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9495" activeTab="1"/>
  </bookViews>
  <sheets>
    <sheet name="Rekapitulace zakázky" sheetId="1" r:id="rId1"/>
    <sheet name="2015474 - Oprava místních..." sheetId="2" r:id="rId2"/>
    <sheet name="Pokyny pro vyplnění" sheetId="3" r:id="rId3"/>
  </sheets>
  <definedNames>
    <definedName name="_xlnm._FilterDatabase" localSheetId="1" hidden="1">'2015474 - Oprava místních...'!$C$79:$K$79</definedName>
    <definedName name="_xlnm.Print_Titles" localSheetId="1">'2015474 - Oprava místních...'!$79:$79</definedName>
    <definedName name="_xlnm.Print_Titles" localSheetId="0">'Rekapitulace zakázky'!$49:$49</definedName>
    <definedName name="_xlnm.Print_Area" localSheetId="1">'2015474 - Oprava místních...'!$C$4:$J$34,'2015474 - Oprava místních...'!$C$40:$J$63,'2015474 - Oprava místních...'!$C$69:$K$197</definedName>
    <definedName name="_xlnm.Print_Area" localSheetId="0">'Rekapitulace zakázky'!$D$4:$AO$33,'Rekapitulace zakázky'!$C$39:$AQ$53</definedName>
  </definedNames>
  <calcPr fullCalcOnLoad="1"/>
</workbook>
</file>

<file path=xl/sharedStrings.xml><?xml version="1.0" encoding="utf-8"?>
<sst xmlns="http://schemas.openxmlformats.org/spreadsheetml/2006/main" count="1552" uniqueCount="504">
  <si>
    <t>Export VZ</t>
  </si>
  <si>
    <t>List obsahuje:</t>
  </si>
  <si>
    <t>3.0</t>
  </si>
  <si>
    <t>ZAMOK</t>
  </si>
  <si>
    <t>False</t>
  </si>
  <si>
    <t>{546B4968-E0D5-4BA0-B946-2ADBACB13575}</t>
  </si>
  <si>
    <t>0,01</t>
  </si>
  <si>
    <t>21</t>
  </si>
  <si>
    <t>1</t>
  </si>
  <si>
    <t>15</t>
  </si>
  <si>
    <t>REKAPITULACE ZAKÁZKY</t>
  </si>
  <si>
    <t>v ---  níže se nacházejí doplnkové a pomocné údaje k sestavám  --- v</t>
  </si>
  <si>
    <t>Návod na vyplnění</t>
  </si>
  <si>
    <t>0,001</t>
  </si>
  <si>
    <t>Kód:</t>
  </si>
  <si>
    <t>2015474</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</si>
  <si>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</si>
  <si>
    <t>Zakázka:</t>
  </si>
  <si>
    <t>Oprava místních komunikací, Rumburk - ul. Druhá na p.p.č. 1903</t>
  </si>
  <si>
    <t>0,1</t>
  </si>
  <si>
    <t>KSO:</t>
  </si>
  <si>
    <t>CC-CZ:</t>
  </si>
  <si>
    <t>Místo:</t>
  </si>
  <si>
    <t>p.p.č. 1903, k.ú. Dolní Křečany</t>
  </si>
  <si>
    <t>Datum:</t>
  </si>
  <si>
    <t>10</t>
  </si>
  <si>
    <t>100</t>
  </si>
  <si>
    <t>Zadavatel:</t>
  </si>
  <si>
    <t>IČ:</t>
  </si>
  <si>
    <t>Město Rumburk</t>
  </si>
  <si>
    <t>DIČ:</t>
  </si>
  <si>
    <t>Uchazeč:</t>
  </si>
  <si>
    <t>Vyplň údaj</t>
  </si>
  <si>
    <t>Projektant:</t>
  </si>
  <si>
    <t>25487892</t>
  </si>
  <si>
    <t>True</t>
  </si>
  <si>
    <t xml:space="preserve">ProProjekt, s.r.o. </t>
  </si>
  <si>
    <t>CZ 25487892</t>
  </si>
  <si>
    <t>Poznámka:</t>
  </si>
  <si>
    <t>Všechny názvy výrobků, materiálů a jejich výrobců uvedených v této PD jsou pouze informativní a slouží pro určení standardů vlastností a kvality. Tyto materiály a výrobky lze dle zákona č. 137/2006 Sb. o veřejných zakázkách nahradit obdobnými materiály či výrobky stejných vlastností a technických parametrů jiných výrobců.</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</si>
  <si>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</si>
  <si>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</si>
  <si>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</si>
  <si>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</si>
  <si>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</si>
  <si>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</si>
  <si>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</si>
  <si>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</si>
  <si>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</si>
  <si>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</si>
  <si>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</si>
  <si>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</si>
  <si>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</si>
  <si>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</si>
  <si>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</si>
  <si>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</si>
  <si>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</si>
  <si>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</si>
  <si>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</si>
  <si>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</si>
  <si>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</si>
  <si>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</si>
  <si>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</si>
  <si>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</si>
  <si>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</si>
  <si>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</si>
  <si>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</si>
  <si>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</si>
  <si>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</si>
  <si>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</si>
  <si>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</si>
  <si>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</si>
  <si>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</si>
  <si>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</si>
  <si>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</si>
  <si>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</si>
  <si>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</si>
  <si>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</si>
  <si>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</si>
  <si>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</si>
  <si>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</si>
  <si>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</si>
  <si>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</si>
  <si>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</si>
  <si>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</si>
  <si>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</si>
  <si>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</si>
  <si>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</si>
  <si>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</si>
  <si>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</si>
  <si>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</si>
  <si>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</si>
  <si>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</si>
  <si>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</si>
  <si>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</si>
  <si>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</si>
  <si>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</si>
  <si>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</si>
  <si>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</si>
  <si>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</si>
  <si>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</si>
  <si>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</si>
  <si>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</si>
  <si>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</si>
  <si>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</si>
  <si>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</si>
  <si>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</si>
  <si>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</si>
  <si>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</si>
  <si>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</si>
  <si>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</si>
  <si>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</si>
  <si>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</si>
  <si>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</si>
  <si>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</si>
  <si>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</si>
  <si>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</si>
  <si>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113107151</t>
  </si>
  <si>
    <t>Odstranění podkladu pl přes 50 do 200 m2 z kameniva těženého tl 100 mm</t>
  </si>
  <si>
    <t>m2</t>
  </si>
  <si>
    <t>CS ÚRS 2015 01</t>
  </si>
  <si>
    <t>4</t>
  </si>
  <si>
    <t>1560699134</t>
  </si>
  <si>
    <t>PP</t>
  </si>
  <si>
    <t>Odstranění podkladů nebo krytů s přemístěním hmot na skládku na vzdálenost do 20 m nebo s naložením na dopravní prostředek v ploše jednotlivě přes 50 m2 do 200 m2 z kameniva těženého, o tl. vrstvy do 100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</si>
  <si>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</si>
  <si>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</si>
  <si>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</si>
  <si>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22,5*3</t>
  </si>
  <si>
    <t>120001101</t>
  </si>
  <si>
    <t>Příplatek za ztížení vykopávky v blízkosti podzemního vedení</t>
  </si>
  <si>
    <t>m3</t>
  </si>
  <si>
    <t>-401962331</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</si>
  <si>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</si>
  <si>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</si>
  <si>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60*1*0,36</t>
  </si>
  <si>
    <t>3</t>
  </si>
  <si>
    <t>121101102</t>
  </si>
  <si>
    <t>Sejmutí ornice s přemístěním na vzdálenost do 100 m</t>
  </si>
  <si>
    <t>-445335141</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</si>
  <si>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</si>
  <si>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</si>
  <si>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(216,2-67,5)*0,1"v zeleném</t>
  </si>
  <si>
    <t>33,45*0,1"krajnice</t>
  </si>
  <si>
    <t>Součet</t>
  </si>
  <si>
    <t>122201101</t>
  </si>
  <si>
    <t>Odkopávky a prokopávky nezapažené v hornině tř. 3 objem do 100 m3</t>
  </si>
  <si>
    <t>1996483492</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</si>
  <si>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</si>
  <si>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</si>
  <si>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(216,2-67,5)*0,36"v zeleném</t>
  </si>
  <si>
    <t>67,5*0,26"komunikace pod štěrkem</t>
  </si>
  <si>
    <t>33,45*0,15"krajnice</t>
  </si>
  <si>
    <t>5</t>
  </si>
  <si>
    <t>122201109</t>
  </si>
  <si>
    <t>Příplatek za lepivost u odkopávek v hornině tř. 1 až 3</t>
  </si>
  <si>
    <t>239535414</t>
  </si>
  <si>
    <t>Odkopávky a prokopávky nezapažené s přehozením výkopku na vzdálenost do 3 m nebo s naložením na dopravní prostředek v hornině tř. 3 Příplatek k cenám za lepivost horniny tř. 3</t>
  </si>
  <si>
    <t>6</t>
  </si>
  <si>
    <t>162301101</t>
  </si>
  <si>
    <t>Vodorovné přemístění do 500 m výkopku/sypaniny z horniny tř. 1 až 4</t>
  </si>
  <si>
    <t>-975032428</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</si>
  <si>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</si>
  <si>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</si>
  <si>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18,215"ornice</t>
  </si>
  <si>
    <t>7</t>
  </si>
  <si>
    <t>162701105</t>
  </si>
  <si>
    <t>Vodorovné přemístění do 10000 m výkopku/sypaniny z horniny tř. 1 až 4</t>
  </si>
  <si>
    <t>1434954148</t>
  </si>
  <si>
    <t>Vodorovné přemístění výkopku nebo sypaniny po suchu na obvyklém dopravním prostředku, bez naložení výkopku, avšak se složením bez rozhrnutí z horniny tř. 1 až 4 na vzdálenost přes 9 000 do 10 000 m</t>
  </si>
  <si>
    <t>8</t>
  </si>
  <si>
    <t>162701109</t>
  </si>
  <si>
    <t>Příplatek k vodorovnému přemístění výkopku/sypaniny z horniny tř. 1 až 4 ZKD 1000 m přes 10000 m</t>
  </si>
  <si>
    <t>-928618606</t>
  </si>
  <si>
    <t>Vodorovné přemístění výkopku nebo sypaniny po suchu na obvyklém dopravním prostředku, bez naložení výkopku, avšak se složením bez rozhrnutí z horniny tř. 1 až 4 na vzdálenost Příplatek k ceně za každých dalších i započatých 1 000 m</t>
  </si>
  <si>
    <t>76,1*26 'Přepočtené koeficientem množství</t>
  </si>
  <si>
    <t>9</t>
  </si>
  <si>
    <t>167101101</t>
  </si>
  <si>
    <t>Nakládání výkopku z hornin tř. 1 až 4 do 100 m3</t>
  </si>
  <si>
    <t>1437026336</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</si>
  <si>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</si>
  <si>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</si>
  <si>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18,215+76,1</t>
  </si>
  <si>
    <t>171201201</t>
  </si>
  <si>
    <t>Uložení sypaniny na skládky</t>
  </si>
  <si>
    <t>-424022160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</si>
  <si>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</si>
  <si>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11</t>
  </si>
  <si>
    <t>171201211</t>
  </si>
  <si>
    <t>Poplatek za uložení odpadu ze sypaniny na skládce (skládkovné)</t>
  </si>
  <si>
    <t>t</t>
  </si>
  <si>
    <t>-1900190870</t>
  </si>
  <si>
    <t>Uložení sypaniny poplatek za uložení sypaniny na skládce (skládkovné)</t>
  </si>
  <si>
    <t>76,1*2 'Přepočtené koeficientem množství</t>
  </si>
  <si>
    <t>12</t>
  </si>
  <si>
    <t>181102302</t>
  </si>
  <si>
    <t>Úprava pláně v zářezech se zhutněním</t>
  </si>
  <si>
    <t>388524671</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</si>
  <si>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</si>
  <si>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</si>
  <si>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216,2+33,45</t>
  </si>
  <si>
    <t>13</t>
  </si>
  <si>
    <t>181301102</t>
  </si>
  <si>
    <t>Rozprostření ornice tl vrstvy do 150 mm pl do 500 m2 v rovině nebo ve svahu do 1:5</t>
  </si>
  <si>
    <t>-1421369868</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</si>
  <si>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</si>
  <si>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</si>
  <si>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18,215/0,15</t>
  </si>
  <si>
    <t>Komunikace pozemní</t>
  </si>
  <si>
    <t>14</t>
  </si>
  <si>
    <t>564851111</t>
  </si>
  <si>
    <t>Podklad ze štěrkodrtě ŠD tl 150 mm</t>
  </si>
  <si>
    <t>-346910373</t>
  </si>
  <si>
    <t>Podklad ze štěrkodrti ŠD s rozprostřením a zhutněním, po zhutnění tl. 150 mm</t>
  </si>
  <si>
    <t>565135111</t>
  </si>
  <si>
    <t>Asfaltový beton vrstva podkladní ACP 16 (obalované kamenivo OKS) tl 50 mm š do 3 m</t>
  </si>
  <si>
    <t>1147440755</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</si>
  <si>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</si>
  <si>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</si>
  <si>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16</t>
  </si>
  <si>
    <t>567122111</t>
  </si>
  <si>
    <t>Podklad ze směsi stmelené cementem SC C 8/10 (KSC I) tl 120 mm</t>
  </si>
  <si>
    <t>-1647212051</t>
  </si>
  <si>
    <t>Podklad ze směsi stmelené cementem bez dilatačních spár, s rozprostřením a zhutněním SC C 8/10 (KSC I), po zhutnění tl. 120 mm</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</si>
  <si>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</si>
  <si>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17</t>
  </si>
  <si>
    <t>569831111</t>
  </si>
  <si>
    <t>Zpevnění krajnic štěrkodrtí tl 100 mm</t>
  </si>
  <si>
    <t>1153870773</t>
  </si>
  <si>
    <t>Zpevnění krajnic nebo komunikací pro pěší s rozprostřením a zhutněním, po zhutnění štěrkodrtí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</si>
  <si>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</si>
  <si>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51,5*0,3+60*0,3</t>
  </si>
  <si>
    <t>18</t>
  </si>
  <si>
    <t>573211111</t>
  </si>
  <si>
    <t>Postřik živičný spojovací z asfaltu v množství do 0,70 kg/m2</t>
  </si>
  <si>
    <t>-1384427089</t>
  </si>
  <si>
    <t>Postřik živičný spojovací bez posypu kamenivem z asfaltu silničního, v množství od 0,50 do 0,70 kg/m2</t>
  </si>
  <si>
    <t>19</t>
  </si>
  <si>
    <t>577134211</t>
  </si>
  <si>
    <t>Asfaltový beton vrstva obrusná ACO 11 (ABS) tř. II tl 40 mm š do 3 m z nemodifikovaného asfaltu</t>
  </si>
  <si>
    <t>1740345404</t>
  </si>
  <si>
    <t>Asfaltový beton vrstva obrusná ACO 11 (ABS) s rozprostřením a se zhutněním z nemodifikovaného asfaltu v pruhu šířky do 3 m tř. II, po zhutnění tl. 40 mm</t>
  </si>
  <si>
    <t xml:space="preserve">Poznámka k souboru cen:
1. ČSN EN 13108-1 připouští pro ACO 11 pouze tl. 35 až 50 mm. </t>
  </si>
  <si>
    <t>71*3+3,2</t>
  </si>
  <si>
    <t>20</t>
  </si>
  <si>
    <t>599141111</t>
  </si>
  <si>
    <t>Vyplnění spár mezi silničními dílci živičnou zálivkou</t>
  </si>
  <si>
    <t>m</t>
  </si>
  <si>
    <t>-321122891</t>
  </si>
  <si>
    <t>Vyplnění spár mezi silničními dílci jakékoliv tloušťky živičnou zálivkou</t>
  </si>
  <si>
    <t xml:space="preserve">Poznámka k souboru cen:
1. Ceny lze použít i pro vyplnění spár podkladu z betonu prostého, který se oceňuje cenami souboru     cen 567 1 . - . . Podklad z prostého betonu. 2. V ceně 14-1111 jsou započteny i náklady na vyčištění spár. </t>
  </si>
  <si>
    <t>Ostatní konstrukce a práce, bourání</t>
  </si>
  <si>
    <t>916131113</t>
  </si>
  <si>
    <t>Osazení silničního obrubníku betonového ležatého s boční opěrou do lože z betonu prostého</t>
  </si>
  <si>
    <t>1060319975</t>
  </si>
  <si>
    <t>Osazení silničního obrubníku betonového se zřízením lože, s vyplněním a zatřením spár cementovou maltou ležatého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</si>
  <si>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</si>
  <si>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22</t>
  </si>
  <si>
    <t>M</t>
  </si>
  <si>
    <t>592174650</t>
  </si>
  <si>
    <t>obrubník betonový silniční 100x15x25 cm</t>
  </si>
  <si>
    <t>kus</t>
  </si>
  <si>
    <t>801609531</t>
  </si>
  <si>
    <t>obrubníky betonové a železobetonové obrubník silniční 100 x 15 x 25</t>
  </si>
  <si>
    <t>23</t>
  </si>
  <si>
    <t>919735112</t>
  </si>
  <si>
    <t>Řezání stávajícího živičného krytu hl do 100 mm</t>
  </si>
  <si>
    <t>-1726474693</t>
  </si>
  <si>
    <t>Řezání stávajícího živičného krytu nebo podkladu hloubky přes 50 do 100 mm</t>
  </si>
  <si>
    <t xml:space="preserve">Poznámka k souboru cen:
1. V cenách jsou započteny i náklady na spotřebu vody. </t>
  </si>
  <si>
    <t>997</t>
  </si>
  <si>
    <t>Přesun sutě</t>
  </si>
  <si>
    <t>24</t>
  </si>
  <si>
    <t>997221551</t>
  </si>
  <si>
    <t>Vodorovná doprava suti ze sypkých materiálů do 1 km</t>
  </si>
  <si>
    <t>-1479056409</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</si>
  <si>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</si>
  <si>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</si>
  <si>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25</t>
  </si>
  <si>
    <t>997221559</t>
  </si>
  <si>
    <t>Příplatek ZKD 1 km u vodorovné dopravy suti ze sypkých materiálů</t>
  </si>
  <si>
    <t>556018665</t>
  </si>
  <si>
    <t>Vodorovná doprava suti bez naložení, ale se složením a s hrubým urovnáním Příplatek k ceně za každý další i započatý 1 km přes 1 km</t>
  </si>
  <si>
    <t>10,8*35 'Přepočtené koeficientem množství</t>
  </si>
  <si>
    <t>26</t>
  </si>
  <si>
    <t>997221611</t>
  </si>
  <si>
    <t>Nakládání suti na dopravní prostředky pro vodorovnou dopravu</t>
  </si>
  <si>
    <t>380351768</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</si>
  <si>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</si>
  <si>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</si>
  <si>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27</t>
  </si>
  <si>
    <t>997221855</t>
  </si>
  <si>
    <t>Poplatek za uložení odpadu z kameniva na skládce (skládkovné)</t>
  </si>
  <si>
    <t>-1845150362</t>
  </si>
  <si>
    <t>Poplatek za uložení stavebního odpadu na skládce (skládkovné) z kameniva</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</si>
  <si>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</si>
  <si>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</si>
  <si>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</si>
  <si>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28</t>
  </si>
  <si>
    <t>998225111</t>
  </si>
  <si>
    <t>Přesun hmot pro pozemní komunikace s krytem z kamene, monolitickým betonovým nebo živičným</t>
  </si>
  <si>
    <t>-953086929</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</si>
  <si>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</si>
  <si>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</si>
  <si>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VRN</t>
  </si>
  <si>
    <t>Vedlejší rozpočtové náklady</t>
  </si>
  <si>
    <t>VRN1</t>
  </si>
  <si>
    <t>Průzkumné, geodetické a projektové práce</t>
  </si>
  <si>
    <t>29</t>
  </si>
  <si>
    <t>0115000-R</t>
  </si>
  <si>
    <t>Zkouška pláně</t>
  </si>
  <si>
    <t>1024</t>
  </si>
  <si>
    <t>137268746</t>
  </si>
  <si>
    <t>30</t>
  </si>
  <si>
    <t>012002000</t>
  </si>
  <si>
    <t>Geodetické práce včetně vytyčení inženýrských sítí</t>
  </si>
  <si>
    <t>…</t>
  </si>
  <si>
    <t>-232349103</t>
  </si>
  <si>
    <t>Hlavní tituly průvodních činností a nákladů průzkumné, geodetické a projektové práce geodetické práce</t>
  </si>
  <si>
    <t>VRN3</t>
  </si>
  <si>
    <t>Zařízení staveniště</t>
  </si>
  <si>
    <t>31</t>
  </si>
  <si>
    <t>030001000</t>
  </si>
  <si>
    <t>-1046541518</t>
  </si>
  <si>
    <t>Základní rozdělení průvodních činností a nákladů zařízení staveniště</t>
  </si>
  <si>
    <t>VRN7</t>
  </si>
  <si>
    <t>Provozní vlivy</t>
  </si>
  <si>
    <t>32</t>
  </si>
  <si>
    <t>070001000</t>
  </si>
  <si>
    <t>Provozní vlivy včetně DIO, projednání a zajištění vstupů do objektů</t>
  </si>
  <si>
    <t>-170907232</t>
  </si>
  <si>
    <t>Základní rozdělení průvodních činností a nákladů provozní vlivy včetně dopravně inženýrského opatření a projednání s dotčenými orgány, zajištění vstupů do objektů</t>
  </si>
  <si>
    <t>1) Rekapitulace zakázky</t>
  </si>
  <si>
    <t>2) Rekapitulace objektů zakázky a soupisů prací</t>
  </si>
  <si>
    <t>/</t>
  </si>
  <si>
    <t>1) Krycí list soupisu</t>
  </si>
  <si>
    <t>2) Rekapitulace</t>
  </si>
  <si>
    <t>3) Soupis prací</t>
  </si>
  <si>
    <t>Rekapitulace zakázky</t>
  </si>
  <si>
    <t>Struktura údajů, formát souboru a metodika pro zpracování</t>
  </si>
  <si>
    <t>Struktura</t>
  </si>
  <si>
    <t>Soubor je složen ze záložky Rekapitulace zakázky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</si>
  <si>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</si>
  <si>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zakázky </t>
    </r>
    <r>
      <rPr>
        <sz val="9"/>
        <rFont val="Trebuchet MS"/>
        <family val="2"/>
      </rPr>
      <t>obsahuje sestavu Rekapitulace zakázky a Rekapitulace objektů zakázky a soupisů prací.</t>
    </r>
  </si>
  <si>
    <r>
      <t xml:space="preserve">V sestavě </t>
    </r>
    <r>
      <rPr>
        <b/>
        <sz val="9"/>
        <rFont val="Trebuchet MS"/>
        <family val="2"/>
      </rPr>
      <t>Rekapitulace zakázky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</si>
  <si>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</si>
  <si>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zakázky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</si>
  <si>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</si>
  <si>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</si>
  <si>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</si>
  <si>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</si>
  <si>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</si>
  <si>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</si>
  <si>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</si>
  <si>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</si>
  <si>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</si>
  <si>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</si>
  <si>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</si>
  <si>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</si>
  <si>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</si>
  <si>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</si>
  <si>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zakázky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</si>
  <si>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zakázky,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</si>
  <si>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</si>
  <si>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</si>
  <si>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</si>
  <si>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</si>
  <si>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</si>
  <si>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</si>
  <si>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</si>
  <si>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</si>
  <si>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</si>
  <si>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</si>
  <si>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</si>
  <si>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</si>
  <si>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</si>
  <si>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</si>
  <si>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</si>
  <si>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</si>
  <si>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</si>
  <si>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</si>
  <si>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</si>
  <si>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</si>
  <si>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</si>
  <si>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</si>
  <si>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</si>
  <si>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</si>
  <si>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</si>
  <si>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</si>
  <si>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</si>
  <si>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</si>
  <si>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zakázky - zde uchazeč vyplní svůj název (název subjektu) </t>
  </si>
  <si>
    <t>Pole IČ a DIČ v sestavě Rekapitulace zakázky - zde uchazeč vyplní svoje IČ a DIČ</t>
  </si>
  <si>
    <t>Datum v sestavě Rekapitulace zakázky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</si>
  <si>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</si>
  <si>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</si>
  <si>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</si>
  <si>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</si>
  <si>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</si>
  <si>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</si>
  <si>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</si>
  <si>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</si>
  <si>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</si>
  <si>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</si>
  <si>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</si>
  <si>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</si>
  <si>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</si>
  <si>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</si>
  <si>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</si>
  <si>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</si>
  <si>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zakázky</t>
  </si>
  <si>
    <t>String</t>
  </si>
  <si>
    <t>Zakázka</t>
  </si>
  <si>
    <t>Název zakázky</t>
  </si>
  <si>
    <t>Místo</t>
  </si>
  <si>
    <t>N</t>
  </si>
  <si>
    <t>Místo zakázky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</si>
  <si>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</si>
  <si>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</si>
  <si>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</si>
  <si>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</si>
  <si>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</si>
  <si>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</si>
  <si>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</si>
  <si>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</si>
  <si>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</si>
  <si>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</si>
  <si>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</si>
  <si>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</si>
  <si>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</si>
  <si>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</si>
  <si>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</si>
  <si>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</si>
  <si>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</si>
  <si>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</si>
  <si>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</si>
  <si>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</si>
  <si>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</si>
  <si>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</si>
  <si>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</si>
  <si>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</si>
  <si>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</si>
  <si>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</si>
  <si>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</si>
  <si>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</si>
  <si>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zakázku. Sčítává se ze všech listů.</t>
  </si>
  <si>
    <t>Celková cena s DPH za celou zakázku</t>
  </si>
  <si>
    <t>Rekapitulace objektů zakázky a soupisů prací</t>
  </si>
  <si>
    <t>Přebírá se z Rekapitulace zakázky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</si>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</sst>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5">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i/>
      <sz val="8"/>
      <color indexed="12"/>
      <name val="Trebuchet MS"/>
      <family val="0"/>
    </font>
    <font>
      <i/>
      <sz val="9"/>
      <name val="Trebuchet MS"/>
      <family val="2"/>
    </font>
    <font>
      <sz val="11"/>
      <color indexed="8"/>
      <name val="Calibri"/>
      <family val="2"/>
    </font>
    <font>
      <sz val="11"/>
      <color indexed="9"/>
      <name val="Calibri"/>
      <family val="2"/>
    </font>
    <font>
      <b/>
      <sz val="11"/>
      <color indexed="8"/>
      <name val="Calibri"/>
      <family val="2"/>
    </font>
    <font>
      <u val="single"/>
      <sz val="8"/>
      <color indexed="12"/>
      <name val="Trebuchet MS"/>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8"/>
      <color indexed="12"/>
      <name val="Wingdings 2"/>
      <family val="1"/>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17">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5" fillId="0" borderId="13" xfId="0" applyFont="1" applyBorder="1" applyAlignment="1" applyProtection="1">
      <alignment horizontal="left" vertical="center"/>
      <protection/>
    </xf>
    <xf numFmtId="0" fontId="16" fillId="0" borderId="0" xfId="0" applyFont="1" applyAlignment="1" applyProtection="1">
      <alignment horizontal="left" vertical="center"/>
      <protection/>
    </xf>
    <xf numFmtId="0" fontId="18" fillId="0" borderId="0" xfId="0" applyFont="1" applyAlignment="1" applyProtection="1">
      <alignment horizontal="center" vertical="center"/>
      <protection/>
    </xf>
    <xf numFmtId="0" fontId="15" fillId="0" borderId="13" xfId="0" applyFont="1" applyBorder="1" applyAlignment="1">
      <alignment horizontal="left" vertical="center"/>
    </xf>
    <xf numFmtId="164" fontId="19" fillId="0" borderId="31" xfId="0" applyNumberFormat="1" applyFont="1" applyBorder="1" applyAlignment="1" applyProtection="1">
      <alignment horizontal="right" vertical="center"/>
      <protection/>
    </xf>
    <xf numFmtId="164" fontId="19" fillId="0" borderId="32" xfId="0" applyNumberFormat="1" applyFont="1" applyBorder="1" applyAlignment="1" applyProtection="1">
      <alignment horizontal="right" vertical="center"/>
      <protection/>
    </xf>
    <xf numFmtId="167" fontId="19" fillId="0" borderId="32" xfId="0" applyNumberFormat="1" applyFont="1" applyBorder="1" applyAlignment="1" applyProtection="1">
      <alignment horizontal="right" vertical="center"/>
      <protection/>
    </xf>
    <xf numFmtId="164" fontId="19"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0" fillId="0" borderId="0" xfId="0" applyFont="1" applyAlignment="1">
      <alignment horizontal="left" vertical="center"/>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top" wrapText="1"/>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36" xfId="0" applyFont="1" applyBorder="1" applyAlignment="1" applyProtection="1">
      <alignment horizontal="center" vertical="center"/>
      <protection/>
    </xf>
    <xf numFmtId="49" fontId="32" fillId="0" borderId="36" xfId="0" applyNumberFormat="1" applyFont="1" applyBorder="1" applyAlignment="1" applyProtection="1">
      <alignment horizontal="left" vertical="center" wrapText="1"/>
      <protection/>
    </xf>
    <xf numFmtId="0" fontId="32" fillId="0" borderId="36" xfId="0" applyFont="1" applyBorder="1" applyAlignment="1" applyProtection="1">
      <alignment horizontal="left" vertical="center" wrapText="1"/>
      <protection/>
    </xf>
    <xf numFmtId="0" fontId="32" fillId="0" borderId="36" xfId="0" applyFont="1" applyBorder="1" applyAlignment="1" applyProtection="1">
      <alignment horizontal="center" vertical="center" wrapText="1"/>
      <protection/>
    </xf>
    <xf numFmtId="168" fontId="32" fillId="0" borderId="36" xfId="0" applyNumberFormat="1" applyFont="1" applyBorder="1" applyAlignment="1" applyProtection="1">
      <alignment horizontal="right" vertical="center"/>
      <protection/>
    </xf>
    <xf numFmtId="164" fontId="32" fillId="34" borderId="36" xfId="0" applyNumberFormat="1" applyFont="1" applyFill="1" applyBorder="1" applyAlignment="1">
      <alignment horizontal="right" vertical="center"/>
    </xf>
    <xf numFmtId="164" fontId="32" fillId="0" borderId="36" xfId="0" applyNumberFormat="1" applyFont="1" applyBorder="1" applyAlignment="1" applyProtection="1">
      <alignment horizontal="right" vertical="center"/>
      <protection/>
    </xf>
    <xf numFmtId="0" fontId="32" fillId="0" borderId="13" xfId="0" applyFont="1" applyBorder="1" applyAlignment="1">
      <alignment horizontal="left" vertical="center"/>
    </xf>
    <xf numFmtId="0" fontId="32" fillId="34" borderId="36" xfId="0" applyFont="1" applyFill="1" applyBorder="1" applyAlignment="1">
      <alignment horizontal="left" vertical="center" wrapText="1"/>
    </xf>
    <xf numFmtId="0" fontId="32" fillId="0" borderId="0" xfId="0" applyFont="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58" fillId="33" borderId="0" xfId="36" applyFill="1" applyAlignment="1">
      <alignment horizontal="left" vertical="top"/>
    </xf>
    <xf numFmtId="0" fontId="73"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4"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0" fillId="0" borderId="41" xfId="0" applyFont="1" applyBorder="1" applyAlignment="1">
      <alignment vertical="center" wrapText="1"/>
    </xf>
    <xf numFmtId="0" fontId="18"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42" xfId="0" applyFont="1" applyBorder="1" applyAlignment="1">
      <alignment vertical="center" wrapText="1"/>
    </xf>
    <xf numFmtId="0" fontId="22" fillId="0" borderId="43"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left" vertical="center"/>
    </xf>
    <xf numFmtId="0" fontId="18" fillId="0" borderId="43" xfId="0" applyFont="1" applyBorder="1" applyAlignment="1">
      <alignment horizontal="left" vertical="center"/>
    </xf>
    <xf numFmtId="0" fontId="18" fillId="0" borderId="43" xfId="0" applyFont="1" applyBorder="1" applyAlignment="1">
      <alignment horizontal="center" vertical="center"/>
    </xf>
    <xf numFmtId="0" fontId="15" fillId="0" borderId="43"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2" xfId="0" applyFont="1" applyBorder="1" applyAlignment="1">
      <alignment horizontal="left" vertical="center"/>
    </xf>
    <xf numFmtId="0" fontId="22" fillId="0" borderId="43"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5" fillId="0" borderId="0" xfId="0" applyFont="1" applyBorder="1" applyAlignment="1">
      <alignment horizontal="left" vertical="center"/>
    </xf>
    <xf numFmtId="0" fontId="7" fillId="0" borderId="43"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2" xfId="0" applyFont="1" applyBorder="1" applyAlignment="1">
      <alignment horizontal="left" vertical="center"/>
    </xf>
    <xf numFmtId="0" fontId="7" fillId="0" borderId="44" xfId="0" applyFont="1" applyBorder="1" applyAlignment="1">
      <alignment horizontal="left" vertical="center"/>
    </xf>
    <xf numFmtId="0" fontId="15" fillId="0" borderId="0" xfId="0" applyFont="1" applyAlignment="1">
      <alignment vertical="center"/>
    </xf>
    <xf numFmtId="0" fontId="18" fillId="0" borderId="0" xfId="0" applyFont="1" applyBorder="1" applyAlignment="1">
      <alignment vertical="center"/>
    </xf>
    <xf numFmtId="0" fontId="15" fillId="0" borderId="43" xfId="0" applyFont="1" applyBorder="1" applyAlignment="1">
      <alignment vertical="center"/>
    </xf>
    <xf numFmtId="0" fontId="18" fillId="0" borderId="43" xfId="0" applyFont="1" applyBorder="1" applyAlignment="1">
      <alignment vertical="center"/>
    </xf>
    <xf numFmtId="0" fontId="18" fillId="0" borderId="43" xfId="0" applyFont="1" applyBorder="1" applyAlignment="1">
      <alignment horizontal="left"/>
    </xf>
    <xf numFmtId="0" fontId="15" fillId="0" borderId="43" xfId="0" applyFont="1" applyBorder="1" applyAlignment="1">
      <alignment/>
    </xf>
    <xf numFmtId="0" fontId="0" fillId="0" borderId="40" xfId="0" applyFont="1" applyBorder="1" applyAlignment="1">
      <alignmen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14" fontId="7" fillId="34" borderId="0" xfId="0" applyNumberFormat="1" applyFont="1" applyFill="1" applyAlignment="1">
      <alignment horizontal="left" vertical="center"/>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Alignment="1">
      <alignment horizontal="left" vertical="top"/>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7" fillId="0" borderId="0" xfId="0" applyNumberFormat="1" applyFont="1" applyAlignment="1" applyProtection="1">
      <alignment horizontal="right" vertical="center"/>
      <protection/>
    </xf>
    <xf numFmtId="0" fontId="17" fillId="0" borderId="0" xfId="0" applyFont="1" applyAlignment="1" applyProtection="1">
      <alignment horizontal="left" vertical="center"/>
      <protection/>
    </xf>
    <xf numFmtId="0" fontId="16" fillId="0" borderId="0" xfId="0" applyFont="1" applyAlignment="1" applyProtection="1">
      <alignment horizontal="left" vertical="center" wrapText="1"/>
      <protection/>
    </xf>
    <xf numFmtId="0" fontId="16" fillId="0" borderId="0" xfId="0" applyFont="1" applyAlignment="1" applyProtection="1">
      <alignment horizontal="left" vertical="center"/>
      <protection/>
    </xf>
    <xf numFmtId="0" fontId="0" fillId="0" borderId="0" xfId="0" applyAlignment="1" applyProtection="1">
      <alignment horizontal="left" vertical="center" wrapText="1"/>
      <protection/>
    </xf>
    <xf numFmtId="0" fontId="74" fillId="33" borderId="0" xfId="36" applyFont="1" applyFill="1" applyAlignment="1">
      <alignment horizontal="left" vertical="center"/>
    </xf>
    <xf numFmtId="0" fontId="3" fillId="0" borderId="0" xfId="0" applyFont="1" applyBorder="1" applyAlignment="1">
      <alignment horizontal="center" vertical="center" wrapText="1"/>
    </xf>
    <xf numFmtId="0" fontId="18" fillId="0" borderId="43" xfId="0" applyFont="1" applyBorder="1" applyAlignment="1">
      <alignment horizontal="left" wrapText="1"/>
    </xf>
    <xf numFmtId="0" fontId="7" fillId="0" borderId="0" xfId="0" applyFont="1" applyBorder="1" applyAlignment="1">
      <alignment horizontal="left" vertical="center" wrapText="1"/>
    </xf>
    <xf numFmtId="49" fontId="7" fillId="0" borderId="0" xfId="0" applyNumberFormat="1" applyFont="1" applyBorder="1" applyAlignment="1">
      <alignment horizontal="left" vertical="center" wrapText="1"/>
    </xf>
    <xf numFmtId="0" fontId="3" fillId="0" borderId="0" xfId="0" applyFont="1" applyBorder="1" applyAlignment="1">
      <alignment horizontal="center" vertical="center"/>
    </xf>
    <xf numFmtId="0" fontId="7" fillId="0" borderId="0" xfId="0" applyFont="1" applyBorder="1" applyAlignment="1">
      <alignment horizontal="left" vertical="top"/>
    </xf>
    <xf numFmtId="0" fontId="18" fillId="0" borderId="43" xfId="0" applyFont="1" applyBorder="1" applyAlignment="1">
      <alignment horizontal="left"/>
    </xf>
    <xf numFmtId="0" fontId="7" fillId="0" borderId="0" xfId="0" applyFont="1" applyBorder="1" applyAlignment="1">
      <alignment horizontal="left"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3624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D315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3624E.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D315C.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showGridLines="0" zoomScalePageLayoutView="0" workbookViewId="0" topLeftCell="A1">
      <pane ySplit="1" topLeftCell="A2" activePane="bottomLeft" state="frozen"/>
      <selection pane="topLeft" activeCell="A1" sqref="A1"/>
      <selection pane="bottomLeft" activeCell="AN13" sqref="AN13"/>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90" t="s">
        <v>0</v>
      </c>
      <c r="B1" s="191"/>
      <c r="C1" s="191"/>
      <c r="D1" s="192" t="s">
        <v>1</v>
      </c>
      <c r="E1" s="191"/>
      <c r="F1" s="191"/>
      <c r="G1" s="191"/>
      <c r="H1" s="191"/>
      <c r="I1" s="191"/>
      <c r="J1" s="191"/>
      <c r="K1" s="193" t="s">
        <v>332</v>
      </c>
      <c r="L1" s="193"/>
      <c r="M1" s="193"/>
      <c r="N1" s="193"/>
      <c r="O1" s="193"/>
      <c r="P1" s="193"/>
      <c r="Q1" s="193"/>
      <c r="R1" s="193"/>
      <c r="S1" s="193"/>
      <c r="T1" s="191"/>
      <c r="U1" s="191"/>
      <c r="V1" s="191"/>
      <c r="W1" s="193" t="s">
        <v>333</v>
      </c>
      <c r="X1" s="193"/>
      <c r="Y1" s="193"/>
      <c r="Z1" s="193"/>
      <c r="AA1" s="193"/>
      <c r="AB1" s="193"/>
      <c r="AC1" s="193"/>
      <c r="AD1" s="193"/>
      <c r="AE1" s="193"/>
      <c r="AF1" s="193"/>
      <c r="AG1" s="193"/>
      <c r="AH1" s="193"/>
      <c r="AI1" s="185"/>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99"/>
      <c r="AS2" s="271"/>
      <c r="AT2" s="271"/>
      <c r="AU2" s="271"/>
      <c r="AV2" s="271"/>
      <c r="AW2" s="271"/>
      <c r="AX2" s="271"/>
      <c r="AY2" s="271"/>
      <c r="AZ2" s="271"/>
      <c r="BA2" s="271"/>
      <c r="BB2" s="271"/>
      <c r="BC2" s="271"/>
      <c r="BD2" s="271"/>
      <c r="BE2" s="271"/>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8</v>
      </c>
      <c r="BT3" s="6" t="s">
        <v>9</v>
      </c>
    </row>
    <row r="4" spans="2:71" s="2" customFormat="1" ht="37.5" customHeight="1">
      <c r="B4" s="10"/>
      <c r="C4" s="11"/>
      <c r="D4" s="12" t="s">
        <v>10</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11</v>
      </c>
      <c r="BE4" s="15" t="s">
        <v>12</v>
      </c>
      <c r="BS4" s="6" t="s">
        <v>13</v>
      </c>
    </row>
    <row r="5" spans="2:71" s="2" customFormat="1" ht="15" customHeight="1">
      <c r="B5" s="10"/>
      <c r="C5" s="11"/>
      <c r="D5" s="16" t="s">
        <v>14</v>
      </c>
      <c r="E5" s="11"/>
      <c r="F5" s="11"/>
      <c r="G5" s="11"/>
      <c r="H5" s="11"/>
      <c r="I5" s="11"/>
      <c r="J5" s="11"/>
      <c r="K5" s="274" t="s">
        <v>15</v>
      </c>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11"/>
      <c r="AQ5" s="13"/>
      <c r="BE5" s="270" t="s">
        <v>16</v>
      </c>
      <c r="BS5" s="6" t="s">
        <v>6</v>
      </c>
    </row>
    <row r="6" spans="2:71" s="2" customFormat="1" ht="37.5" customHeight="1">
      <c r="B6" s="10"/>
      <c r="C6" s="11"/>
      <c r="D6" s="18" t="s">
        <v>17</v>
      </c>
      <c r="E6" s="11"/>
      <c r="F6" s="11"/>
      <c r="G6" s="11"/>
      <c r="H6" s="11"/>
      <c r="I6" s="11"/>
      <c r="J6" s="11"/>
      <c r="K6" s="276" t="s">
        <v>18</v>
      </c>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11"/>
      <c r="AQ6" s="13"/>
      <c r="BE6" s="271"/>
      <c r="BS6" s="6" t="s">
        <v>19</v>
      </c>
    </row>
    <row r="7" spans="2:71" s="2" customFormat="1" ht="15" customHeight="1">
      <c r="B7" s="10"/>
      <c r="C7" s="11"/>
      <c r="D7" s="19" t="s">
        <v>20</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21</v>
      </c>
      <c r="AL7" s="11"/>
      <c r="AM7" s="11"/>
      <c r="AN7" s="17"/>
      <c r="AO7" s="11"/>
      <c r="AP7" s="11"/>
      <c r="AQ7" s="13"/>
      <c r="BE7" s="271"/>
      <c r="BS7" s="6" t="s">
        <v>8</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69">
        <v>43333</v>
      </c>
      <c r="AO8" s="11"/>
      <c r="AP8" s="11"/>
      <c r="AQ8" s="13"/>
      <c r="BE8" s="271"/>
      <c r="BS8" s="6" t="s">
        <v>25</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271"/>
      <c r="BS9" s="6" t="s">
        <v>26</v>
      </c>
    </row>
    <row r="10" spans="2:71" s="2" customFormat="1" ht="15" customHeight="1">
      <c r="B10" s="10"/>
      <c r="C10" s="11"/>
      <c r="D10" s="19" t="s">
        <v>27</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28</v>
      </c>
      <c r="AL10" s="11"/>
      <c r="AM10" s="11"/>
      <c r="AN10" s="17"/>
      <c r="AO10" s="11"/>
      <c r="AP10" s="11"/>
      <c r="AQ10" s="13"/>
      <c r="BE10" s="271"/>
      <c r="BS10" s="6" t="s">
        <v>19</v>
      </c>
    </row>
    <row r="11" spans="2:71" s="2" customFormat="1" ht="19.5" customHeight="1">
      <c r="B11" s="10"/>
      <c r="C11" s="11"/>
      <c r="D11" s="11"/>
      <c r="E11" s="17" t="s">
        <v>29</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30</v>
      </c>
      <c r="AL11" s="11"/>
      <c r="AM11" s="11"/>
      <c r="AN11" s="17"/>
      <c r="AO11" s="11"/>
      <c r="AP11" s="11"/>
      <c r="AQ11" s="13"/>
      <c r="BE11" s="271"/>
      <c r="BS11" s="6" t="s">
        <v>19</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271"/>
      <c r="BS12" s="6" t="s">
        <v>19</v>
      </c>
    </row>
    <row r="13" spans="2:71" s="2" customFormat="1" ht="15" customHeight="1">
      <c r="B13" s="10"/>
      <c r="C13" s="11"/>
      <c r="D13" s="19" t="s">
        <v>31</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28</v>
      </c>
      <c r="AL13" s="11"/>
      <c r="AM13" s="11"/>
      <c r="AN13" s="20" t="s">
        <v>32</v>
      </c>
      <c r="AO13" s="11"/>
      <c r="AP13" s="11"/>
      <c r="AQ13" s="13"/>
      <c r="BE13" s="271"/>
      <c r="BS13" s="6" t="s">
        <v>19</v>
      </c>
    </row>
    <row r="14" spans="2:71" s="2" customFormat="1" ht="15.75" customHeight="1">
      <c r="B14" s="10"/>
      <c r="C14" s="11"/>
      <c r="D14" s="11"/>
      <c r="E14" s="277" t="s">
        <v>32</v>
      </c>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19" t="s">
        <v>30</v>
      </c>
      <c r="AL14" s="11"/>
      <c r="AM14" s="11"/>
      <c r="AN14" s="20" t="s">
        <v>32</v>
      </c>
      <c r="AO14" s="11"/>
      <c r="AP14" s="11"/>
      <c r="AQ14" s="13"/>
      <c r="BE14" s="271"/>
      <c r="BS14" s="6" t="s">
        <v>19</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271"/>
      <c r="BS15" s="6" t="s">
        <v>4</v>
      </c>
    </row>
    <row r="16" spans="2:71" s="2" customFormat="1" ht="15" customHeight="1">
      <c r="B16" s="10"/>
      <c r="C16" s="11"/>
      <c r="D16" s="19" t="s">
        <v>33</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28</v>
      </c>
      <c r="AL16" s="11"/>
      <c r="AM16" s="11"/>
      <c r="AN16" s="17" t="s">
        <v>34</v>
      </c>
      <c r="AO16" s="11"/>
      <c r="AP16" s="11"/>
      <c r="AQ16" s="13"/>
      <c r="BE16" s="271"/>
      <c r="BS16" s="6" t="s">
        <v>35</v>
      </c>
    </row>
    <row r="17" spans="2:71" s="2" customFormat="1" ht="19.5" customHeight="1">
      <c r="B17" s="10"/>
      <c r="C17" s="11"/>
      <c r="D17" s="11"/>
      <c r="E17" s="17" t="s">
        <v>36</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30</v>
      </c>
      <c r="AL17" s="11"/>
      <c r="AM17" s="11"/>
      <c r="AN17" s="17" t="s">
        <v>37</v>
      </c>
      <c r="AO17" s="11"/>
      <c r="AP17" s="11"/>
      <c r="AQ17" s="13"/>
      <c r="BE17" s="271"/>
      <c r="BS17" s="6" t="s">
        <v>35</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271"/>
      <c r="BS18" s="6" t="s">
        <v>6</v>
      </c>
    </row>
    <row r="19" spans="2:71" s="2" customFormat="1" ht="15" customHeight="1">
      <c r="B19" s="10"/>
      <c r="C19" s="11"/>
      <c r="D19" s="19" t="s">
        <v>38</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271"/>
      <c r="BS19" s="6" t="s">
        <v>6</v>
      </c>
    </row>
    <row r="20" spans="2:71" s="2" customFormat="1" ht="43.5" customHeight="1">
      <c r="B20" s="10"/>
      <c r="C20" s="11"/>
      <c r="D20" s="11"/>
      <c r="E20" s="278" t="s">
        <v>39</v>
      </c>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1"/>
      <c r="AP20" s="11"/>
      <c r="AQ20" s="13"/>
      <c r="BE20" s="271"/>
      <c r="BS20" s="6" t="s">
        <v>4</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271"/>
    </row>
    <row r="22" spans="2:57" s="2" customFormat="1" ht="7.5" customHeight="1">
      <c r="B22" s="10"/>
      <c r="C22" s="1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11"/>
      <c r="AQ22" s="13"/>
      <c r="BE22" s="271"/>
    </row>
    <row r="23" spans="2:57" s="6" customFormat="1" ht="27" customHeight="1">
      <c r="B23" s="22"/>
      <c r="C23" s="23"/>
      <c r="D23" s="24" t="s">
        <v>40</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79">
        <f>ROUND($AG$51,2)</f>
        <v>0</v>
      </c>
      <c r="AL23" s="280"/>
      <c r="AM23" s="280"/>
      <c r="AN23" s="280"/>
      <c r="AO23" s="280"/>
      <c r="AP23" s="23"/>
      <c r="AQ23" s="26"/>
      <c r="BE23" s="272"/>
    </row>
    <row r="24" spans="2:57" s="6" customFormat="1" ht="7.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6"/>
      <c r="BE24" s="272"/>
    </row>
    <row r="25" spans="2:57" s="6" customFormat="1" ht="14.25" customHeight="1">
      <c r="B25" s="22"/>
      <c r="C25" s="23"/>
      <c r="D25" s="23"/>
      <c r="E25" s="23"/>
      <c r="F25" s="23"/>
      <c r="G25" s="23"/>
      <c r="H25" s="23"/>
      <c r="I25" s="23"/>
      <c r="J25" s="23"/>
      <c r="K25" s="23"/>
      <c r="L25" s="281" t="s">
        <v>41</v>
      </c>
      <c r="M25" s="282"/>
      <c r="N25" s="282"/>
      <c r="O25" s="282"/>
      <c r="P25" s="23"/>
      <c r="Q25" s="23"/>
      <c r="R25" s="23"/>
      <c r="S25" s="23"/>
      <c r="T25" s="23"/>
      <c r="U25" s="23"/>
      <c r="V25" s="23"/>
      <c r="W25" s="281" t="s">
        <v>42</v>
      </c>
      <c r="X25" s="282"/>
      <c r="Y25" s="282"/>
      <c r="Z25" s="282"/>
      <c r="AA25" s="282"/>
      <c r="AB25" s="282"/>
      <c r="AC25" s="282"/>
      <c r="AD25" s="282"/>
      <c r="AE25" s="282"/>
      <c r="AF25" s="23"/>
      <c r="AG25" s="23"/>
      <c r="AH25" s="23"/>
      <c r="AI25" s="23"/>
      <c r="AJ25" s="23"/>
      <c r="AK25" s="281" t="s">
        <v>43</v>
      </c>
      <c r="AL25" s="282"/>
      <c r="AM25" s="282"/>
      <c r="AN25" s="282"/>
      <c r="AO25" s="282"/>
      <c r="AP25" s="23"/>
      <c r="AQ25" s="26"/>
      <c r="BE25" s="272"/>
    </row>
    <row r="26" spans="2:57" s="6" customFormat="1" ht="15" customHeight="1">
      <c r="B26" s="28"/>
      <c r="C26" s="29"/>
      <c r="D26" s="29" t="s">
        <v>44</v>
      </c>
      <c r="E26" s="29"/>
      <c r="F26" s="29" t="s">
        <v>45</v>
      </c>
      <c r="G26" s="29"/>
      <c r="H26" s="29"/>
      <c r="I26" s="29"/>
      <c r="J26" s="29"/>
      <c r="K26" s="29"/>
      <c r="L26" s="283">
        <v>0.21</v>
      </c>
      <c r="M26" s="284"/>
      <c r="N26" s="284"/>
      <c r="O26" s="284"/>
      <c r="P26" s="29"/>
      <c r="Q26" s="29"/>
      <c r="R26" s="29"/>
      <c r="S26" s="29"/>
      <c r="T26" s="29"/>
      <c r="U26" s="29"/>
      <c r="V26" s="29"/>
      <c r="W26" s="285">
        <f>ROUND($AZ$51,2)</f>
        <v>0</v>
      </c>
      <c r="X26" s="284"/>
      <c r="Y26" s="284"/>
      <c r="Z26" s="284"/>
      <c r="AA26" s="284"/>
      <c r="AB26" s="284"/>
      <c r="AC26" s="284"/>
      <c r="AD26" s="284"/>
      <c r="AE26" s="284"/>
      <c r="AF26" s="29"/>
      <c r="AG26" s="29"/>
      <c r="AH26" s="29"/>
      <c r="AI26" s="29"/>
      <c r="AJ26" s="29"/>
      <c r="AK26" s="285">
        <f>ROUND($AV$51,2)</f>
        <v>0</v>
      </c>
      <c r="AL26" s="284"/>
      <c r="AM26" s="284"/>
      <c r="AN26" s="284"/>
      <c r="AO26" s="284"/>
      <c r="AP26" s="29"/>
      <c r="AQ26" s="30"/>
      <c r="BE26" s="273"/>
    </row>
    <row r="27" spans="2:57" s="6" customFormat="1" ht="15" customHeight="1">
      <c r="B27" s="28"/>
      <c r="C27" s="29"/>
      <c r="D27" s="29"/>
      <c r="E27" s="29"/>
      <c r="F27" s="29" t="s">
        <v>46</v>
      </c>
      <c r="G27" s="29"/>
      <c r="H27" s="29"/>
      <c r="I27" s="29"/>
      <c r="J27" s="29"/>
      <c r="K27" s="29"/>
      <c r="L27" s="283">
        <v>0.15</v>
      </c>
      <c r="M27" s="284"/>
      <c r="N27" s="284"/>
      <c r="O27" s="284"/>
      <c r="P27" s="29"/>
      <c r="Q27" s="29"/>
      <c r="R27" s="29"/>
      <c r="S27" s="29"/>
      <c r="T27" s="29"/>
      <c r="U27" s="29"/>
      <c r="V27" s="29"/>
      <c r="W27" s="285">
        <f>ROUND($BA$51,2)</f>
        <v>0</v>
      </c>
      <c r="X27" s="284"/>
      <c r="Y27" s="284"/>
      <c r="Z27" s="284"/>
      <c r="AA27" s="284"/>
      <c r="AB27" s="284"/>
      <c r="AC27" s="284"/>
      <c r="AD27" s="284"/>
      <c r="AE27" s="284"/>
      <c r="AF27" s="29"/>
      <c r="AG27" s="29"/>
      <c r="AH27" s="29"/>
      <c r="AI27" s="29"/>
      <c r="AJ27" s="29"/>
      <c r="AK27" s="285">
        <f>ROUND($AW$51,2)</f>
        <v>0</v>
      </c>
      <c r="AL27" s="284"/>
      <c r="AM27" s="284"/>
      <c r="AN27" s="284"/>
      <c r="AO27" s="284"/>
      <c r="AP27" s="29"/>
      <c r="AQ27" s="30"/>
      <c r="BE27" s="273"/>
    </row>
    <row r="28" spans="2:57" s="6" customFormat="1" ht="15" customHeight="1" hidden="1">
      <c r="B28" s="28"/>
      <c r="C28" s="29"/>
      <c r="D28" s="29"/>
      <c r="E28" s="29"/>
      <c r="F28" s="29" t="s">
        <v>47</v>
      </c>
      <c r="G28" s="29"/>
      <c r="H28" s="29"/>
      <c r="I28" s="29"/>
      <c r="J28" s="29"/>
      <c r="K28" s="29"/>
      <c r="L28" s="283">
        <v>0.21</v>
      </c>
      <c r="M28" s="284"/>
      <c r="N28" s="284"/>
      <c r="O28" s="284"/>
      <c r="P28" s="29"/>
      <c r="Q28" s="29"/>
      <c r="R28" s="29"/>
      <c r="S28" s="29"/>
      <c r="T28" s="29"/>
      <c r="U28" s="29"/>
      <c r="V28" s="29"/>
      <c r="W28" s="285">
        <f>ROUND($BB$51,2)</f>
        <v>0</v>
      </c>
      <c r="X28" s="284"/>
      <c r="Y28" s="284"/>
      <c r="Z28" s="284"/>
      <c r="AA28" s="284"/>
      <c r="AB28" s="284"/>
      <c r="AC28" s="284"/>
      <c r="AD28" s="284"/>
      <c r="AE28" s="284"/>
      <c r="AF28" s="29"/>
      <c r="AG28" s="29"/>
      <c r="AH28" s="29"/>
      <c r="AI28" s="29"/>
      <c r="AJ28" s="29"/>
      <c r="AK28" s="285">
        <v>0</v>
      </c>
      <c r="AL28" s="284"/>
      <c r="AM28" s="284"/>
      <c r="AN28" s="284"/>
      <c r="AO28" s="284"/>
      <c r="AP28" s="29"/>
      <c r="AQ28" s="30"/>
      <c r="BE28" s="273"/>
    </row>
    <row r="29" spans="2:57" s="6" customFormat="1" ht="15" customHeight="1" hidden="1">
      <c r="B29" s="28"/>
      <c r="C29" s="29"/>
      <c r="D29" s="29"/>
      <c r="E29" s="29"/>
      <c r="F29" s="29" t="s">
        <v>48</v>
      </c>
      <c r="G29" s="29"/>
      <c r="H29" s="29"/>
      <c r="I29" s="29"/>
      <c r="J29" s="29"/>
      <c r="K29" s="29"/>
      <c r="L29" s="283">
        <v>0.15</v>
      </c>
      <c r="M29" s="284"/>
      <c r="N29" s="284"/>
      <c r="O29" s="284"/>
      <c r="P29" s="29"/>
      <c r="Q29" s="29"/>
      <c r="R29" s="29"/>
      <c r="S29" s="29"/>
      <c r="T29" s="29"/>
      <c r="U29" s="29"/>
      <c r="V29" s="29"/>
      <c r="W29" s="285">
        <f>ROUND($BC$51,2)</f>
        <v>0</v>
      </c>
      <c r="X29" s="284"/>
      <c r="Y29" s="284"/>
      <c r="Z29" s="284"/>
      <c r="AA29" s="284"/>
      <c r="AB29" s="284"/>
      <c r="AC29" s="284"/>
      <c r="AD29" s="284"/>
      <c r="AE29" s="284"/>
      <c r="AF29" s="29"/>
      <c r="AG29" s="29"/>
      <c r="AH29" s="29"/>
      <c r="AI29" s="29"/>
      <c r="AJ29" s="29"/>
      <c r="AK29" s="285">
        <v>0</v>
      </c>
      <c r="AL29" s="284"/>
      <c r="AM29" s="284"/>
      <c r="AN29" s="284"/>
      <c r="AO29" s="284"/>
      <c r="AP29" s="29"/>
      <c r="AQ29" s="30"/>
      <c r="BE29" s="273"/>
    </row>
    <row r="30" spans="2:57" s="6" customFormat="1" ht="15" customHeight="1" hidden="1">
      <c r="B30" s="28"/>
      <c r="C30" s="29"/>
      <c r="D30" s="29"/>
      <c r="E30" s="29"/>
      <c r="F30" s="29" t="s">
        <v>49</v>
      </c>
      <c r="G30" s="29"/>
      <c r="H30" s="29"/>
      <c r="I30" s="29"/>
      <c r="J30" s="29"/>
      <c r="K30" s="29"/>
      <c r="L30" s="283">
        <v>0</v>
      </c>
      <c r="M30" s="284"/>
      <c r="N30" s="284"/>
      <c r="O30" s="284"/>
      <c r="P30" s="29"/>
      <c r="Q30" s="29"/>
      <c r="R30" s="29"/>
      <c r="S30" s="29"/>
      <c r="T30" s="29"/>
      <c r="U30" s="29"/>
      <c r="V30" s="29"/>
      <c r="W30" s="285">
        <f>ROUND($BD$51,2)</f>
        <v>0</v>
      </c>
      <c r="X30" s="284"/>
      <c r="Y30" s="284"/>
      <c r="Z30" s="284"/>
      <c r="AA30" s="284"/>
      <c r="AB30" s="284"/>
      <c r="AC30" s="284"/>
      <c r="AD30" s="284"/>
      <c r="AE30" s="284"/>
      <c r="AF30" s="29"/>
      <c r="AG30" s="29"/>
      <c r="AH30" s="29"/>
      <c r="AI30" s="29"/>
      <c r="AJ30" s="29"/>
      <c r="AK30" s="285">
        <v>0</v>
      </c>
      <c r="AL30" s="284"/>
      <c r="AM30" s="284"/>
      <c r="AN30" s="284"/>
      <c r="AO30" s="284"/>
      <c r="AP30" s="29"/>
      <c r="AQ30" s="30"/>
      <c r="BE30" s="273"/>
    </row>
    <row r="31" spans="2:57" s="6" customFormat="1" ht="7.5" customHeight="1">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6"/>
      <c r="BE31" s="272"/>
    </row>
    <row r="32" spans="2:57" s="6" customFormat="1" ht="27" customHeight="1">
      <c r="B32" s="22"/>
      <c r="C32" s="31"/>
      <c r="D32" s="32" t="s">
        <v>50</v>
      </c>
      <c r="E32" s="33"/>
      <c r="F32" s="33"/>
      <c r="G32" s="33"/>
      <c r="H32" s="33"/>
      <c r="I32" s="33"/>
      <c r="J32" s="33"/>
      <c r="K32" s="33"/>
      <c r="L32" s="33"/>
      <c r="M32" s="33"/>
      <c r="N32" s="33"/>
      <c r="O32" s="33"/>
      <c r="P32" s="33"/>
      <c r="Q32" s="33"/>
      <c r="R32" s="33"/>
      <c r="S32" s="33"/>
      <c r="T32" s="34" t="s">
        <v>51</v>
      </c>
      <c r="U32" s="33"/>
      <c r="V32" s="33"/>
      <c r="W32" s="33"/>
      <c r="X32" s="292" t="s">
        <v>52</v>
      </c>
      <c r="Y32" s="293"/>
      <c r="Z32" s="293"/>
      <c r="AA32" s="293"/>
      <c r="AB32" s="293"/>
      <c r="AC32" s="33"/>
      <c r="AD32" s="33"/>
      <c r="AE32" s="33"/>
      <c r="AF32" s="33"/>
      <c r="AG32" s="33"/>
      <c r="AH32" s="33"/>
      <c r="AI32" s="33"/>
      <c r="AJ32" s="33"/>
      <c r="AK32" s="294">
        <f>SUM($AK$23:$AK$30)</f>
        <v>0</v>
      </c>
      <c r="AL32" s="293"/>
      <c r="AM32" s="293"/>
      <c r="AN32" s="293"/>
      <c r="AO32" s="295"/>
      <c r="AP32" s="31"/>
      <c r="AQ32" s="36"/>
      <c r="BE32" s="272"/>
    </row>
    <row r="33" spans="2:43" s="6" customFormat="1" ht="7.5" customHeight="1">
      <c r="B33" s="2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6"/>
    </row>
    <row r="34" spans="2:43" s="6" customFormat="1" ht="7.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9"/>
    </row>
    <row r="38" spans="2:44" s="6" customFormat="1" ht="7.5" customHeight="1">
      <c r="B38" s="40"/>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2"/>
    </row>
    <row r="39" spans="2:44" s="6" customFormat="1" ht="37.5" customHeight="1">
      <c r="B39" s="22"/>
      <c r="C39" s="12" t="s">
        <v>53</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42"/>
    </row>
    <row r="40" spans="2:44" s="6" customFormat="1" ht="7.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42"/>
    </row>
    <row r="41" spans="2:44" s="43" customFormat="1" ht="15" customHeight="1">
      <c r="B41" s="44"/>
      <c r="C41" s="19" t="s">
        <v>14</v>
      </c>
      <c r="D41" s="17"/>
      <c r="E41" s="17"/>
      <c r="F41" s="17"/>
      <c r="G41" s="17"/>
      <c r="H41" s="17"/>
      <c r="I41" s="17"/>
      <c r="J41" s="17"/>
      <c r="K41" s="17"/>
      <c r="L41" s="17" t="str">
        <f>$K$5</f>
        <v>2015474</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5"/>
    </row>
    <row r="42" spans="2:44" s="46" customFormat="1" ht="37.5" customHeight="1">
      <c r="B42" s="47"/>
      <c r="C42" s="48" t="s">
        <v>17</v>
      </c>
      <c r="D42" s="48"/>
      <c r="E42" s="48"/>
      <c r="F42" s="48"/>
      <c r="G42" s="48"/>
      <c r="H42" s="48"/>
      <c r="I42" s="48"/>
      <c r="J42" s="48"/>
      <c r="K42" s="48"/>
      <c r="L42" s="296" t="str">
        <f>$K$6</f>
        <v>Oprava místních komunikací, Rumburk - ul. Druhá na p.p.č. 1903</v>
      </c>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48"/>
      <c r="AQ42" s="48"/>
      <c r="AR42" s="49"/>
    </row>
    <row r="43" spans="2:44" s="6" customFormat="1" ht="7.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42"/>
    </row>
    <row r="44" spans="2:44" s="6" customFormat="1" ht="15.75" customHeight="1">
      <c r="B44" s="22"/>
      <c r="C44" s="19" t="s">
        <v>22</v>
      </c>
      <c r="D44" s="23"/>
      <c r="E44" s="23"/>
      <c r="F44" s="23"/>
      <c r="G44" s="23"/>
      <c r="H44" s="23"/>
      <c r="I44" s="23"/>
      <c r="J44" s="23"/>
      <c r="K44" s="23"/>
      <c r="L44" s="50" t="str">
        <f>IF($K$8="","",$K$8)</f>
        <v>p.p.č. 1903, k.ú. Dolní Křečany</v>
      </c>
      <c r="M44" s="23"/>
      <c r="N44" s="23"/>
      <c r="O44" s="23"/>
      <c r="P44" s="23"/>
      <c r="Q44" s="23"/>
      <c r="R44" s="23"/>
      <c r="S44" s="23"/>
      <c r="T44" s="23"/>
      <c r="U44" s="23"/>
      <c r="V44" s="23"/>
      <c r="W44" s="23"/>
      <c r="X44" s="23"/>
      <c r="Y44" s="23"/>
      <c r="Z44" s="23"/>
      <c r="AA44" s="23"/>
      <c r="AB44" s="23"/>
      <c r="AC44" s="23"/>
      <c r="AD44" s="23"/>
      <c r="AE44" s="23"/>
      <c r="AF44" s="23"/>
      <c r="AG44" s="23"/>
      <c r="AH44" s="23"/>
      <c r="AI44" s="19" t="s">
        <v>24</v>
      </c>
      <c r="AJ44" s="23"/>
      <c r="AK44" s="23"/>
      <c r="AL44" s="23"/>
      <c r="AM44" s="298">
        <f>IF($AN$8="","",$AN$8)</f>
        <v>43333</v>
      </c>
      <c r="AN44" s="282"/>
      <c r="AO44" s="23"/>
      <c r="AP44" s="23"/>
      <c r="AQ44" s="23"/>
      <c r="AR44" s="42"/>
    </row>
    <row r="45" spans="2:44" s="6" customFormat="1" ht="7.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42"/>
    </row>
    <row r="46" spans="2:56" s="6" customFormat="1" ht="18.75" customHeight="1">
      <c r="B46" s="22"/>
      <c r="C46" s="19" t="s">
        <v>27</v>
      </c>
      <c r="D46" s="23"/>
      <c r="E46" s="23"/>
      <c r="F46" s="23"/>
      <c r="G46" s="23"/>
      <c r="H46" s="23"/>
      <c r="I46" s="23"/>
      <c r="J46" s="23"/>
      <c r="K46" s="23"/>
      <c r="L46" s="17" t="str">
        <f>IF($E$11="","",$E$11)</f>
        <v>Město Rumburk</v>
      </c>
      <c r="M46" s="23"/>
      <c r="N46" s="23"/>
      <c r="O46" s="23"/>
      <c r="P46" s="23"/>
      <c r="Q46" s="23"/>
      <c r="R46" s="23"/>
      <c r="S46" s="23"/>
      <c r="T46" s="23"/>
      <c r="U46" s="23"/>
      <c r="V46" s="23"/>
      <c r="W46" s="23"/>
      <c r="X46" s="23"/>
      <c r="Y46" s="23"/>
      <c r="Z46" s="23"/>
      <c r="AA46" s="23"/>
      <c r="AB46" s="23"/>
      <c r="AC46" s="23"/>
      <c r="AD46" s="23"/>
      <c r="AE46" s="23"/>
      <c r="AF46" s="23"/>
      <c r="AG46" s="23"/>
      <c r="AH46" s="23"/>
      <c r="AI46" s="19" t="s">
        <v>33</v>
      </c>
      <c r="AJ46" s="23"/>
      <c r="AK46" s="23"/>
      <c r="AL46" s="23"/>
      <c r="AM46" s="274" t="str">
        <f>IF($E$17="","",$E$17)</f>
        <v>ProProjekt, s.r.o. </v>
      </c>
      <c r="AN46" s="282"/>
      <c r="AO46" s="282"/>
      <c r="AP46" s="282"/>
      <c r="AQ46" s="23"/>
      <c r="AR46" s="42"/>
      <c r="AS46" s="286" t="s">
        <v>54</v>
      </c>
      <c r="AT46" s="287"/>
      <c r="AU46" s="52"/>
      <c r="AV46" s="52"/>
      <c r="AW46" s="52"/>
      <c r="AX46" s="52"/>
      <c r="AY46" s="52"/>
      <c r="AZ46" s="52"/>
      <c r="BA46" s="52"/>
      <c r="BB46" s="52"/>
      <c r="BC46" s="52"/>
      <c r="BD46" s="53"/>
    </row>
    <row r="47" spans="2:56" s="6" customFormat="1" ht="15.75" customHeight="1">
      <c r="B47" s="22"/>
      <c r="C47" s="19" t="s">
        <v>31</v>
      </c>
      <c r="D47" s="23"/>
      <c r="E47" s="23"/>
      <c r="F47" s="23"/>
      <c r="G47" s="23"/>
      <c r="H47" s="23"/>
      <c r="I47" s="23"/>
      <c r="J47" s="23"/>
      <c r="K47" s="23"/>
      <c r="L47" s="17">
        <f>IF($E$14="Vyplň údaj","",$E$14)</f>
      </c>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42"/>
      <c r="AS47" s="288"/>
      <c r="AT47" s="272"/>
      <c r="BD47" s="54"/>
    </row>
    <row r="48" spans="2:56" s="6" customFormat="1" ht="12"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42"/>
      <c r="AS48" s="289"/>
      <c r="AT48" s="282"/>
      <c r="AU48" s="23"/>
      <c r="AV48" s="23"/>
      <c r="AW48" s="23"/>
      <c r="AX48" s="23"/>
      <c r="AY48" s="23"/>
      <c r="AZ48" s="23"/>
      <c r="BA48" s="23"/>
      <c r="BB48" s="23"/>
      <c r="BC48" s="23"/>
      <c r="BD48" s="56"/>
    </row>
    <row r="49" spans="2:57" s="6" customFormat="1" ht="30" customHeight="1">
      <c r="B49" s="22"/>
      <c r="C49" s="300" t="s">
        <v>55</v>
      </c>
      <c r="D49" s="293"/>
      <c r="E49" s="293"/>
      <c r="F49" s="293"/>
      <c r="G49" s="293"/>
      <c r="H49" s="33"/>
      <c r="I49" s="301" t="s">
        <v>56</v>
      </c>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302" t="s">
        <v>57</v>
      </c>
      <c r="AH49" s="293"/>
      <c r="AI49" s="293"/>
      <c r="AJ49" s="293"/>
      <c r="AK49" s="293"/>
      <c r="AL49" s="293"/>
      <c r="AM49" s="293"/>
      <c r="AN49" s="301" t="s">
        <v>58</v>
      </c>
      <c r="AO49" s="293"/>
      <c r="AP49" s="293"/>
      <c r="AQ49" s="57" t="s">
        <v>59</v>
      </c>
      <c r="AR49" s="42"/>
      <c r="AS49" s="58" t="s">
        <v>60</v>
      </c>
      <c r="AT49" s="59" t="s">
        <v>61</v>
      </c>
      <c r="AU49" s="59" t="s">
        <v>62</v>
      </c>
      <c r="AV49" s="59" t="s">
        <v>63</v>
      </c>
      <c r="AW49" s="59" t="s">
        <v>64</v>
      </c>
      <c r="AX49" s="59" t="s">
        <v>65</v>
      </c>
      <c r="AY49" s="59" t="s">
        <v>66</v>
      </c>
      <c r="AZ49" s="59" t="s">
        <v>67</v>
      </c>
      <c r="BA49" s="59" t="s">
        <v>68</v>
      </c>
      <c r="BB49" s="59" t="s">
        <v>69</v>
      </c>
      <c r="BC49" s="59" t="s">
        <v>70</v>
      </c>
      <c r="BD49" s="60" t="s">
        <v>71</v>
      </c>
      <c r="BE49" s="61"/>
    </row>
    <row r="50" spans="2:56" s="6" customFormat="1" ht="12" customHeight="1">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42"/>
      <c r="AS50" s="62"/>
      <c r="AT50" s="63"/>
      <c r="AU50" s="63"/>
      <c r="AV50" s="63"/>
      <c r="AW50" s="63"/>
      <c r="AX50" s="63"/>
      <c r="AY50" s="63"/>
      <c r="AZ50" s="63"/>
      <c r="BA50" s="63"/>
      <c r="BB50" s="63"/>
      <c r="BC50" s="63"/>
      <c r="BD50" s="64"/>
    </row>
    <row r="51" spans="2:76" s="46" customFormat="1" ht="33" customHeight="1">
      <c r="B51" s="47"/>
      <c r="C51" s="65" t="s">
        <v>72</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290">
        <f>ROUND($AG$52,2)</f>
        <v>0</v>
      </c>
      <c r="AH51" s="291"/>
      <c r="AI51" s="291"/>
      <c r="AJ51" s="291"/>
      <c r="AK51" s="291"/>
      <c r="AL51" s="291"/>
      <c r="AM51" s="291"/>
      <c r="AN51" s="290">
        <f>SUM($AG$51,$AT$51)</f>
        <v>0</v>
      </c>
      <c r="AO51" s="291"/>
      <c r="AP51" s="291"/>
      <c r="AQ51" s="67"/>
      <c r="AR51" s="49"/>
      <c r="AS51" s="68">
        <f>ROUND($AS$52,2)</f>
        <v>0</v>
      </c>
      <c r="AT51" s="69">
        <f>ROUND(SUM($AV$51:$AW$51),2)</f>
        <v>0</v>
      </c>
      <c r="AU51" s="70">
        <f>ROUND($AU$52,5)</f>
        <v>0</v>
      </c>
      <c r="AV51" s="69">
        <f>ROUND($AZ$51*$L$26,2)</f>
        <v>0</v>
      </c>
      <c r="AW51" s="69">
        <f>ROUND($BA$51*$L$27,2)</f>
        <v>0</v>
      </c>
      <c r="AX51" s="69">
        <f>ROUND($BB$51*$L$26,2)</f>
        <v>0</v>
      </c>
      <c r="AY51" s="69">
        <f>ROUND($BC$51*$L$27,2)</f>
        <v>0</v>
      </c>
      <c r="AZ51" s="69">
        <f>ROUND($AZ$52,2)</f>
        <v>0</v>
      </c>
      <c r="BA51" s="69">
        <f>ROUND($BA$52,2)</f>
        <v>0</v>
      </c>
      <c r="BB51" s="69">
        <f>ROUND($BB$52,2)</f>
        <v>0</v>
      </c>
      <c r="BC51" s="69">
        <f>ROUND($BC$52,2)</f>
        <v>0</v>
      </c>
      <c r="BD51" s="71">
        <f>ROUND($BD$52,2)</f>
        <v>0</v>
      </c>
      <c r="BS51" s="46" t="s">
        <v>73</v>
      </c>
      <c r="BT51" s="46" t="s">
        <v>74</v>
      </c>
      <c r="BV51" s="46" t="s">
        <v>75</v>
      </c>
      <c r="BW51" s="46" t="s">
        <v>5</v>
      </c>
      <c r="BX51" s="46" t="s">
        <v>76</v>
      </c>
    </row>
    <row r="52" spans="1:76" s="72" customFormat="1" ht="28.5" customHeight="1">
      <c r="A52" s="186" t="s">
        <v>334</v>
      </c>
      <c r="B52" s="73"/>
      <c r="C52" s="74"/>
      <c r="D52" s="305" t="s">
        <v>15</v>
      </c>
      <c r="E52" s="306"/>
      <c r="F52" s="306"/>
      <c r="G52" s="306"/>
      <c r="H52" s="306"/>
      <c r="I52" s="74"/>
      <c r="J52" s="305" t="s">
        <v>18</v>
      </c>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3">
        <f>'2015474 - Oprava místních...'!$J$25</f>
        <v>0</v>
      </c>
      <c r="AH52" s="304"/>
      <c r="AI52" s="304"/>
      <c r="AJ52" s="304"/>
      <c r="AK52" s="304"/>
      <c r="AL52" s="304"/>
      <c r="AM52" s="304"/>
      <c r="AN52" s="303">
        <f>SUM($AG$52,$AT$52)</f>
        <v>0</v>
      </c>
      <c r="AO52" s="304"/>
      <c r="AP52" s="304"/>
      <c r="AQ52" s="75" t="s">
        <v>77</v>
      </c>
      <c r="AR52" s="76"/>
      <c r="AS52" s="77">
        <v>0</v>
      </c>
      <c r="AT52" s="78">
        <f>ROUND(SUM($AV$52:$AW$52),2)</f>
        <v>0</v>
      </c>
      <c r="AU52" s="79">
        <f>'2015474 - Oprava místních...'!$P$80</f>
        <v>0</v>
      </c>
      <c r="AV52" s="78">
        <f>'2015474 - Oprava místních...'!$J$28</f>
        <v>0</v>
      </c>
      <c r="AW52" s="78">
        <f>'2015474 - Oprava místních...'!$J$29</f>
        <v>0</v>
      </c>
      <c r="AX52" s="78">
        <f>'2015474 - Oprava místních...'!$J$30</f>
        <v>0</v>
      </c>
      <c r="AY52" s="78">
        <f>'2015474 - Oprava místních...'!$J$31</f>
        <v>0</v>
      </c>
      <c r="AZ52" s="78">
        <f>'2015474 - Oprava místních...'!$F$28</f>
        <v>0</v>
      </c>
      <c r="BA52" s="78">
        <f>'2015474 - Oprava místních...'!$F$29</f>
        <v>0</v>
      </c>
      <c r="BB52" s="78">
        <f>'2015474 - Oprava místních...'!$F$30</f>
        <v>0</v>
      </c>
      <c r="BC52" s="78">
        <f>'2015474 - Oprava místních...'!$F$31</f>
        <v>0</v>
      </c>
      <c r="BD52" s="80">
        <f>'2015474 - Oprava místních...'!$F$32</f>
        <v>0</v>
      </c>
      <c r="BT52" s="72" t="s">
        <v>8</v>
      </c>
      <c r="BU52" s="72" t="s">
        <v>78</v>
      </c>
      <c r="BV52" s="72" t="s">
        <v>75</v>
      </c>
      <c r="BW52" s="72" t="s">
        <v>5</v>
      </c>
      <c r="BX52" s="72" t="s">
        <v>76</v>
      </c>
    </row>
    <row r="53" spans="2:44" s="6" customFormat="1" ht="30.75" customHeight="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42"/>
    </row>
    <row r="54" spans="2:44" s="6" customFormat="1" ht="7.5" customHeight="1">
      <c r="B54" s="37"/>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42"/>
    </row>
  </sheetData>
  <sheetProtection password="CC35" sheet="1" objects="1" scenarios="1" formatColumns="0" formatRows="0" sort="0" autoFilter="0"/>
  <mergeCells count="41">
    <mergeCell ref="AR2:BE2"/>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zakázky" display="1) Rekapitulace zakázky"/>
    <hyperlink ref="W1:AI1" location="C51" tooltip="Rekapitulace objektů zakázky a soupisů prací" display="2) Rekapitulace objektů zakázky a soupisů prací"/>
    <hyperlink ref="A52" location="'2015474 - Oprava místních...'!C2" tooltip="2015474 - Oprava místních..." display="/"/>
  </hyperlinks>
  <printOptions/>
  <pageMargins left="0.5905511811023623" right="0.5905511811023623" top="0.5905511811023623" bottom="0.5905511811023623" header="0" footer="0"/>
  <pageSetup fitToHeight="100" fitToWidth="1" horizontalDpi="600" verticalDpi="600" orientation="portrait" paperSize="9" scale="68"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198"/>
  <sheetViews>
    <sheetView showGridLines="0" tabSelected="1" zoomScalePageLayoutView="0" workbookViewId="0" topLeftCell="A1">
      <pane ySplit="1" topLeftCell="A23"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88"/>
      <c r="C1" s="188"/>
      <c r="D1" s="187" t="s">
        <v>1</v>
      </c>
      <c r="E1" s="188"/>
      <c r="F1" s="189" t="s">
        <v>335</v>
      </c>
      <c r="G1" s="308" t="s">
        <v>336</v>
      </c>
      <c r="H1" s="308"/>
      <c r="I1" s="188"/>
      <c r="J1" s="189" t="s">
        <v>337</v>
      </c>
      <c r="K1" s="187" t="s">
        <v>79</v>
      </c>
      <c r="L1" s="189" t="s">
        <v>338</v>
      </c>
      <c r="M1" s="189"/>
      <c r="N1" s="189"/>
      <c r="O1" s="189"/>
      <c r="P1" s="189"/>
      <c r="Q1" s="189"/>
      <c r="R1" s="189"/>
      <c r="S1" s="189"/>
      <c r="T1" s="189"/>
      <c r="U1" s="185"/>
      <c r="V1" s="18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99"/>
      <c r="M2" s="271"/>
      <c r="N2" s="271"/>
      <c r="O2" s="271"/>
      <c r="P2" s="271"/>
      <c r="Q2" s="271"/>
      <c r="R2" s="271"/>
      <c r="S2" s="271"/>
      <c r="T2" s="271"/>
      <c r="U2" s="271"/>
      <c r="V2" s="271"/>
      <c r="AT2" s="2" t="s">
        <v>5</v>
      </c>
    </row>
    <row r="3" spans="2:46" s="2" customFormat="1" ht="7.5" customHeight="1">
      <c r="B3" s="7"/>
      <c r="C3" s="8"/>
      <c r="D3" s="8"/>
      <c r="E3" s="8"/>
      <c r="F3" s="8"/>
      <c r="G3" s="8"/>
      <c r="H3" s="8"/>
      <c r="I3" s="81"/>
      <c r="J3" s="8"/>
      <c r="K3" s="9"/>
      <c r="AT3" s="2" t="s">
        <v>80</v>
      </c>
    </row>
    <row r="4" spans="2:46" s="2" customFormat="1" ht="37.5" customHeight="1">
      <c r="B4" s="10"/>
      <c r="C4" s="11"/>
      <c r="D4" s="12" t="s">
        <v>81</v>
      </c>
      <c r="E4" s="11"/>
      <c r="F4" s="11"/>
      <c r="G4" s="11"/>
      <c r="H4" s="11"/>
      <c r="J4" s="11"/>
      <c r="K4" s="13"/>
      <c r="M4" s="14" t="s">
        <v>11</v>
      </c>
      <c r="AT4" s="2" t="s">
        <v>4</v>
      </c>
    </row>
    <row r="5" spans="2:11" s="2" customFormat="1" ht="7.5" customHeight="1">
      <c r="B5" s="10"/>
      <c r="C5" s="11"/>
      <c r="D5" s="11"/>
      <c r="E5" s="11"/>
      <c r="F5" s="11"/>
      <c r="G5" s="11"/>
      <c r="H5" s="11"/>
      <c r="J5" s="11"/>
      <c r="K5" s="13"/>
    </row>
    <row r="6" spans="2:11" s="6" customFormat="1" ht="15.75" customHeight="1">
      <c r="B6" s="22"/>
      <c r="C6" s="23"/>
      <c r="D6" s="19" t="s">
        <v>17</v>
      </c>
      <c r="E6" s="23"/>
      <c r="F6" s="23"/>
      <c r="G6" s="23"/>
      <c r="H6" s="23"/>
      <c r="J6" s="23"/>
      <c r="K6" s="26"/>
    </row>
    <row r="7" spans="2:11" s="6" customFormat="1" ht="37.5" customHeight="1">
      <c r="B7" s="22"/>
      <c r="C7" s="23"/>
      <c r="D7" s="23"/>
      <c r="E7" s="296" t="s">
        <v>18</v>
      </c>
      <c r="F7" s="282"/>
      <c r="G7" s="282"/>
      <c r="H7" s="282"/>
      <c r="J7" s="23"/>
      <c r="K7" s="26"/>
    </row>
    <row r="8" spans="2:11" s="6" customFormat="1" ht="14.25" customHeight="1">
      <c r="B8" s="22"/>
      <c r="C8" s="23"/>
      <c r="D8" s="23"/>
      <c r="E8" s="23"/>
      <c r="F8" s="23"/>
      <c r="G8" s="23"/>
      <c r="H8" s="23"/>
      <c r="J8" s="23"/>
      <c r="K8" s="26"/>
    </row>
    <row r="9" spans="2:11" s="6" customFormat="1" ht="15" customHeight="1">
      <c r="B9" s="22"/>
      <c r="C9" s="23"/>
      <c r="D9" s="19" t="s">
        <v>20</v>
      </c>
      <c r="E9" s="23"/>
      <c r="F9" s="17"/>
      <c r="G9" s="23"/>
      <c r="H9" s="23"/>
      <c r="I9" s="82" t="s">
        <v>21</v>
      </c>
      <c r="J9" s="17"/>
      <c r="K9" s="26"/>
    </row>
    <row r="10" spans="2:11" s="6" customFormat="1" ht="15" customHeight="1">
      <c r="B10" s="22"/>
      <c r="C10" s="23"/>
      <c r="D10" s="19" t="s">
        <v>22</v>
      </c>
      <c r="E10" s="23"/>
      <c r="F10" s="17" t="s">
        <v>23</v>
      </c>
      <c r="G10" s="23"/>
      <c r="H10" s="23"/>
      <c r="I10" s="82" t="s">
        <v>24</v>
      </c>
      <c r="J10" s="51">
        <f>'Rekapitulace zakázky'!$AN$8</f>
        <v>43333</v>
      </c>
      <c r="K10" s="26"/>
    </row>
    <row r="11" spans="2:11" s="6" customFormat="1" ht="12" customHeight="1">
      <c r="B11" s="22"/>
      <c r="C11" s="23"/>
      <c r="D11" s="23"/>
      <c r="E11" s="23"/>
      <c r="F11" s="23"/>
      <c r="G11" s="23"/>
      <c r="H11" s="23"/>
      <c r="J11" s="23"/>
      <c r="K11" s="26"/>
    </row>
    <row r="12" spans="2:11" s="6" customFormat="1" ht="15" customHeight="1">
      <c r="B12" s="22"/>
      <c r="C12" s="23"/>
      <c r="D12" s="19" t="s">
        <v>27</v>
      </c>
      <c r="E12" s="23"/>
      <c r="F12" s="23"/>
      <c r="G12" s="23"/>
      <c r="H12" s="23"/>
      <c r="I12" s="82" t="s">
        <v>28</v>
      </c>
      <c r="J12" s="17"/>
      <c r="K12" s="26"/>
    </row>
    <row r="13" spans="2:11" s="6" customFormat="1" ht="18.75" customHeight="1">
      <c r="B13" s="22"/>
      <c r="C13" s="23"/>
      <c r="D13" s="23"/>
      <c r="E13" s="17" t="s">
        <v>29</v>
      </c>
      <c r="F13" s="23"/>
      <c r="G13" s="23"/>
      <c r="H13" s="23"/>
      <c r="I13" s="82" t="s">
        <v>30</v>
      </c>
      <c r="J13" s="17"/>
      <c r="K13" s="26"/>
    </row>
    <row r="14" spans="2:11" s="6" customFormat="1" ht="7.5" customHeight="1">
      <c r="B14" s="22"/>
      <c r="C14" s="23"/>
      <c r="D14" s="23"/>
      <c r="E14" s="23"/>
      <c r="F14" s="23"/>
      <c r="G14" s="23"/>
      <c r="H14" s="23"/>
      <c r="J14" s="23"/>
      <c r="K14" s="26"/>
    </row>
    <row r="15" spans="2:11" s="6" customFormat="1" ht="15" customHeight="1">
      <c r="B15" s="22"/>
      <c r="C15" s="23"/>
      <c r="D15" s="19" t="s">
        <v>31</v>
      </c>
      <c r="E15" s="23"/>
      <c r="F15" s="23"/>
      <c r="G15" s="23"/>
      <c r="H15" s="23"/>
      <c r="I15" s="82" t="s">
        <v>28</v>
      </c>
      <c r="J15" s="17">
        <f>IF('Rekapitulace zakázky'!$AN$13="Vyplň údaj","",IF('Rekapitulace zakázky'!$AN$13="","",'Rekapitulace zakázky'!$AN$13))</f>
      </c>
      <c r="K15" s="26"/>
    </row>
    <row r="16" spans="2:11" s="6" customFormat="1" ht="18.75" customHeight="1">
      <c r="B16" s="22"/>
      <c r="C16" s="23"/>
      <c r="D16" s="23"/>
      <c r="E16" s="17">
        <f>IF('Rekapitulace zakázky'!$E$14="Vyplň údaj","",IF('Rekapitulace zakázky'!$E$14="","",'Rekapitulace zakázky'!$E$14))</f>
      </c>
      <c r="F16" s="23"/>
      <c r="G16" s="23"/>
      <c r="H16" s="23"/>
      <c r="I16" s="82" t="s">
        <v>30</v>
      </c>
      <c r="J16" s="17">
        <f>IF('Rekapitulace zakázky'!$AN$14="Vyplň údaj","",IF('Rekapitulace zakázky'!$AN$14="","",'Rekapitulace zakázky'!$AN$14))</f>
      </c>
      <c r="K16" s="26"/>
    </row>
    <row r="17" spans="2:11" s="6" customFormat="1" ht="7.5" customHeight="1">
      <c r="B17" s="22"/>
      <c r="C17" s="23"/>
      <c r="D17" s="23"/>
      <c r="E17" s="23"/>
      <c r="F17" s="23"/>
      <c r="G17" s="23"/>
      <c r="H17" s="23"/>
      <c r="J17" s="23"/>
      <c r="K17" s="26"/>
    </row>
    <row r="18" spans="2:11" s="6" customFormat="1" ht="15" customHeight="1">
      <c r="B18" s="22"/>
      <c r="C18" s="23"/>
      <c r="D18" s="19" t="s">
        <v>33</v>
      </c>
      <c r="E18" s="23"/>
      <c r="F18" s="23"/>
      <c r="G18" s="23"/>
      <c r="H18" s="23"/>
      <c r="I18" s="82" t="s">
        <v>28</v>
      </c>
      <c r="J18" s="17" t="s">
        <v>34</v>
      </c>
      <c r="K18" s="26"/>
    </row>
    <row r="19" spans="2:11" s="6" customFormat="1" ht="18.75" customHeight="1">
      <c r="B19" s="22"/>
      <c r="C19" s="23"/>
      <c r="D19" s="23"/>
      <c r="E19" s="17" t="s">
        <v>36</v>
      </c>
      <c r="F19" s="23"/>
      <c r="G19" s="23"/>
      <c r="H19" s="23"/>
      <c r="I19" s="82" t="s">
        <v>30</v>
      </c>
      <c r="J19" s="17" t="s">
        <v>37</v>
      </c>
      <c r="K19" s="26"/>
    </row>
    <row r="20" spans="2:11" s="6" customFormat="1" ht="7.5" customHeight="1">
      <c r="B20" s="22"/>
      <c r="C20" s="23"/>
      <c r="D20" s="23"/>
      <c r="E20" s="23"/>
      <c r="F20" s="23"/>
      <c r="G20" s="23"/>
      <c r="H20" s="23"/>
      <c r="J20" s="23"/>
      <c r="K20" s="26"/>
    </row>
    <row r="21" spans="2:11" s="6" customFormat="1" ht="15" customHeight="1">
      <c r="B21" s="22"/>
      <c r="C21" s="23"/>
      <c r="D21" s="19" t="s">
        <v>38</v>
      </c>
      <c r="E21" s="23"/>
      <c r="F21" s="23"/>
      <c r="G21" s="23"/>
      <c r="H21" s="23"/>
      <c r="J21" s="23"/>
      <c r="K21" s="26"/>
    </row>
    <row r="22" spans="2:11" s="83" customFormat="1" ht="340.5" customHeight="1">
      <c r="B22" s="84"/>
      <c r="C22" s="85"/>
      <c r="D22" s="85"/>
      <c r="E22" s="278" t="s">
        <v>39</v>
      </c>
      <c r="F22" s="307"/>
      <c r="G22" s="307"/>
      <c r="H22" s="307"/>
      <c r="J22" s="85"/>
      <c r="K22" s="86"/>
    </row>
    <row r="23" spans="2:11" s="6" customFormat="1" ht="7.5" customHeight="1">
      <c r="B23" s="22"/>
      <c r="C23" s="23"/>
      <c r="D23" s="23"/>
      <c r="E23" s="23"/>
      <c r="F23" s="23"/>
      <c r="G23" s="23"/>
      <c r="H23" s="23"/>
      <c r="J23" s="23"/>
      <c r="K23" s="26"/>
    </row>
    <row r="24" spans="2:11" s="6" customFormat="1" ht="7.5" customHeight="1">
      <c r="B24" s="22"/>
      <c r="C24" s="23"/>
      <c r="D24" s="63"/>
      <c r="E24" s="63"/>
      <c r="F24" s="63"/>
      <c r="G24" s="63"/>
      <c r="H24" s="63"/>
      <c r="I24" s="52"/>
      <c r="J24" s="63"/>
      <c r="K24" s="87"/>
    </row>
    <row r="25" spans="2:11" s="6" customFormat="1" ht="26.25" customHeight="1">
      <c r="B25" s="22"/>
      <c r="C25" s="23"/>
      <c r="D25" s="88" t="s">
        <v>40</v>
      </c>
      <c r="E25" s="23"/>
      <c r="F25" s="23"/>
      <c r="G25" s="23"/>
      <c r="H25" s="23"/>
      <c r="J25" s="66">
        <f>ROUND($J$80,2)</f>
        <v>0</v>
      </c>
      <c r="K25" s="26"/>
    </row>
    <row r="26" spans="2:11" s="6" customFormat="1" ht="7.5" customHeight="1">
      <c r="B26" s="22"/>
      <c r="C26" s="23"/>
      <c r="D26" s="63"/>
      <c r="E26" s="63"/>
      <c r="F26" s="63"/>
      <c r="G26" s="63"/>
      <c r="H26" s="63"/>
      <c r="I26" s="52"/>
      <c r="J26" s="63"/>
      <c r="K26" s="87"/>
    </row>
    <row r="27" spans="2:11" s="6" customFormat="1" ht="15" customHeight="1">
      <c r="B27" s="22"/>
      <c r="C27" s="23"/>
      <c r="D27" s="23"/>
      <c r="E27" s="23"/>
      <c r="F27" s="27" t="s">
        <v>42</v>
      </c>
      <c r="G27" s="23"/>
      <c r="H27" s="23"/>
      <c r="I27" s="89" t="s">
        <v>41</v>
      </c>
      <c r="J27" s="27" t="s">
        <v>43</v>
      </c>
      <c r="K27" s="26"/>
    </row>
    <row r="28" spans="2:11" s="6" customFormat="1" ht="15" customHeight="1">
      <c r="B28" s="22"/>
      <c r="C28" s="23"/>
      <c r="D28" s="29" t="s">
        <v>44</v>
      </c>
      <c r="E28" s="29" t="s">
        <v>45</v>
      </c>
      <c r="F28" s="90">
        <f>ROUND(SUM($BE$80:$BE$197),2)</f>
        <v>0</v>
      </c>
      <c r="G28" s="23"/>
      <c r="H28" s="23"/>
      <c r="I28" s="91">
        <v>0.21</v>
      </c>
      <c r="J28" s="90">
        <f>ROUND(ROUND((SUM($BE$80:$BE$197)),2)*$I$28,2)</f>
        <v>0</v>
      </c>
      <c r="K28" s="26"/>
    </row>
    <row r="29" spans="2:11" s="6" customFormat="1" ht="15" customHeight="1">
      <c r="B29" s="22"/>
      <c r="C29" s="23"/>
      <c r="D29" s="23"/>
      <c r="E29" s="29" t="s">
        <v>46</v>
      </c>
      <c r="F29" s="90">
        <f>ROUND(SUM($BF$80:$BF$197),2)</f>
        <v>0</v>
      </c>
      <c r="G29" s="23"/>
      <c r="H29" s="23"/>
      <c r="I29" s="91">
        <v>0.15</v>
      </c>
      <c r="J29" s="90">
        <f>ROUND(ROUND((SUM($BF$80:$BF$197)),2)*$I$29,2)</f>
        <v>0</v>
      </c>
      <c r="K29" s="26"/>
    </row>
    <row r="30" spans="2:11" s="6" customFormat="1" ht="15" customHeight="1" hidden="1">
      <c r="B30" s="22"/>
      <c r="C30" s="23"/>
      <c r="D30" s="23"/>
      <c r="E30" s="29" t="s">
        <v>47</v>
      </c>
      <c r="F30" s="90">
        <f>ROUND(SUM($BG$80:$BG$197),2)</f>
        <v>0</v>
      </c>
      <c r="G30" s="23"/>
      <c r="H30" s="23"/>
      <c r="I30" s="91">
        <v>0.21</v>
      </c>
      <c r="J30" s="90">
        <v>0</v>
      </c>
      <c r="K30" s="26"/>
    </row>
    <row r="31" spans="2:11" s="6" customFormat="1" ht="15" customHeight="1" hidden="1">
      <c r="B31" s="22"/>
      <c r="C31" s="23"/>
      <c r="D31" s="23"/>
      <c r="E31" s="29" t="s">
        <v>48</v>
      </c>
      <c r="F31" s="90">
        <f>ROUND(SUM($BH$80:$BH$197),2)</f>
        <v>0</v>
      </c>
      <c r="G31" s="23"/>
      <c r="H31" s="23"/>
      <c r="I31" s="91">
        <v>0.15</v>
      </c>
      <c r="J31" s="90">
        <v>0</v>
      </c>
      <c r="K31" s="26"/>
    </row>
    <row r="32" spans="2:11" s="6" customFormat="1" ht="15" customHeight="1" hidden="1">
      <c r="B32" s="22"/>
      <c r="C32" s="23"/>
      <c r="D32" s="23"/>
      <c r="E32" s="29" t="s">
        <v>49</v>
      </c>
      <c r="F32" s="90">
        <f>ROUND(SUM($BI$80:$BI$197),2)</f>
        <v>0</v>
      </c>
      <c r="G32" s="23"/>
      <c r="H32" s="23"/>
      <c r="I32" s="91">
        <v>0</v>
      </c>
      <c r="J32" s="90">
        <v>0</v>
      </c>
      <c r="K32" s="26"/>
    </row>
    <row r="33" spans="2:11" s="6" customFormat="1" ht="7.5" customHeight="1">
      <c r="B33" s="22"/>
      <c r="C33" s="23"/>
      <c r="D33" s="23"/>
      <c r="E33" s="23"/>
      <c r="F33" s="23"/>
      <c r="G33" s="23"/>
      <c r="H33" s="23"/>
      <c r="J33" s="23"/>
      <c r="K33" s="26"/>
    </row>
    <row r="34" spans="2:11" s="6" customFormat="1" ht="26.25" customHeight="1">
      <c r="B34" s="22"/>
      <c r="C34" s="31"/>
      <c r="D34" s="32" t="s">
        <v>50</v>
      </c>
      <c r="E34" s="33"/>
      <c r="F34" s="33"/>
      <c r="G34" s="92" t="s">
        <v>51</v>
      </c>
      <c r="H34" s="34" t="s">
        <v>52</v>
      </c>
      <c r="I34" s="93"/>
      <c r="J34" s="35">
        <f>SUM($J$25:$J$32)</f>
        <v>0</v>
      </c>
      <c r="K34" s="94"/>
    </row>
    <row r="35" spans="2:11" s="6" customFormat="1" ht="15" customHeight="1">
      <c r="B35" s="37"/>
      <c r="C35" s="38"/>
      <c r="D35" s="38"/>
      <c r="E35" s="38"/>
      <c r="F35" s="38"/>
      <c r="G35" s="38"/>
      <c r="H35" s="38"/>
      <c r="I35" s="95"/>
      <c r="J35" s="38"/>
      <c r="K35" s="39"/>
    </row>
    <row r="39" spans="2:11" s="6" customFormat="1" ht="7.5" customHeight="1">
      <c r="B39" s="96"/>
      <c r="C39" s="97"/>
      <c r="D39" s="97"/>
      <c r="E39" s="97"/>
      <c r="F39" s="97"/>
      <c r="G39" s="97"/>
      <c r="H39" s="97"/>
      <c r="I39" s="97"/>
      <c r="J39" s="97"/>
      <c r="K39" s="98"/>
    </row>
    <row r="40" spans="2:11" s="6" customFormat="1" ht="37.5" customHeight="1">
      <c r="B40" s="22"/>
      <c r="C40" s="12" t="s">
        <v>82</v>
      </c>
      <c r="D40" s="23"/>
      <c r="E40" s="23"/>
      <c r="F40" s="23"/>
      <c r="G40" s="23"/>
      <c r="H40" s="23"/>
      <c r="J40" s="23"/>
      <c r="K40" s="26"/>
    </row>
    <row r="41" spans="2:11" s="6" customFormat="1" ht="7.5" customHeight="1">
      <c r="B41" s="22"/>
      <c r="C41" s="23"/>
      <c r="D41" s="23"/>
      <c r="E41" s="23"/>
      <c r="F41" s="23"/>
      <c r="G41" s="23"/>
      <c r="H41" s="23"/>
      <c r="J41" s="23"/>
      <c r="K41" s="26"/>
    </row>
    <row r="42" spans="2:11" s="6" customFormat="1" ht="15" customHeight="1">
      <c r="B42" s="22"/>
      <c r="C42" s="19" t="s">
        <v>17</v>
      </c>
      <c r="D42" s="23"/>
      <c r="E42" s="23"/>
      <c r="F42" s="23"/>
      <c r="G42" s="23"/>
      <c r="H42" s="23"/>
      <c r="J42" s="23"/>
      <c r="K42" s="26"/>
    </row>
    <row r="43" spans="2:11" s="6" customFormat="1" ht="19.5" customHeight="1">
      <c r="B43" s="22"/>
      <c r="C43" s="23"/>
      <c r="D43" s="23"/>
      <c r="E43" s="296" t="str">
        <f>$E$7</f>
        <v>Oprava místních komunikací, Rumburk - ul. Druhá na p.p.č. 1903</v>
      </c>
      <c r="F43" s="282"/>
      <c r="G43" s="282"/>
      <c r="H43" s="282"/>
      <c r="J43" s="23"/>
      <c r="K43" s="26"/>
    </row>
    <row r="44" spans="2:11" s="6" customFormat="1" ht="7.5" customHeight="1">
      <c r="B44" s="22"/>
      <c r="C44" s="23"/>
      <c r="D44" s="23"/>
      <c r="E44" s="23"/>
      <c r="F44" s="23"/>
      <c r="G44" s="23"/>
      <c r="H44" s="23"/>
      <c r="J44" s="23"/>
      <c r="K44" s="26"/>
    </row>
    <row r="45" spans="2:11" s="6" customFormat="1" ht="18.75" customHeight="1">
      <c r="B45" s="22"/>
      <c r="C45" s="19" t="s">
        <v>22</v>
      </c>
      <c r="D45" s="23"/>
      <c r="E45" s="23"/>
      <c r="F45" s="17" t="str">
        <f>$F$10</f>
        <v>p.p.č. 1903, k.ú. Dolní Křečany</v>
      </c>
      <c r="G45" s="23"/>
      <c r="H45" s="23"/>
      <c r="I45" s="82" t="s">
        <v>24</v>
      </c>
      <c r="J45" s="51">
        <f>IF($J$10="","",$J$10)</f>
        <v>43333</v>
      </c>
      <c r="K45" s="26"/>
    </row>
    <row r="46" spans="2:11" s="6" customFormat="1" ht="7.5" customHeight="1">
      <c r="B46" s="22"/>
      <c r="C46" s="23"/>
      <c r="D46" s="23"/>
      <c r="E46" s="23"/>
      <c r="F46" s="23"/>
      <c r="G46" s="23"/>
      <c r="H46" s="23"/>
      <c r="J46" s="23"/>
      <c r="K46" s="26"/>
    </row>
    <row r="47" spans="2:11" s="6" customFormat="1" ht="15.75" customHeight="1">
      <c r="B47" s="22"/>
      <c r="C47" s="19" t="s">
        <v>27</v>
      </c>
      <c r="D47" s="23"/>
      <c r="E47" s="23"/>
      <c r="F47" s="17" t="str">
        <f>$E$13</f>
        <v>Město Rumburk</v>
      </c>
      <c r="G47" s="23"/>
      <c r="H47" s="23"/>
      <c r="I47" s="82" t="s">
        <v>33</v>
      </c>
      <c r="J47" s="17" t="str">
        <f>$E$19</f>
        <v>ProProjekt, s.r.o. </v>
      </c>
      <c r="K47" s="26"/>
    </row>
    <row r="48" spans="2:11" s="6" customFormat="1" ht="15" customHeight="1">
      <c r="B48" s="22"/>
      <c r="C48" s="19" t="s">
        <v>31</v>
      </c>
      <c r="D48" s="23"/>
      <c r="E48" s="23"/>
      <c r="F48" s="17">
        <f>IF($E$16="","",$E$16)</f>
      </c>
      <c r="G48" s="23"/>
      <c r="H48" s="23"/>
      <c r="J48" s="23"/>
      <c r="K48" s="26"/>
    </row>
    <row r="49" spans="2:11" s="6" customFormat="1" ht="11.25" customHeight="1">
      <c r="B49" s="22"/>
      <c r="C49" s="23"/>
      <c r="D49" s="23"/>
      <c r="E49" s="23"/>
      <c r="F49" s="23"/>
      <c r="G49" s="23"/>
      <c r="H49" s="23"/>
      <c r="J49" s="23"/>
      <c r="K49" s="26"/>
    </row>
    <row r="50" spans="2:11" s="6" customFormat="1" ht="30" customHeight="1">
      <c r="B50" s="22"/>
      <c r="C50" s="99" t="s">
        <v>83</v>
      </c>
      <c r="D50" s="31"/>
      <c r="E50" s="31"/>
      <c r="F50" s="31"/>
      <c r="G50" s="31"/>
      <c r="H50" s="31"/>
      <c r="I50" s="100"/>
      <c r="J50" s="101" t="s">
        <v>84</v>
      </c>
      <c r="K50" s="36"/>
    </row>
    <row r="51" spans="2:11" s="6" customFormat="1" ht="11.25" customHeight="1">
      <c r="B51" s="22"/>
      <c r="C51" s="23"/>
      <c r="D51" s="23"/>
      <c r="E51" s="23"/>
      <c r="F51" s="23"/>
      <c r="G51" s="23"/>
      <c r="H51" s="23"/>
      <c r="J51" s="23"/>
      <c r="K51" s="26"/>
    </row>
    <row r="52" spans="2:47" s="6" customFormat="1" ht="30" customHeight="1">
      <c r="B52" s="22"/>
      <c r="C52" s="65" t="s">
        <v>85</v>
      </c>
      <c r="D52" s="23"/>
      <c r="E52" s="23"/>
      <c r="F52" s="23"/>
      <c r="G52" s="23"/>
      <c r="H52" s="23"/>
      <c r="J52" s="66">
        <f>$J$80</f>
        <v>0</v>
      </c>
      <c r="K52" s="26"/>
      <c r="AU52" s="6" t="s">
        <v>86</v>
      </c>
    </row>
    <row r="53" spans="2:11" s="102" customFormat="1" ht="25.5" customHeight="1">
      <c r="B53" s="103"/>
      <c r="C53" s="104"/>
      <c r="D53" s="105" t="s">
        <v>87</v>
      </c>
      <c r="E53" s="105"/>
      <c r="F53" s="105"/>
      <c r="G53" s="105"/>
      <c r="H53" s="105"/>
      <c r="I53" s="106"/>
      <c r="J53" s="107">
        <f>$J$81</f>
        <v>0</v>
      </c>
      <c r="K53" s="108"/>
    </row>
    <row r="54" spans="2:11" s="109" customFormat="1" ht="21" customHeight="1">
      <c r="B54" s="110"/>
      <c r="C54" s="111"/>
      <c r="D54" s="112" t="s">
        <v>88</v>
      </c>
      <c r="E54" s="112"/>
      <c r="F54" s="112"/>
      <c r="G54" s="112"/>
      <c r="H54" s="112"/>
      <c r="I54" s="113"/>
      <c r="J54" s="114">
        <f>$J$82</f>
        <v>0</v>
      </c>
      <c r="K54" s="115"/>
    </row>
    <row r="55" spans="2:11" s="109" customFormat="1" ht="21" customHeight="1">
      <c r="B55" s="110"/>
      <c r="C55" s="111"/>
      <c r="D55" s="112" t="s">
        <v>89</v>
      </c>
      <c r="E55" s="112"/>
      <c r="F55" s="112"/>
      <c r="G55" s="112"/>
      <c r="H55" s="112"/>
      <c r="I55" s="113"/>
      <c r="J55" s="114">
        <f>$J$137</f>
        <v>0</v>
      </c>
      <c r="K55" s="115"/>
    </row>
    <row r="56" spans="2:11" s="109" customFormat="1" ht="21" customHeight="1">
      <c r="B56" s="110"/>
      <c r="C56" s="111"/>
      <c r="D56" s="112" t="s">
        <v>90</v>
      </c>
      <c r="E56" s="112"/>
      <c r="F56" s="112"/>
      <c r="G56" s="112"/>
      <c r="H56" s="112"/>
      <c r="I56" s="113"/>
      <c r="J56" s="114">
        <f>$J$159</f>
        <v>0</v>
      </c>
      <c r="K56" s="115"/>
    </row>
    <row r="57" spans="2:11" s="109" customFormat="1" ht="21" customHeight="1">
      <c r="B57" s="110"/>
      <c r="C57" s="111"/>
      <c r="D57" s="112" t="s">
        <v>91</v>
      </c>
      <c r="E57" s="112"/>
      <c r="F57" s="112"/>
      <c r="G57" s="112"/>
      <c r="H57" s="112"/>
      <c r="I57" s="113"/>
      <c r="J57" s="114">
        <f>$J$168</f>
        <v>0</v>
      </c>
      <c r="K57" s="115"/>
    </row>
    <row r="58" spans="2:11" s="109" customFormat="1" ht="21" customHeight="1">
      <c r="B58" s="110"/>
      <c r="C58" s="111"/>
      <c r="D58" s="112" t="s">
        <v>92</v>
      </c>
      <c r="E58" s="112"/>
      <c r="F58" s="112"/>
      <c r="G58" s="112"/>
      <c r="H58" s="112"/>
      <c r="I58" s="113"/>
      <c r="J58" s="114">
        <f>$J$182</f>
        <v>0</v>
      </c>
      <c r="K58" s="115"/>
    </row>
    <row r="59" spans="2:11" s="102" customFormat="1" ht="25.5" customHeight="1">
      <c r="B59" s="103"/>
      <c r="C59" s="104"/>
      <c r="D59" s="105" t="s">
        <v>93</v>
      </c>
      <c r="E59" s="105"/>
      <c r="F59" s="105"/>
      <c r="G59" s="105"/>
      <c r="H59" s="105"/>
      <c r="I59" s="106"/>
      <c r="J59" s="107">
        <f>$J$186</f>
        <v>0</v>
      </c>
      <c r="K59" s="108"/>
    </row>
    <row r="60" spans="2:11" s="109" customFormat="1" ht="21" customHeight="1">
      <c r="B60" s="110"/>
      <c r="C60" s="111"/>
      <c r="D60" s="112" t="s">
        <v>94</v>
      </c>
      <c r="E60" s="112"/>
      <c r="F60" s="112"/>
      <c r="G60" s="112"/>
      <c r="H60" s="112"/>
      <c r="I60" s="113"/>
      <c r="J60" s="114">
        <f>$J$187</f>
        <v>0</v>
      </c>
      <c r="K60" s="115"/>
    </row>
    <row r="61" spans="2:11" s="109" customFormat="1" ht="21" customHeight="1">
      <c r="B61" s="110"/>
      <c r="C61" s="111"/>
      <c r="D61" s="112" t="s">
        <v>95</v>
      </c>
      <c r="E61" s="112"/>
      <c r="F61" s="112"/>
      <c r="G61" s="112"/>
      <c r="H61" s="112"/>
      <c r="I61" s="113"/>
      <c r="J61" s="114">
        <f>$J$192</f>
        <v>0</v>
      </c>
      <c r="K61" s="115"/>
    </row>
    <row r="62" spans="2:11" s="109" customFormat="1" ht="21" customHeight="1">
      <c r="B62" s="110"/>
      <c r="C62" s="111"/>
      <c r="D62" s="112" t="s">
        <v>96</v>
      </c>
      <c r="E62" s="112"/>
      <c r="F62" s="112"/>
      <c r="G62" s="112"/>
      <c r="H62" s="112"/>
      <c r="I62" s="113"/>
      <c r="J62" s="114">
        <f>$J$195</f>
        <v>0</v>
      </c>
      <c r="K62" s="115"/>
    </row>
    <row r="63" spans="2:11" s="6" customFormat="1" ht="22.5" customHeight="1">
      <c r="B63" s="22"/>
      <c r="C63" s="23"/>
      <c r="D63" s="23"/>
      <c r="E63" s="23"/>
      <c r="F63" s="23"/>
      <c r="G63" s="23"/>
      <c r="H63" s="23"/>
      <c r="J63" s="23"/>
      <c r="K63" s="26"/>
    </row>
    <row r="64" spans="2:11" s="6" customFormat="1" ht="7.5" customHeight="1">
      <c r="B64" s="37"/>
      <c r="C64" s="38"/>
      <c r="D64" s="38"/>
      <c r="E64" s="38"/>
      <c r="F64" s="38"/>
      <c r="G64" s="38"/>
      <c r="H64" s="38"/>
      <c r="I64" s="95"/>
      <c r="J64" s="38"/>
      <c r="K64" s="39"/>
    </row>
    <row r="68" spans="2:12" s="6" customFormat="1" ht="7.5" customHeight="1">
      <c r="B68" s="40"/>
      <c r="C68" s="41"/>
      <c r="D68" s="41"/>
      <c r="E68" s="41"/>
      <c r="F68" s="41"/>
      <c r="G68" s="41"/>
      <c r="H68" s="41"/>
      <c r="I68" s="97"/>
      <c r="J68" s="41"/>
      <c r="K68" s="41"/>
      <c r="L68" s="42"/>
    </row>
    <row r="69" spans="2:12" s="6" customFormat="1" ht="37.5" customHeight="1">
      <c r="B69" s="22"/>
      <c r="C69" s="12" t="s">
        <v>97</v>
      </c>
      <c r="D69" s="23"/>
      <c r="E69" s="23"/>
      <c r="F69" s="23"/>
      <c r="G69" s="23"/>
      <c r="H69" s="23"/>
      <c r="J69" s="23"/>
      <c r="K69" s="23"/>
      <c r="L69" s="42"/>
    </row>
    <row r="70" spans="2:12" s="6" customFormat="1" ht="7.5" customHeight="1">
      <c r="B70" s="22"/>
      <c r="C70" s="23"/>
      <c r="D70" s="23"/>
      <c r="E70" s="23"/>
      <c r="F70" s="23"/>
      <c r="G70" s="23"/>
      <c r="H70" s="23"/>
      <c r="J70" s="23"/>
      <c r="K70" s="23"/>
      <c r="L70" s="42"/>
    </row>
    <row r="71" spans="2:12" s="6" customFormat="1" ht="15" customHeight="1">
      <c r="B71" s="22"/>
      <c r="C71" s="19" t="s">
        <v>17</v>
      </c>
      <c r="D71" s="23"/>
      <c r="E71" s="23"/>
      <c r="F71" s="23"/>
      <c r="G71" s="23"/>
      <c r="H71" s="23"/>
      <c r="J71" s="23"/>
      <c r="K71" s="23"/>
      <c r="L71" s="42"/>
    </row>
    <row r="72" spans="2:12" s="6" customFormat="1" ht="19.5" customHeight="1">
      <c r="B72" s="22"/>
      <c r="C72" s="23"/>
      <c r="D72" s="23"/>
      <c r="E72" s="296" t="str">
        <f>$E$7</f>
        <v>Oprava místních komunikací, Rumburk - ul. Druhá na p.p.č. 1903</v>
      </c>
      <c r="F72" s="282"/>
      <c r="G72" s="282"/>
      <c r="H72" s="282"/>
      <c r="J72" s="23"/>
      <c r="K72" s="23"/>
      <c r="L72" s="42"/>
    </row>
    <row r="73" spans="2:12" s="6" customFormat="1" ht="7.5" customHeight="1">
      <c r="B73" s="22"/>
      <c r="C73" s="23"/>
      <c r="D73" s="23"/>
      <c r="E73" s="23"/>
      <c r="F73" s="23"/>
      <c r="G73" s="23"/>
      <c r="H73" s="23"/>
      <c r="J73" s="23"/>
      <c r="K73" s="23"/>
      <c r="L73" s="42"/>
    </row>
    <row r="74" spans="2:12" s="6" customFormat="1" ht="18.75" customHeight="1">
      <c r="B74" s="22"/>
      <c r="C74" s="19" t="s">
        <v>22</v>
      </c>
      <c r="D74" s="23"/>
      <c r="E74" s="23"/>
      <c r="F74" s="17" t="str">
        <f>$F$10</f>
        <v>p.p.č. 1903, k.ú. Dolní Křečany</v>
      </c>
      <c r="G74" s="23"/>
      <c r="H74" s="23"/>
      <c r="I74" s="82" t="s">
        <v>24</v>
      </c>
      <c r="J74" s="51">
        <f>IF($J$10="","",$J$10)</f>
        <v>43333</v>
      </c>
      <c r="K74" s="23"/>
      <c r="L74" s="42"/>
    </row>
    <row r="75" spans="2:12" s="6" customFormat="1" ht="7.5" customHeight="1">
      <c r="B75" s="22"/>
      <c r="C75" s="23"/>
      <c r="D75" s="23"/>
      <c r="E75" s="23"/>
      <c r="F75" s="23"/>
      <c r="G75" s="23"/>
      <c r="H75" s="23"/>
      <c r="J75" s="23"/>
      <c r="K75" s="23"/>
      <c r="L75" s="42"/>
    </row>
    <row r="76" spans="2:12" s="6" customFormat="1" ht="15.75" customHeight="1">
      <c r="B76" s="22"/>
      <c r="C76" s="19" t="s">
        <v>27</v>
      </c>
      <c r="D76" s="23"/>
      <c r="E76" s="23"/>
      <c r="F76" s="17" t="str">
        <f>$E$13</f>
        <v>Město Rumburk</v>
      </c>
      <c r="G76" s="23"/>
      <c r="H76" s="23"/>
      <c r="I76" s="82" t="s">
        <v>33</v>
      </c>
      <c r="J76" s="17" t="str">
        <f>$E$19</f>
        <v>ProProjekt, s.r.o. </v>
      </c>
      <c r="K76" s="23"/>
      <c r="L76" s="42"/>
    </row>
    <row r="77" spans="2:12" s="6" customFormat="1" ht="15" customHeight="1">
      <c r="B77" s="22"/>
      <c r="C77" s="19" t="s">
        <v>31</v>
      </c>
      <c r="D77" s="23"/>
      <c r="E77" s="23"/>
      <c r="F77" s="17">
        <f>IF($E$16="","",$E$16)</f>
      </c>
      <c r="G77" s="23"/>
      <c r="H77" s="23"/>
      <c r="J77" s="23"/>
      <c r="K77" s="23"/>
      <c r="L77" s="42"/>
    </row>
    <row r="78" spans="2:12" s="6" customFormat="1" ht="11.25" customHeight="1">
      <c r="B78" s="22"/>
      <c r="C78" s="23"/>
      <c r="D78" s="23"/>
      <c r="E78" s="23"/>
      <c r="F78" s="23"/>
      <c r="G78" s="23"/>
      <c r="H78" s="23"/>
      <c r="J78" s="23"/>
      <c r="K78" s="23"/>
      <c r="L78" s="42"/>
    </row>
    <row r="79" spans="2:20" s="116" customFormat="1" ht="30" customHeight="1">
      <c r="B79" s="117"/>
      <c r="C79" s="118" t="s">
        <v>98</v>
      </c>
      <c r="D79" s="119" t="s">
        <v>59</v>
      </c>
      <c r="E79" s="119" t="s">
        <v>55</v>
      </c>
      <c r="F79" s="119" t="s">
        <v>99</v>
      </c>
      <c r="G79" s="119" t="s">
        <v>100</v>
      </c>
      <c r="H79" s="119" t="s">
        <v>101</v>
      </c>
      <c r="I79" s="120" t="s">
        <v>102</v>
      </c>
      <c r="J79" s="119" t="s">
        <v>103</v>
      </c>
      <c r="K79" s="121" t="s">
        <v>104</v>
      </c>
      <c r="L79" s="122"/>
      <c r="M79" s="58" t="s">
        <v>105</v>
      </c>
      <c r="N79" s="59" t="s">
        <v>44</v>
      </c>
      <c r="O79" s="59" t="s">
        <v>106</v>
      </c>
      <c r="P79" s="59" t="s">
        <v>107</v>
      </c>
      <c r="Q79" s="59" t="s">
        <v>108</v>
      </c>
      <c r="R79" s="59" t="s">
        <v>109</v>
      </c>
      <c r="S79" s="59" t="s">
        <v>110</v>
      </c>
      <c r="T79" s="60" t="s">
        <v>111</v>
      </c>
    </row>
    <row r="80" spans="2:63" s="6" customFormat="1" ht="30" customHeight="1">
      <c r="B80" s="22"/>
      <c r="C80" s="65" t="s">
        <v>85</v>
      </c>
      <c r="D80" s="23"/>
      <c r="E80" s="23"/>
      <c r="F80" s="23"/>
      <c r="G80" s="23"/>
      <c r="H80" s="23"/>
      <c r="J80" s="123">
        <f>$BK$80</f>
        <v>0</v>
      </c>
      <c r="K80" s="23"/>
      <c r="L80" s="42"/>
      <c r="M80" s="62"/>
      <c r="N80" s="63"/>
      <c r="O80" s="63"/>
      <c r="P80" s="124">
        <f>$P$81+$P$186</f>
        <v>0</v>
      </c>
      <c r="Q80" s="63"/>
      <c r="R80" s="124">
        <f>$R$81+$R$186</f>
        <v>7.5604140000000015</v>
      </c>
      <c r="S80" s="63"/>
      <c r="T80" s="125">
        <f>$T$81+$T$186</f>
        <v>10.8</v>
      </c>
      <c r="AT80" s="6" t="s">
        <v>73</v>
      </c>
      <c r="AU80" s="6" t="s">
        <v>86</v>
      </c>
      <c r="BK80" s="126">
        <f>$BK$81+$BK$186</f>
        <v>0</v>
      </c>
    </row>
    <row r="81" spans="2:63" s="127" customFormat="1" ht="37.5" customHeight="1">
      <c r="B81" s="128"/>
      <c r="C81" s="129"/>
      <c r="D81" s="129" t="s">
        <v>73</v>
      </c>
      <c r="E81" s="130" t="s">
        <v>112</v>
      </c>
      <c r="F81" s="130" t="s">
        <v>113</v>
      </c>
      <c r="G81" s="129"/>
      <c r="H81" s="129"/>
      <c r="J81" s="131">
        <f>$BK$81</f>
        <v>0</v>
      </c>
      <c r="K81" s="129"/>
      <c r="L81" s="132"/>
      <c r="M81" s="133"/>
      <c r="N81" s="129"/>
      <c r="O81" s="129"/>
      <c r="P81" s="134">
        <f>$P$82+$P$137+$P$159+$P$168+$P$182</f>
        <v>0</v>
      </c>
      <c r="Q81" s="129"/>
      <c r="R81" s="134">
        <f>$R$82+$R$137+$R$159+$R$168+$R$182</f>
        <v>7.5604140000000015</v>
      </c>
      <c r="S81" s="129"/>
      <c r="T81" s="135">
        <f>$T$82+$T$137+$T$159+$T$168+$T$182</f>
        <v>10.8</v>
      </c>
      <c r="AR81" s="136" t="s">
        <v>8</v>
      </c>
      <c r="AT81" s="136" t="s">
        <v>73</v>
      </c>
      <c r="AU81" s="136" t="s">
        <v>74</v>
      </c>
      <c r="AY81" s="136" t="s">
        <v>114</v>
      </c>
      <c r="BK81" s="137">
        <f>$BK$82+$BK$137+$BK$159+$BK$168+$BK$182</f>
        <v>0</v>
      </c>
    </row>
    <row r="82" spans="2:63" s="127" customFormat="1" ht="21" customHeight="1">
      <c r="B82" s="128"/>
      <c r="C82" s="129"/>
      <c r="D82" s="129" t="s">
        <v>73</v>
      </c>
      <c r="E82" s="138" t="s">
        <v>8</v>
      </c>
      <c r="F82" s="138" t="s">
        <v>115</v>
      </c>
      <c r="G82" s="129"/>
      <c r="H82" s="129"/>
      <c r="J82" s="139">
        <f>$BK$82</f>
        <v>0</v>
      </c>
      <c r="K82" s="129"/>
      <c r="L82" s="132"/>
      <c r="M82" s="133"/>
      <c r="N82" s="129"/>
      <c r="O82" s="129"/>
      <c r="P82" s="134">
        <f>SUM($P$83:$P$136)</f>
        <v>0</v>
      </c>
      <c r="Q82" s="129"/>
      <c r="R82" s="134">
        <f>SUM($R$83:$R$136)</f>
        <v>0</v>
      </c>
      <c r="S82" s="129"/>
      <c r="T82" s="135">
        <f>SUM($T$83:$T$136)</f>
        <v>10.8</v>
      </c>
      <c r="AR82" s="136" t="s">
        <v>8</v>
      </c>
      <c r="AT82" s="136" t="s">
        <v>73</v>
      </c>
      <c r="AU82" s="136" t="s">
        <v>8</v>
      </c>
      <c r="AY82" s="136" t="s">
        <v>114</v>
      </c>
      <c r="BK82" s="137">
        <f>SUM($BK$83:$BK$136)</f>
        <v>0</v>
      </c>
    </row>
    <row r="83" spans="2:65" s="6" customFormat="1" ht="15.75" customHeight="1">
      <c r="B83" s="22"/>
      <c r="C83" s="140" t="s">
        <v>8</v>
      </c>
      <c r="D83" s="140" t="s">
        <v>116</v>
      </c>
      <c r="E83" s="141" t="s">
        <v>117</v>
      </c>
      <c r="F83" s="142" t="s">
        <v>118</v>
      </c>
      <c r="G83" s="143" t="s">
        <v>119</v>
      </c>
      <c r="H83" s="144">
        <v>67.5</v>
      </c>
      <c r="I83" s="145"/>
      <c r="J83" s="146">
        <f>ROUND($I$83*$H$83,0)</f>
        <v>0</v>
      </c>
      <c r="K83" s="142" t="s">
        <v>120</v>
      </c>
      <c r="L83" s="42"/>
      <c r="M83" s="147"/>
      <c r="N83" s="148" t="s">
        <v>45</v>
      </c>
      <c r="O83" s="23"/>
      <c r="P83" s="149">
        <f>$O$83*$H$83</f>
        <v>0</v>
      </c>
      <c r="Q83" s="149">
        <v>0</v>
      </c>
      <c r="R83" s="149">
        <f>$Q$83*$H$83</f>
        <v>0</v>
      </c>
      <c r="S83" s="149">
        <v>0.16</v>
      </c>
      <c r="T83" s="150">
        <f>$S$83*$H$83</f>
        <v>10.8</v>
      </c>
      <c r="AR83" s="83" t="s">
        <v>121</v>
      </c>
      <c r="AT83" s="83" t="s">
        <v>116</v>
      </c>
      <c r="AU83" s="83" t="s">
        <v>80</v>
      </c>
      <c r="AY83" s="6" t="s">
        <v>114</v>
      </c>
      <c r="BE83" s="151">
        <f>IF($N$83="základní",$J$83,0)</f>
        <v>0</v>
      </c>
      <c r="BF83" s="151">
        <f>IF($N$83="snížená",$J$83,0)</f>
        <v>0</v>
      </c>
      <c r="BG83" s="151">
        <f>IF($N$83="zákl. přenesená",$J$83,0)</f>
        <v>0</v>
      </c>
      <c r="BH83" s="151">
        <f>IF($N$83="sníž. přenesená",$J$83,0)</f>
        <v>0</v>
      </c>
      <c r="BI83" s="151">
        <f>IF($N$83="nulová",$J$83,0)</f>
        <v>0</v>
      </c>
      <c r="BJ83" s="83" t="s">
        <v>8</v>
      </c>
      <c r="BK83" s="151">
        <f>ROUND($I$83*$H$83,0)</f>
        <v>0</v>
      </c>
      <c r="BL83" s="83" t="s">
        <v>121</v>
      </c>
      <c r="BM83" s="83" t="s">
        <v>122</v>
      </c>
    </row>
    <row r="84" spans="2:47" s="6" customFormat="1" ht="27" customHeight="1">
      <c r="B84" s="22"/>
      <c r="C84" s="23"/>
      <c r="D84" s="152" t="s">
        <v>123</v>
      </c>
      <c r="E84" s="23"/>
      <c r="F84" s="153" t="s">
        <v>124</v>
      </c>
      <c r="G84" s="23"/>
      <c r="H84" s="23"/>
      <c r="J84" s="23"/>
      <c r="K84" s="23"/>
      <c r="L84" s="42"/>
      <c r="M84" s="55"/>
      <c r="N84" s="23"/>
      <c r="O84" s="23"/>
      <c r="P84" s="23"/>
      <c r="Q84" s="23"/>
      <c r="R84" s="23"/>
      <c r="S84" s="23"/>
      <c r="T84" s="56"/>
      <c r="AT84" s="6" t="s">
        <v>123</v>
      </c>
      <c r="AU84" s="6" t="s">
        <v>80</v>
      </c>
    </row>
    <row r="85" spans="2:47" s="6" customFormat="1" ht="219.75" customHeight="1">
      <c r="B85" s="22"/>
      <c r="C85" s="23"/>
      <c r="D85" s="154" t="s">
        <v>125</v>
      </c>
      <c r="E85" s="23"/>
      <c r="F85" s="155" t="s">
        <v>126</v>
      </c>
      <c r="G85" s="23"/>
      <c r="H85" s="23"/>
      <c r="J85" s="23"/>
      <c r="K85" s="23"/>
      <c r="L85" s="42"/>
      <c r="M85" s="55"/>
      <c r="N85" s="23"/>
      <c r="O85" s="23"/>
      <c r="P85" s="23"/>
      <c r="Q85" s="23"/>
      <c r="R85" s="23"/>
      <c r="S85" s="23"/>
      <c r="T85" s="56"/>
      <c r="AT85" s="6" t="s">
        <v>125</v>
      </c>
      <c r="AU85" s="6" t="s">
        <v>80</v>
      </c>
    </row>
    <row r="86" spans="2:51" s="6" customFormat="1" ht="15.75" customHeight="1">
      <c r="B86" s="156"/>
      <c r="C86" s="157"/>
      <c r="D86" s="154" t="s">
        <v>127</v>
      </c>
      <c r="E86" s="157"/>
      <c r="F86" s="158" t="s">
        <v>128</v>
      </c>
      <c r="G86" s="157"/>
      <c r="H86" s="159">
        <v>67.5</v>
      </c>
      <c r="J86" s="157"/>
      <c r="K86" s="157"/>
      <c r="L86" s="160"/>
      <c r="M86" s="161"/>
      <c r="N86" s="157"/>
      <c r="O86" s="157"/>
      <c r="P86" s="157"/>
      <c r="Q86" s="157"/>
      <c r="R86" s="157"/>
      <c r="S86" s="157"/>
      <c r="T86" s="162"/>
      <c r="AT86" s="163" t="s">
        <v>127</v>
      </c>
      <c r="AU86" s="163" t="s">
        <v>80</v>
      </c>
      <c r="AV86" s="163" t="s">
        <v>80</v>
      </c>
      <c r="AW86" s="163" t="s">
        <v>86</v>
      </c>
      <c r="AX86" s="163" t="s">
        <v>8</v>
      </c>
      <c r="AY86" s="163" t="s">
        <v>114</v>
      </c>
    </row>
    <row r="87" spans="2:65" s="6" customFormat="1" ht="15.75" customHeight="1">
      <c r="B87" s="22"/>
      <c r="C87" s="140" t="s">
        <v>80</v>
      </c>
      <c r="D87" s="140" t="s">
        <v>116</v>
      </c>
      <c r="E87" s="141" t="s">
        <v>129</v>
      </c>
      <c r="F87" s="142" t="s">
        <v>130</v>
      </c>
      <c r="G87" s="143" t="s">
        <v>131</v>
      </c>
      <c r="H87" s="144">
        <v>21.6</v>
      </c>
      <c r="I87" s="145"/>
      <c r="J87" s="146">
        <f>ROUND($I$87*$H$87,0)</f>
        <v>0</v>
      </c>
      <c r="K87" s="142" t="s">
        <v>120</v>
      </c>
      <c r="L87" s="42"/>
      <c r="M87" s="147"/>
      <c r="N87" s="148" t="s">
        <v>45</v>
      </c>
      <c r="O87" s="23"/>
      <c r="P87" s="149">
        <f>$O$87*$H$87</f>
        <v>0</v>
      </c>
      <c r="Q87" s="149">
        <v>0</v>
      </c>
      <c r="R87" s="149">
        <f>$Q$87*$H$87</f>
        <v>0</v>
      </c>
      <c r="S87" s="149">
        <v>0</v>
      </c>
      <c r="T87" s="150">
        <f>$S$87*$H$87</f>
        <v>0</v>
      </c>
      <c r="AR87" s="83" t="s">
        <v>121</v>
      </c>
      <c r="AT87" s="83" t="s">
        <v>116</v>
      </c>
      <c r="AU87" s="83" t="s">
        <v>80</v>
      </c>
      <c r="AY87" s="6" t="s">
        <v>114</v>
      </c>
      <c r="BE87" s="151">
        <f>IF($N$87="základní",$J$87,0)</f>
        <v>0</v>
      </c>
      <c r="BF87" s="151">
        <f>IF($N$87="snížená",$J$87,0)</f>
        <v>0</v>
      </c>
      <c r="BG87" s="151">
        <f>IF($N$87="zákl. přenesená",$J$87,0)</f>
        <v>0</v>
      </c>
      <c r="BH87" s="151">
        <f>IF($N$87="sníž. přenesená",$J$87,0)</f>
        <v>0</v>
      </c>
      <c r="BI87" s="151">
        <f>IF($N$87="nulová",$J$87,0)</f>
        <v>0</v>
      </c>
      <c r="BJ87" s="83" t="s">
        <v>8</v>
      </c>
      <c r="BK87" s="151">
        <f>ROUND($I$87*$H$87,0)</f>
        <v>0</v>
      </c>
      <c r="BL87" s="83" t="s">
        <v>121</v>
      </c>
      <c r="BM87" s="83" t="s">
        <v>132</v>
      </c>
    </row>
    <row r="88" spans="2:47" s="6" customFormat="1" ht="16.5" customHeight="1">
      <c r="B88" s="22"/>
      <c r="C88" s="23"/>
      <c r="D88" s="152" t="s">
        <v>123</v>
      </c>
      <c r="E88" s="23"/>
      <c r="F88" s="153" t="s">
        <v>133</v>
      </c>
      <c r="G88" s="23"/>
      <c r="H88" s="23"/>
      <c r="J88" s="23"/>
      <c r="K88" s="23"/>
      <c r="L88" s="42"/>
      <c r="M88" s="55"/>
      <c r="N88" s="23"/>
      <c r="O88" s="23"/>
      <c r="P88" s="23"/>
      <c r="Q88" s="23"/>
      <c r="R88" s="23"/>
      <c r="S88" s="23"/>
      <c r="T88" s="56"/>
      <c r="AT88" s="6" t="s">
        <v>123</v>
      </c>
      <c r="AU88" s="6" t="s">
        <v>80</v>
      </c>
    </row>
    <row r="89" spans="2:47" s="6" customFormat="1" ht="314.25" customHeight="1">
      <c r="B89" s="22"/>
      <c r="C89" s="23"/>
      <c r="D89" s="154" t="s">
        <v>125</v>
      </c>
      <c r="E89" s="23"/>
      <c r="F89" s="155" t="s">
        <v>134</v>
      </c>
      <c r="G89" s="23"/>
      <c r="H89" s="23"/>
      <c r="J89" s="23"/>
      <c r="K89" s="23"/>
      <c r="L89" s="42"/>
      <c r="M89" s="55"/>
      <c r="N89" s="23"/>
      <c r="O89" s="23"/>
      <c r="P89" s="23"/>
      <c r="Q89" s="23"/>
      <c r="R89" s="23"/>
      <c r="S89" s="23"/>
      <c r="T89" s="56"/>
      <c r="AT89" s="6" t="s">
        <v>125</v>
      </c>
      <c r="AU89" s="6" t="s">
        <v>80</v>
      </c>
    </row>
    <row r="90" spans="2:51" s="6" customFormat="1" ht="15.75" customHeight="1">
      <c r="B90" s="156"/>
      <c r="C90" s="157"/>
      <c r="D90" s="154" t="s">
        <v>127</v>
      </c>
      <c r="E90" s="157"/>
      <c r="F90" s="158" t="s">
        <v>135</v>
      </c>
      <c r="G90" s="157"/>
      <c r="H90" s="159">
        <v>21.6</v>
      </c>
      <c r="J90" s="157"/>
      <c r="K90" s="157"/>
      <c r="L90" s="160"/>
      <c r="M90" s="161"/>
      <c r="N90" s="157"/>
      <c r="O90" s="157"/>
      <c r="P90" s="157"/>
      <c r="Q90" s="157"/>
      <c r="R90" s="157"/>
      <c r="S90" s="157"/>
      <c r="T90" s="162"/>
      <c r="AT90" s="163" t="s">
        <v>127</v>
      </c>
      <c r="AU90" s="163" t="s">
        <v>80</v>
      </c>
      <c r="AV90" s="163" t="s">
        <v>80</v>
      </c>
      <c r="AW90" s="163" t="s">
        <v>86</v>
      </c>
      <c r="AX90" s="163" t="s">
        <v>8</v>
      </c>
      <c r="AY90" s="163" t="s">
        <v>114</v>
      </c>
    </row>
    <row r="91" spans="2:65" s="6" customFormat="1" ht="15.75" customHeight="1">
      <c r="B91" s="22"/>
      <c r="C91" s="140" t="s">
        <v>136</v>
      </c>
      <c r="D91" s="140" t="s">
        <v>116</v>
      </c>
      <c r="E91" s="141" t="s">
        <v>137</v>
      </c>
      <c r="F91" s="142" t="s">
        <v>138</v>
      </c>
      <c r="G91" s="143" t="s">
        <v>131</v>
      </c>
      <c r="H91" s="144">
        <v>18.215</v>
      </c>
      <c r="I91" s="145"/>
      <c r="J91" s="146">
        <f>ROUND($I$91*$H$91,0)</f>
        <v>0</v>
      </c>
      <c r="K91" s="142" t="s">
        <v>120</v>
      </c>
      <c r="L91" s="42"/>
      <c r="M91" s="147"/>
      <c r="N91" s="148" t="s">
        <v>45</v>
      </c>
      <c r="O91" s="23"/>
      <c r="P91" s="149">
        <f>$O$91*$H$91</f>
        <v>0</v>
      </c>
      <c r="Q91" s="149">
        <v>0</v>
      </c>
      <c r="R91" s="149">
        <f>$Q$91*$H$91</f>
        <v>0</v>
      </c>
      <c r="S91" s="149">
        <v>0</v>
      </c>
      <c r="T91" s="150">
        <f>$S$91*$H$91</f>
        <v>0</v>
      </c>
      <c r="AR91" s="83" t="s">
        <v>121</v>
      </c>
      <c r="AT91" s="83" t="s">
        <v>116</v>
      </c>
      <c r="AU91" s="83" t="s">
        <v>80</v>
      </c>
      <c r="AY91" s="6" t="s">
        <v>114</v>
      </c>
      <c r="BE91" s="151">
        <f>IF($N$91="základní",$J$91,0)</f>
        <v>0</v>
      </c>
      <c r="BF91" s="151">
        <f>IF($N$91="snížená",$J$91,0)</f>
        <v>0</v>
      </c>
      <c r="BG91" s="151">
        <f>IF($N$91="zákl. přenesená",$J$91,0)</f>
        <v>0</v>
      </c>
      <c r="BH91" s="151">
        <f>IF($N$91="sníž. přenesená",$J$91,0)</f>
        <v>0</v>
      </c>
      <c r="BI91" s="151">
        <f>IF($N$91="nulová",$J$91,0)</f>
        <v>0</v>
      </c>
      <c r="BJ91" s="83" t="s">
        <v>8</v>
      </c>
      <c r="BK91" s="151">
        <f>ROUND($I$91*$H$91,0)</f>
        <v>0</v>
      </c>
      <c r="BL91" s="83" t="s">
        <v>121</v>
      </c>
      <c r="BM91" s="83" t="s">
        <v>139</v>
      </c>
    </row>
    <row r="92" spans="2:47" s="6" customFormat="1" ht="27" customHeight="1">
      <c r="B92" s="22"/>
      <c r="C92" s="23"/>
      <c r="D92" s="152" t="s">
        <v>123</v>
      </c>
      <c r="E92" s="23"/>
      <c r="F92" s="153" t="s">
        <v>140</v>
      </c>
      <c r="G92" s="23"/>
      <c r="H92" s="23"/>
      <c r="J92" s="23"/>
      <c r="K92" s="23"/>
      <c r="L92" s="42"/>
      <c r="M92" s="55"/>
      <c r="N92" s="23"/>
      <c r="O92" s="23"/>
      <c r="P92" s="23"/>
      <c r="Q92" s="23"/>
      <c r="R92" s="23"/>
      <c r="S92" s="23"/>
      <c r="T92" s="56"/>
      <c r="AT92" s="6" t="s">
        <v>123</v>
      </c>
      <c r="AU92" s="6" t="s">
        <v>80</v>
      </c>
    </row>
    <row r="93" spans="2:47" s="6" customFormat="1" ht="192.75" customHeight="1">
      <c r="B93" s="22"/>
      <c r="C93" s="23"/>
      <c r="D93" s="154" t="s">
        <v>125</v>
      </c>
      <c r="E93" s="23"/>
      <c r="F93" s="155" t="s">
        <v>141</v>
      </c>
      <c r="G93" s="23"/>
      <c r="H93" s="23"/>
      <c r="J93" s="23"/>
      <c r="K93" s="23"/>
      <c r="L93" s="42"/>
      <c r="M93" s="55"/>
      <c r="N93" s="23"/>
      <c r="O93" s="23"/>
      <c r="P93" s="23"/>
      <c r="Q93" s="23"/>
      <c r="R93" s="23"/>
      <c r="S93" s="23"/>
      <c r="T93" s="56"/>
      <c r="AT93" s="6" t="s">
        <v>125</v>
      </c>
      <c r="AU93" s="6" t="s">
        <v>80</v>
      </c>
    </row>
    <row r="94" spans="2:51" s="6" customFormat="1" ht="15.75" customHeight="1">
      <c r="B94" s="156"/>
      <c r="C94" s="157"/>
      <c r="D94" s="154" t="s">
        <v>127</v>
      </c>
      <c r="E94" s="157"/>
      <c r="F94" s="158" t="s">
        <v>142</v>
      </c>
      <c r="G94" s="157"/>
      <c r="H94" s="159">
        <v>14.87</v>
      </c>
      <c r="J94" s="157"/>
      <c r="K94" s="157"/>
      <c r="L94" s="160"/>
      <c r="M94" s="161"/>
      <c r="N94" s="157"/>
      <c r="O94" s="157"/>
      <c r="P94" s="157"/>
      <c r="Q94" s="157"/>
      <c r="R94" s="157"/>
      <c r="S94" s="157"/>
      <c r="T94" s="162"/>
      <c r="AT94" s="163" t="s">
        <v>127</v>
      </c>
      <c r="AU94" s="163" t="s">
        <v>80</v>
      </c>
      <c r="AV94" s="163" t="s">
        <v>80</v>
      </c>
      <c r="AW94" s="163" t="s">
        <v>86</v>
      </c>
      <c r="AX94" s="163" t="s">
        <v>74</v>
      </c>
      <c r="AY94" s="163" t="s">
        <v>114</v>
      </c>
    </row>
    <row r="95" spans="2:51" s="6" customFormat="1" ht="15.75" customHeight="1">
      <c r="B95" s="156"/>
      <c r="C95" s="157"/>
      <c r="D95" s="154" t="s">
        <v>127</v>
      </c>
      <c r="E95" s="157"/>
      <c r="F95" s="158" t="s">
        <v>143</v>
      </c>
      <c r="G95" s="157"/>
      <c r="H95" s="159">
        <v>3.345</v>
      </c>
      <c r="J95" s="157"/>
      <c r="K95" s="157"/>
      <c r="L95" s="160"/>
      <c r="M95" s="161"/>
      <c r="N95" s="157"/>
      <c r="O95" s="157"/>
      <c r="P95" s="157"/>
      <c r="Q95" s="157"/>
      <c r="R95" s="157"/>
      <c r="S95" s="157"/>
      <c r="T95" s="162"/>
      <c r="AT95" s="163" t="s">
        <v>127</v>
      </c>
      <c r="AU95" s="163" t="s">
        <v>80</v>
      </c>
      <c r="AV95" s="163" t="s">
        <v>80</v>
      </c>
      <c r="AW95" s="163" t="s">
        <v>86</v>
      </c>
      <c r="AX95" s="163" t="s">
        <v>74</v>
      </c>
      <c r="AY95" s="163" t="s">
        <v>114</v>
      </c>
    </row>
    <row r="96" spans="2:51" s="6" customFormat="1" ht="15.75" customHeight="1">
      <c r="B96" s="164"/>
      <c r="C96" s="165"/>
      <c r="D96" s="154" t="s">
        <v>127</v>
      </c>
      <c r="E96" s="165"/>
      <c r="F96" s="166" t="s">
        <v>144</v>
      </c>
      <c r="G96" s="165"/>
      <c r="H96" s="167">
        <v>18.215</v>
      </c>
      <c r="J96" s="165"/>
      <c r="K96" s="165"/>
      <c r="L96" s="168"/>
      <c r="M96" s="169"/>
      <c r="N96" s="165"/>
      <c r="O96" s="165"/>
      <c r="P96" s="165"/>
      <c r="Q96" s="165"/>
      <c r="R96" s="165"/>
      <c r="S96" s="165"/>
      <c r="T96" s="170"/>
      <c r="AT96" s="171" t="s">
        <v>127</v>
      </c>
      <c r="AU96" s="171" t="s">
        <v>80</v>
      </c>
      <c r="AV96" s="171" t="s">
        <v>121</v>
      </c>
      <c r="AW96" s="171" t="s">
        <v>86</v>
      </c>
      <c r="AX96" s="171" t="s">
        <v>8</v>
      </c>
      <c r="AY96" s="171" t="s">
        <v>114</v>
      </c>
    </row>
    <row r="97" spans="2:65" s="6" customFormat="1" ht="15.75" customHeight="1">
      <c r="B97" s="22"/>
      <c r="C97" s="140" t="s">
        <v>121</v>
      </c>
      <c r="D97" s="140" t="s">
        <v>116</v>
      </c>
      <c r="E97" s="141" t="s">
        <v>145</v>
      </c>
      <c r="F97" s="142" t="s">
        <v>146</v>
      </c>
      <c r="G97" s="143" t="s">
        <v>131</v>
      </c>
      <c r="H97" s="144">
        <v>76.1</v>
      </c>
      <c r="I97" s="145"/>
      <c r="J97" s="146">
        <f>ROUND($I$97*$H$97,0)</f>
        <v>0</v>
      </c>
      <c r="K97" s="142" t="s">
        <v>120</v>
      </c>
      <c r="L97" s="42"/>
      <c r="M97" s="147"/>
      <c r="N97" s="148" t="s">
        <v>45</v>
      </c>
      <c r="O97" s="23"/>
      <c r="P97" s="149">
        <f>$O$97*$H$97</f>
        <v>0</v>
      </c>
      <c r="Q97" s="149">
        <v>0</v>
      </c>
      <c r="R97" s="149">
        <f>$Q$97*$H$97</f>
        <v>0</v>
      </c>
      <c r="S97" s="149">
        <v>0</v>
      </c>
      <c r="T97" s="150">
        <f>$S$97*$H$97</f>
        <v>0</v>
      </c>
      <c r="AR97" s="83" t="s">
        <v>121</v>
      </c>
      <c r="AT97" s="83" t="s">
        <v>116</v>
      </c>
      <c r="AU97" s="83" t="s">
        <v>80</v>
      </c>
      <c r="AY97" s="6" t="s">
        <v>114</v>
      </c>
      <c r="BE97" s="151">
        <f>IF($N$97="základní",$J$97,0)</f>
        <v>0</v>
      </c>
      <c r="BF97" s="151">
        <f>IF($N$97="snížená",$J$97,0)</f>
        <v>0</v>
      </c>
      <c r="BG97" s="151">
        <f>IF($N$97="zákl. přenesená",$J$97,0)</f>
        <v>0</v>
      </c>
      <c r="BH97" s="151">
        <f>IF($N$97="sníž. přenesená",$J$97,0)</f>
        <v>0</v>
      </c>
      <c r="BI97" s="151">
        <f>IF($N$97="nulová",$J$97,0)</f>
        <v>0</v>
      </c>
      <c r="BJ97" s="83" t="s">
        <v>8</v>
      </c>
      <c r="BK97" s="151">
        <f>ROUND($I$97*$H$97,0)</f>
        <v>0</v>
      </c>
      <c r="BL97" s="83" t="s">
        <v>121</v>
      </c>
      <c r="BM97" s="83" t="s">
        <v>147</v>
      </c>
    </row>
    <row r="98" spans="2:47" s="6" customFormat="1" ht="27" customHeight="1">
      <c r="B98" s="22"/>
      <c r="C98" s="23"/>
      <c r="D98" s="152" t="s">
        <v>123</v>
      </c>
      <c r="E98" s="23"/>
      <c r="F98" s="153" t="s">
        <v>148</v>
      </c>
      <c r="G98" s="23"/>
      <c r="H98" s="23"/>
      <c r="J98" s="23"/>
      <c r="K98" s="23"/>
      <c r="L98" s="42"/>
      <c r="M98" s="55"/>
      <c r="N98" s="23"/>
      <c r="O98" s="23"/>
      <c r="P98" s="23"/>
      <c r="Q98" s="23"/>
      <c r="R98" s="23"/>
      <c r="S98" s="23"/>
      <c r="T98" s="56"/>
      <c r="AT98" s="6" t="s">
        <v>123</v>
      </c>
      <c r="AU98" s="6" t="s">
        <v>80</v>
      </c>
    </row>
    <row r="99" spans="2:47" s="6" customFormat="1" ht="84.75" customHeight="1">
      <c r="B99" s="22"/>
      <c r="C99" s="23"/>
      <c r="D99" s="154" t="s">
        <v>125</v>
      </c>
      <c r="E99" s="23"/>
      <c r="F99" s="155" t="s">
        <v>149</v>
      </c>
      <c r="G99" s="23"/>
      <c r="H99" s="23"/>
      <c r="J99" s="23"/>
      <c r="K99" s="23"/>
      <c r="L99" s="42"/>
      <c r="M99" s="55"/>
      <c r="N99" s="23"/>
      <c r="O99" s="23"/>
      <c r="P99" s="23"/>
      <c r="Q99" s="23"/>
      <c r="R99" s="23"/>
      <c r="S99" s="23"/>
      <c r="T99" s="56"/>
      <c r="AT99" s="6" t="s">
        <v>125</v>
      </c>
      <c r="AU99" s="6" t="s">
        <v>80</v>
      </c>
    </row>
    <row r="100" spans="2:51" s="6" customFormat="1" ht="15.75" customHeight="1">
      <c r="B100" s="156"/>
      <c r="C100" s="157"/>
      <c r="D100" s="154" t="s">
        <v>127</v>
      </c>
      <c r="E100" s="157"/>
      <c r="F100" s="158" t="s">
        <v>150</v>
      </c>
      <c r="G100" s="157"/>
      <c r="H100" s="159">
        <v>53.532</v>
      </c>
      <c r="J100" s="157"/>
      <c r="K100" s="157"/>
      <c r="L100" s="160"/>
      <c r="M100" s="161"/>
      <c r="N100" s="157"/>
      <c r="O100" s="157"/>
      <c r="P100" s="157"/>
      <c r="Q100" s="157"/>
      <c r="R100" s="157"/>
      <c r="S100" s="157"/>
      <c r="T100" s="162"/>
      <c r="AT100" s="163" t="s">
        <v>127</v>
      </c>
      <c r="AU100" s="163" t="s">
        <v>80</v>
      </c>
      <c r="AV100" s="163" t="s">
        <v>80</v>
      </c>
      <c r="AW100" s="163" t="s">
        <v>86</v>
      </c>
      <c r="AX100" s="163" t="s">
        <v>74</v>
      </c>
      <c r="AY100" s="163" t="s">
        <v>114</v>
      </c>
    </row>
    <row r="101" spans="2:51" s="6" customFormat="1" ht="15.75" customHeight="1">
      <c r="B101" s="156"/>
      <c r="C101" s="157"/>
      <c r="D101" s="154" t="s">
        <v>127</v>
      </c>
      <c r="E101" s="157"/>
      <c r="F101" s="158" t="s">
        <v>151</v>
      </c>
      <c r="G101" s="157"/>
      <c r="H101" s="159">
        <v>17.55</v>
      </c>
      <c r="J101" s="157"/>
      <c r="K101" s="157"/>
      <c r="L101" s="160"/>
      <c r="M101" s="161"/>
      <c r="N101" s="157"/>
      <c r="O101" s="157"/>
      <c r="P101" s="157"/>
      <c r="Q101" s="157"/>
      <c r="R101" s="157"/>
      <c r="S101" s="157"/>
      <c r="T101" s="162"/>
      <c r="AT101" s="163" t="s">
        <v>127</v>
      </c>
      <c r="AU101" s="163" t="s">
        <v>80</v>
      </c>
      <c r="AV101" s="163" t="s">
        <v>80</v>
      </c>
      <c r="AW101" s="163" t="s">
        <v>86</v>
      </c>
      <c r="AX101" s="163" t="s">
        <v>74</v>
      </c>
      <c r="AY101" s="163" t="s">
        <v>114</v>
      </c>
    </row>
    <row r="102" spans="2:51" s="6" customFormat="1" ht="15.75" customHeight="1">
      <c r="B102" s="156"/>
      <c r="C102" s="157"/>
      <c r="D102" s="154" t="s">
        <v>127</v>
      </c>
      <c r="E102" s="157"/>
      <c r="F102" s="158" t="s">
        <v>152</v>
      </c>
      <c r="G102" s="157"/>
      <c r="H102" s="159">
        <v>5.018</v>
      </c>
      <c r="J102" s="157"/>
      <c r="K102" s="157"/>
      <c r="L102" s="160"/>
      <c r="M102" s="161"/>
      <c r="N102" s="157"/>
      <c r="O102" s="157"/>
      <c r="P102" s="157"/>
      <c r="Q102" s="157"/>
      <c r="R102" s="157"/>
      <c r="S102" s="157"/>
      <c r="T102" s="162"/>
      <c r="AT102" s="163" t="s">
        <v>127</v>
      </c>
      <c r="AU102" s="163" t="s">
        <v>80</v>
      </c>
      <c r="AV102" s="163" t="s">
        <v>80</v>
      </c>
      <c r="AW102" s="163" t="s">
        <v>86</v>
      </c>
      <c r="AX102" s="163" t="s">
        <v>74</v>
      </c>
      <c r="AY102" s="163" t="s">
        <v>114</v>
      </c>
    </row>
    <row r="103" spans="2:51" s="6" customFormat="1" ht="15.75" customHeight="1">
      <c r="B103" s="164"/>
      <c r="C103" s="165"/>
      <c r="D103" s="154" t="s">
        <v>127</v>
      </c>
      <c r="E103" s="165"/>
      <c r="F103" s="166" t="s">
        <v>144</v>
      </c>
      <c r="G103" s="165"/>
      <c r="H103" s="167">
        <v>76.1</v>
      </c>
      <c r="J103" s="165"/>
      <c r="K103" s="165"/>
      <c r="L103" s="168"/>
      <c r="M103" s="169"/>
      <c r="N103" s="165"/>
      <c r="O103" s="165"/>
      <c r="P103" s="165"/>
      <c r="Q103" s="165"/>
      <c r="R103" s="165"/>
      <c r="S103" s="165"/>
      <c r="T103" s="170"/>
      <c r="AT103" s="171" t="s">
        <v>127</v>
      </c>
      <c r="AU103" s="171" t="s">
        <v>80</v>
      </c>
      <c r="AV103" s="171" t="s">
        <v>121</v>
      </c>
      <c r="AW103" s="171" t="s">
        <v>86</v>
      </c>
      <c r="AX103" s="171" t="s">
        <v>8</v>
      </c>
      <c r="AY103" s="171" t="s">
        <v>114</v>
      </c>
    </row>
    <row r="104" spans="2:65" s="6" customFormat="1" ht="15.75" customHeight="1">
      <c r="B104" s="22"/>
      <c r="C104" s="140" t="s">
        <v>153</v>
      </c>
      <c r="D104" s="140" t="s">
        <v>116</v>
      </c>
      <c r="E104" s="141" t="s">
        <v>154</v>
      </c>
      <c r="F104" s="142" t="s">
        <v>155</v>
      </c>
      <c r="G104" s="143" t="s">
        <v>131</v>
      </c>
      <c r="H104" s="144">
        <v>76.1</v>
      </c>
      <c r="I104" s="145"/>
      <c r="J104" s="146">
        <f>ROUND($I$104*$H$104,0)</f>
        <v>0</v>
      </c>
      <c r="K104" s="142" t="s">
        <v>120</v>
      </c>
      <c r="L104" s="42"/>
      <c r="M104" s="147"/>
      <c r="N104" s="148" t="s">
        <v>45</v>
      </c>
      <c r="O104" s="23"/>
      <c r="P104" s="149">
        <f>$O$104*$H$104</f>
        <v>0</v>
      </c>
      <c r="Q104" s="149">
        <v>0</v>
      </c>
      <c r="R104" s="149">
        <f>$Q$104*$H$104</f>
        <v>0</v>
      </c>
      <c r="S104" s="149">
        <v>0</v>
      </c>
      <c r="T104" s="150">
        <f>$S$104*$H$104</f>
        <v>0</v>
      </c>
      <c r="AR104" s="83" t="s">
        <v>121</v>
      </c>
      <c r="AT104" s="83" t="s">
        <v>116</v>
      </c>
      <c r="AU104" s="83" t="s">
        <v>80</v>
      </c>
      <c r="AY104" s="6" t="s">
        <v>114</v>
      </c>
      <c r="BE104" s="151">
        <f>IF($N$104="základní",$J$104,0)</f>
        <v>0</v>
      </c>
      <c r="BF104" s="151">
        <f>IF($N$104="snížená",$J$104,0)</f>
        <v>0</v>
      </c>
      <c r="BG104" s="151">
        <f>IF($N$104="zákl. přenesená",$J$104,0)</f>
        <v>0</v>
      </c>
      <c r="BH104" s="151">
        <f>IF($N$104="sníž. přenesená",$J$104,0)</f>
        <v>0</v>
      </c>
      <c r="BI104" s="151">
        <f>IF($N$104="nulová",$J$104,0)</f>
        <v>0</v>
      </c>
      <c r="BJ104" s="83" t="s">
        <v>8</v>
      </c>
      <c r="BK104" s="151">
        <f>ROUND($I$104*$H$104,0)</f>
        <v>0</v>
      </c>
      <c r="BL104" s="83" t="s">
        <v>121</v>
      </c>
      <c r="BM104" s="83" t="s">
        <v>156</v>
      </c>
    </row>
    <row r="105" spans="2:47" s="6" customFormat="1" ht="27" customHeight="1">
      <c r="B105" s="22"/>
      <c r="C105" s="23"/>
      <c r="D105" s="152" t="s">
        <v>123</v>
      </c>
      <c r="E105" s="23"/>
      <c r="F105" s="153" t="s">
        <v>157</v>
      </c>
      <c r="G105" s="23"/>
      <c r="H105" s="23"/>
      <c r="J105" s="23"/>
      <c r="K105" s="23"/>
      <c r="L105" s="42"/>
      <c r="M105" s="55"/>
      <c r="N105" s="23"/>
      <c r="O105" s="23"/>
      <c r="P105" s="23"/>
      <c r="Q105" s="23"/>
      <c r="R105" s="23"/>
      <c r="S105" s="23"/>
      <c r="T105" s="56"/>
      <c r="AT105" s="6" t="s">
        <v>123</v>
      </c>
      <c r="AU105" s="6" t="s">
        <v>80</v>
      </c>
    </row>
    <row r="106" spans="2:47" s="6" customFormat="1" ht="84.75" customHeight="1">
      <c r="B106" s="22"/>
      <c r="C106" s="23"/>
      <c r="D106" s="154" t="s">
        <v>125</v>
      </c>
      <c r="E106" s="23"/>
      <c r="F106" s="155" t="s">
        <v>149</v>
      </c>
      <c r="G106" s="23"/>
      <c r="H106" s="23"/>
      <c r="J106" s="23"/>
      <c r="K106" s="23"/>
      <c r="L106" s="42"/>
      <c r="M106" s="55"/>
      <c r="N106" s="23"/>
      <c r="O106" s="23"/>
      <c r="P106" s="23"/>
      <c r="Q106" s="23"/>
      <c r="R106" s="23"/>
      <c r="S106" s="23"/>
      <c r="T106" s="56"/>
      <c r="AT106" s="6" t="s">
        <v>125</v>
      </c>
      <c r="AU106" s="6" t="s">
        <v>80</v>
      </c>
    </row>
    <row r="107" spans="2:65" s="6" customFormat="1" ht="15.75" customHeight="1">
      <c r="B107" s="22"/>
      <c r="C107" s="140" t="s">
        <v>158</v>
      </c>
      <c r="D107" s="140" t="s">
        <v>116</v>
      </c>
      <c r="E107" s="141" t="s">
        <v>159</v>
      </c>
      <c r="F107" s="142" t="s">
        <v>160</v>
      </c>
      <c r="G107" s="143" t="s">
        <v>131</v>
      </c>
      <c r="H107" s="144">
        <v>18.215</v>
      </c>
      <c r="I107" s="145"/>
      <c r="J107" s="146">
        <f>ROUND($I$107*$H$107,0)</f>
        <v>0</v>
      </c>
      <c r="K107" s="142" t="s">
        <v>120</v>
      </c>
      <c r="L107" s="42"/>
      <c r="M107" s="147"/>
      <c r="N107" s="148" t="s">
        <v>45</v>
      </c>
      <c r="O107" s="23"/>
      <c r="P107" s="149">
        <f>$O$107*$H$107</f>
        <v>0</v>
      </c>
      <c r="Q107" s="149">
        <v>0</v>
      </c>
      <c r="R107" s="149">
        <f>$Q$107*$H$107</f>
        <v>0</v>
      </c>
      <c r="S107" s="149">
        <v>0</v>
      </c>
      <c r="T107" s="150">
        <f>$S$107*$H$107</f>
        <v>0</v>
      </c>
      <c r="AR107" s="83" t="s">
        <v>121</v>
      </c>
      <c r="AT107" s="83" t="s">
        <v>116</v>
      </c>
      <c r="AU107" s="83" t="s">
        <v>80</v>
      </c>
      <c r="AY107" s="6" t="s">
        <v>114</v>
      </c>
      <c r="BE107" s="151">
        <f>IF($N$107="základní",$J$107,0)</f>
        <v>0</v>
      </c>
      <c r="BF107" s="151">
        <f>IF($N$107="snížená",$J$107,0)</f>
        <v>0</v>
      </c>
      <c r="BG107" s="151">
        <f>IF($N$107="zákl. přenesená",$J$107,0)</f>
        <v>0</v>
      </c>
      <c r="BH107" s="151">
        <f>IF($N$107="sníž. přenesená",$J$107,0)</f>
        <v>0</v>
      </c>
      <c r="BI107" s="151">
        <f>IF($N$107="nulová",$J$107,0)</f>
        <v>0</v>
      </c>
      <c r="BJ107" s="83" t="s">
        <v>8</v>
      </c>
      <c r="BK107" s="151">
        <f>ROUND($I$107*$H$107,0)</f>
        <v>0</v>
      </c>
      <c r="BL107" s="83" t="s">
        <v>121</v>
      </c>
      <c r="BM107" s="83" t="s">
        <v>161</v>
      </c>
    </row>
    <row r="108" spans="2:47" s="6" customFormat="1" ht="27" customHeight="1">
      <c r="B108" s="22"/>
      <c r="C108" s="23"/>
      <c r="D108" s="152" t="s">
        <v>123</v>
      </c>
      <c r="E108" s="23"/>
      <c r="F108" s="153" t="s">
        <v>162</v>
      </c>
      <c r="G108" s="23"/>
      <c r="H108" s="23"/>
      <c r="J108" s="23"/>
      <c r="K108" s="23"/>
      <c r="L108" s="42"/>
      <c r="M108" s="55"/>
      <c r="N108" s="23"/>
      <c r="O108" s="23"/>
      <c r="P108" s="23"/>
      <c r="Q108" s="23"/>
      <c r="R108" s="23"/>
      <c r="S108" s="23"/>
      <c r="T108" s="56"/>
      <c r="AT108" s="6" t="s">
        <v>123</v>
      </c>
      <c r="AU108" s="6" t="s">
        <v>80</v>
      </c>
    </row>
    <row r="109" spans="2:47" s="6" customFormat="1" ht="165.75" customHeight="1">
      <c r="B109" s="22"/>
      <c r="C109" s="23"/>
      <c r="D109" s="154" t="s">
        <v>125</v>
      </c>
      <c r="E109" s="23"/>
      <c r="F109" s="155" t="s">
        <v>163</v>
      </c>
      <c r="G109" s="23"/>
      <c r="H109" s="23"/>
      <c r="J109" s="23"/>
      <c r="K109" s="23"/>
      <c r="L109" s="42"/>
      <c r="M109" s="55"/>
      <c r="N109" s="23"/>
      <c r="O109" s="23"/>
      <c r="P109" s="23"/>
      <c r="Q109" s="23"/>
      <c r="R109" s="23"/>
      <c r="S109" s="23"/>
      <c r="T109" s="56"/>
      <c r="AT109" s="6" t="s">
        <v>125</v>
      </c>
      <c r="AU109" s="6" t="s">
        <v>80</v>
      </c>
    </row>
    <row r="110" spans="2:51" s="6" customFormat="1" ht="15.75" customHeight="1">
      <c r="B110" s="156"/>
      <c r="C110" s="157"/>
      <c r="D110" s="154" t="s">
        <v>127</v>
      </c>
      <c r="E110" s="157"/>
      <c r="F110" s="158" t="s">
        <v>164</v>
      </c>
      <c r="G110" s="157"/>
      <c r="H110" s="159">
        <v>18.215</v>
      </c>
      <c r="J110" s="157"/>
      <c r="K110" s="157"/>
      <c r="L110" s="160"/>
      <c r="M110" s="161"/>
      <c r="N110" s="157"/>
      <c r="O110" s="157"/>
      <c r="P110" s="157"/>
      <c r="Q110" s="157"/>
      <c r="R110" s="157"/>
      <c r="S110" s="157"/>
      <c r="T110" s="162"/>
      <c r="AT110" s="163" t="s">
        <v>127</v>
      </c>
      <c r="AU110" s="163" t="s">
        <v>80</v>
      </c>
      <c r="AV110" s="163" t="s">
        <v>80</v>
      </c>
      <c r="AW110" s="163" t="s">
        <v>86</v>
      </c>
      <c r="AX110" s="163" t="s">
        <v>8</v>
      </c>
      <c r="AY110" s="163" t="s">
        <v>114</v>
      </c>
    </row>
    <row r="111" spans="2:65" s="6" customFormat="1" ht="15.75" customHeight="1">
      <c r="B111" s="22"/>
      <c r="C111" s="140" t="s">
        <v>165</v>
      </c>
      <c r="D111" s="140" t="s">
        <v>116</v>
      </c>
      <c r="E111" s="141" t="s">
        <v>166</v>
      </c>
      <c r="F111" s="142" t="s">
        <v>167</v>
      </c>
      <c r="G111" s="143" t="s">
        <v>131</v>
      </c>
      <c r="H111" s="144">
        <v>76.1</v>
      </c>
      <c r="I111" s="145"/>
      <c r="J111" s="146">
        <f>ROUND($I$111*$H$111,0)</f>
        <v>0</v>
      </c>
      <c r="K111" s="142" t="s">
        <v>120</v>
      </c>
      <c r="L111" s="42"/>
      <c r="M111" s="147"/>
      <c r="N111" s="148" t="s">
        <v>45</v>
      </c>
      <c r="O111" s="23"/>
      <c r="P111" s="149">
        <f>$O$111*$H$111</f>
        <v>0</v>
      </c>
      <c r="Q111" s="149">
        <v>0</v>
      </c>
      <c r="R111" s="149">
        <f>$Q$111*$H$111</f>
        <v>0</v>
      </c>
      <c r="S111" s="149">
        <v>0</v>
      </c>
      <c r="T111" s="150">
        <f>$S$111*$H$111</f>
        <v>0</v>
      </c>
      <c r="AR111" s="83" t="s">
        <v>121</v>
      </c>
      <c r="AT111" s="83" t="s">
        <v>116</v>
      </c>
      <c r="AU111" s="83" t="s">
        <v>80</v>
      </c>
      <c r="AY111" s="6" t="s">
        <v>114</v>
      </c>
      <c r="BE111" s="151">
        <f>IF($N$111="základní",$J$111,0)</f>
        <v>0</v>
      </c>
      <c r="BF111" s="151">
        <f>IF($N$111="snížená",$J$111,0)</f>
        <v>0</v>
      </c>
      <c r="BG111" s="151">
        <f>IF($N$111="zákl. přenesená",$J$111,0)</f>
        <v>0</v>
      </c>
      <c r="BH111" s="151">
        <f>IF($N$111="sníž. přenesená",$J$111,0)</f>
        <v>0</v>
      </c>
      <c r="BI111" s="151">
        <f>IF($N$111="nulová",$J$111,0)</f>
        <v>0</v>
      </c>
      <c r="BJ111" s="83" t="s">
        <v>8</v>
      </c>
      <c r="BK111" s="151">
        <f>ROUND($I$111*$H$111,0)</f>
        <v>0</v>
      </c>
      <c r="BL111" s="83" t="s">
        <v>121</v>
      </c>
      <c r="BM111" s="83" t="s">
        <v>168</v>
      </c>
    </row>
    <row r="112" spans="2:47" s="6" customFormat="1" ht="27" customHeight="1">
      <c r="B112" s="22"/>
      <c r="C112" s="23"/>
      <c r="D112" s="152" t="s">
        <v>123</v>
      </c>
      <c r="E112" s="23"/>
      <c r="F112" s="153" t="s">
        <v>169</v>
      </c>
      <c r="G112" s="23"/>
      <c r="H112" s="23"/>
      <c r="J112" s="23"/>
      <c r="K112" s="23"/>
      <c r="L112" s="42"/>
      <c r="M112" s="55"/>
      <c r="N112" s="23"/>
      <c r="O112" s="23"/>
      <c r="P112" s="23"/>
      <c r="Q112" s="23"/>
      <c r="R112" s="23"/>
      <c r="S112" s="23"/>
      <c r="T112" s="56"/>
      <c r="AT112" s="6" t="s">
        <v>123</v>
      </c>
      <c r="AU112" s="6" t="s">
        <v>80</v>
      </c>
    </row>
    <row r="113" spans="2:47" s="6" customFormat="1" ht="165.75" customHeight="1">
      <c r="B113" s="22"/>
      <c r="C113" s="23"/>
      <c r="D113" s="154" t="s">
        <v>125</v>
      </c>
      <c r="E113" s="23"/>
      <c r="F113" s="155" t="s">
        <v>163</v>
      </c>
      <c r="G113" s="23"/>
      <c r="H113" s="23"/>
      <c r="J113" s="23"/>
      <c r="K113" s="23"/>
      <c r="L113" s="42"/>
      <c r="M113" s="55"/>
      <c r="N113" s="23"/>
      <c r="O113" s="23"/>
      <c r="P113" s="23"/>
      <c r="Q113" s="23"/>
      <c r="R113" s="23"/>
      <c r="S113" s="23"/>
      <c r="T113" s="56"/>
      <c r="AT113" s="6" t="s">
        <v>125</v>
      </c>
      <c r="AU113" s="6" t="s">
        <v>80</v>
      </c>
    </row>
    <row r="114" spans="2:65" s="6" customFormat="1" ht="15.75" customHeight="1">
      <c r="B114" s="22"/>
      <c r="C114" s="140" t="s">
        <v>170</v>
      </c>
      <c r="D114" s="140" t="s">
        <v>116</v>
      </c>
      <c r="E114" s="141" t="s">
        <v>171</v>
      </c>
      <c r="F114" s="142" t="s">
        <v>172</v>
      </c>
      <c r="G114" s="143" t="s">
        <v>131</v>
      </c>
      <c r="H114" s="144">
        <v>1978.6</v>
      </c>
      <c r="I114" s="145"/>
      <c r="J114" s="146">
        <f>ROUND($I$114*$H$114,0)</f>
        <v>0</v>
      </c>
      <c r="K114" s="142" t="s">
        <v>120</v>
      </c>
      <c r="L114" s="42"/>
      <c r="M114" s="147"/>
      <c r="N114" s="148" t="s">
        <v>45</v>
      </c>
      <c r="O114" s="23"/>
      <c r="P114" s="149">
        <f>$O$114*$H$114</f>
        <v>0</v>
      </c>
      <c r="Q114" s="149">
        <v>0</v>
      </c>
      <c r="R114" s="149">
        <f>$Q$114*$H$114</f>
        <v>0</v>
      </c>
      <c r="S114" s="149">
        <v>0</v>
      </c>
      <c r="T114" s="150">
        <f>$S$114*$H$114</f>
        <v>0</v>
      </c>
      <c r="AR114" s="83" t="s">
        <v>121</v>
      </c>
      <c r="AT114" s="83" t="s">
        <v>116</v>
      </c>
      <c r="AU114" s="83" t="s">
        <v>80</v>
      </c>
      <c r="AY114" s="6" t="s">
        <v>114</v>
      </c>
      <c r="BE114" s="151">
        <f>IF($N$114="základní",$J$114,0)</f>
        <v>0</v>
      </c>
      <c r="BF114" s="151">
        <f>IF($N$114="snížená",$J$114,0)</f>
        <v>0</v>
      </c>
      <c r="BG114" s="151">
        <f>IF($N$114="zákl. přenesená",$J$114,0)</f>
        <v>0</v>
      </c>
      <c r="BH114" s="151">
        <f>IF($N$114="sníž. přenesená",$J$114,0)</f>
        <v>0</v>
      </c>
      <c r="BI114" s="151">
        <f>IF($N$114="nulová",$J$114,0)</f>
        <v>0</v>
      </c>
      <c r="BJ114" s="83" t="s">
        <v>8</v>
      </c>
      <c r="BK114" s="151">
        <f>ROUND($I$114*$H$114,0)</f>
        <v>0</v>
      </c>
      <c r="BL114" s="83" t="s">
        <v>121</v>
      </c>
      <c r="BM114" s="83" t="s">
        <v>173</v>
      </c>
    </row>
    <row r="115" spans="2:47" s="6" customFormat="1" ht="27" customHeight="1">
      <c r="B115" s="22"/>
      <c r="C115" s="23"/>
      <c r="D115" s="152" t="s">
        <v>123</v>
      </c>
      <c r="E115" s="23"/>
      <c r="F115" s="153" t="s">
        <v>174</v>
      </c>
      <c r="G115" s="23"/>
      <c r="H115" s="23"/>
      <c r="J115" s="23"/>
      <c r="K115" s="23"/>
      <c r="L115" s="42"/>
      <c r="M115" s="55"/>
      <c r="N115" s="23"/>
      <c r="O115" s="23"/>
      <c r="P115" s="23"/>
      <c r="Q115" s="23"/>
      <c r="R115" s="23"/>
      <c r="S115" s="23"/>
      <c r="T115" s="56"/>
      <c r="AT115" s="6" t="s">
        <v>123</v>
      </c>
      <c r="AU115" s="6" t="s">
        <v>80</v>
      </c>
    </row>
    <row r="116" spans="2:47" s="6" customFormat="1" ht="165.75" customHeight="1">
      <c r="B116" s="22"/>
      <c r="C116" s="23"/>
      <c r="D116" s="154" t="s">
        <v>125</v>
      </c>
      <c r="E116" s="23"/>
      <c r="F116" s="155" t="s">
        <v>163</v>
      </c>
      <c r="G116" s="23"/>
      <c r="H116" s="23"/>
      <c r="J116" s="23"/>
      <c r="K116" s="23"/>
      <c r="L116" s="42"/>
      <c r="M116" s="55"/>
      <c r="N116" s="23"/>
      <c r="O116" s="23"/>
      <c r="P116" s="23"/>
      <c r="Q116" s="23"/>
      <c r="R116" s="23"/>
      <c r="S116" s="23"/>
      <c r="T116" s="56"/>
      <c r="AT116" s="6" t="s">
        <v>125</v>
      </c>
      <c r="AU116" s="6" t="s">
        <v>80</v>
      </c>
    </row>
    <row r="117" spans="2:51" s="6" customFormat="1" ht="15.75" customHeight="1">
      <c r="B117" s="156"/>
      <c r="C117" s="157"/>
      <c r="D117" s="154" t="s">
        <v>127</v>
      </c>
      <c r="E117" s="157"/>
      <c r="F117" s="158" t="s">
        <v>175</v>
      </c>
      <c r="G117" s="157"/>
      <c r="H117" s="159">
        <v>1978.6</v>
      </c>
      <c r="J117" s="157"/>
      <c r="K117" s="157"/>
      <c r="L117" s="160"/>
      <c r="M117" s="161"/>
      <c r="N117" s="157"/>
      <c r="O117" s="157"/>
      <c r="P117" s="157"/>
      <c r="Q117" s="157"/>
      <c r="R117" s="157"/>
      <c r="S117" s="157"/>
      <c r="T117" s="162"/>
      <c r="AT117" s="163" t="s">
        <v>127</v>
      </c>
      <c r="AU117" s="163" t="s">
        <v>80</v>
      </c>
      <c r="AV117" s="163" t="s">
        <v>80</v>
      </c>
      <c r="AW117" s="163" t="s">
        <v>74</v>
      </c>
      <c r="AX117" s="163" t="s">
        <v>8</v>
      </c>
      <c r="AY117" s="163" t="s">
        <v>114</v>
      </c>
    </row>
    <row r="118" spans="2:65" s="6" customFormat="1" ht="15.75" customHeight="1">
      <c r="B118" s="22"/>
      <c r="C118" s="140" t="s">
        <v>176</v>
      </c>
      <c r="D118" s="140" t="s">
        <v>116</v>
      </c>
      <c r="E118" s="141" t="s">
        <v>177</v>
      </c>
      <c r="F118" s="142" t="s">
        <v>178</v>
      </c>
      <c r="G118" s="143" t="s">
        <v>131</v>
      </c>
      <c r="H118" s="144">
        <v>94.315</v>
      </c>
      <c r="I118" s="145"/>
      <c r="J118" s="146">
        <f>ROUND($I$118*$H$118,0)</f>
        <v>0</v>
      </c>
      <c r="K118" s="142" t="s">
        <v>120</v>
      </c>
      <c r="L118" s="42"/>
      <c r="M118" s="147"/>
      <c r="N118" s="148" t="s">
        <v>45</v>
      </c>
      <c r="O118" s="23"/>
      <c r="P118" s="149">
        <f>$O$118*$H$118</f>
        <v>0</v>
      </c>
      <c r="Q118" s="149">
        <v>0</v>
      </c>
      <c r="R118" s="149">
        <f>$Q$118*$H$118</f>
        <v>0</v>
      </c>
      <c r="S118" s="149">
        <v>0</v>
      </c>
      <c r="T118" s="150">
        <f>$S$118*$H$118</f>
        <v>0</v>
      </c>
      <c r="AR118" s="83" t="s">
        <v>121</v>
      </c>
      <c r="AT118" s="83" t="s">
        <v>116</v>
      </c>
      <c r="AU118" s="83" t="s">
        <v>80</v>
      </c>
      <c r="AY118" s="6" t="s">
        <v>114</v>
      </c>
      <c r="BE118" s="151">
        <f>IF($N$118="základní",$J$118,0)</f>
        <v>0</v>
      </c>
      <c r="BF118" s="151">
        <f>IF($N$118="snížená",$J$118,0)</f>
        <v>0</v>
      </c>
      <c r="BG118" s="151">
        <f>IF($N$118="zákl. přenesená",$J$118,0)</f>
        <v>0</v>
      </c>
      <c r="BH118" s="151">
        <f>IF($N$118="sníž. přenesená",$J$118,0)</f>
        <v>0</v>
      </c>
      <c r="BI118" s="151">
        <f>IF($N$118="nulová",$J$118,0)</f>
        <v>0</v>
      </c>
      <c r="BJ118" s="83" t="s">
        <v>8</v>
      </c>
      <c r="BK118" s="151">
        <f>ROUND($I$118*$H$118,0)</f>
        <v>0</v>
      </c>
      <c r="BL118" s="83" t="s">
        <v>121</v>
      </c>
      <c r="BM118" s="83" t="s">
        <v>179</v>
      </c>
    </row>
    <row r="119" spans="2:47" s="6" customFormat="1" ht="16.5" customHeight="1">
      <c r="B119" s="22"/>
      <c r="C119" s="23"/>
      <c r="D119" s="152" t="s">
        <v>123</v>
      </c>
      <c r="E119" s="23"/>
      <c r="F119" s="153" t="s">
        <v>180</v>
      </c>
      <c r="G119" s="23"/>
      <c r="H119" s="23"/>
      <c r="J119" s="23"/>
      <c r="K119" s="23"/>
      <c r="L119" s="42"/>
      <c r="M119" s="55"/>
      <c r="N119" s="23"/>
      <c r="O119" s="23"/>
      <c r="P119" s="23"/>
      <c r="Q119" s="23"/>
      <c r="R119" s="23"/>
      <c r="S119" s="23"/>
      <c r="T119" s="56"/>
      <c r="AT119" s="6" t="s">
        <v>123</v>
      </c>
      <c r="AU119" s="6" t="s">
        <v>80</v>
      </c>
    </row>
    <row r="120" spans="2:47" s="6" customFormat="1" ht="125.25" customHeight="1">
      <c r="B120" s="22"/>
      <c r="C120" s="23"/>
      <c r="D120" s="154" t="s">
        <v>125</v>
      </c>
      <c r="E120" s="23"/>
      <c r="F120" s="155" t="s">
        <v>181</v>
      </c>
      <c r="G120" s="23"/>
      <c r="H120" s="23"/>
      <c r="J120" s="23"/>
      <c r="K120" s="23"/>
      <c r="L120" s="42"/>
      <c r="M120" s="55"/>
      <c r="N120" s="23"/>
      <c r="O120" s="23"/>
      <c r="P120" s="23"/>
      <c r="Q120" s="23"/>
      <c r="R120" s="23"/>
      <c r="S120" s="23"/>
      <c r="T120" s="56"/>
      <c r="AT120" s="6" t="s">
        <v>125</v>
      </c>
      <c r="AU120" s="6" t="s">
        <v>80</v>
      </c>
    </row>
    <row r="121" spans="2:51" s="6" customFormat="1" ht="15.75" customHeight="1">
      <c r="B121" s="156"/>
      <c r="C121" s="157"/>
      <c r="D121" s="154" t="s">
        <v>127</v>
      </c>
      <c r="E121" s="157"/>
      <c r="F121" s="158" t="s">
        <v>182</v>
      </c>
      <c r="G121" s="157"/>
      <c r="H121" s="159">
        <v>94.315</v>
      </c>
      <c r="J121" s="157"/>
      <c r="K121" s="157"/>
      <c r="L121" s="160"/>
      <c r="M121" s="161"/>
      <c r="N121" s="157"/>
      <c r="O121" s="157"/>
      <c r="P121" s="157"/>
      <c r="Q121" s="157"/>
      <c r="R121" s="157"/>
      <c r="S121" s="157"/>
      <c r="T121" s="162"/>
      <c r="AT121" s="163" t="s">
        <v>127</v>
      </c>
      <c r="AU121" s="163" t="s">
        <v>80</v>
      </c>
      <c r="AV121" s="163" t="s">
        <v>80</v>
      </c>
      <c r="AW121" s="163" t="s">
        <v>86</v>
      </c>
      <c r="AX121" s="163" t="s">
        <v>8</v>
      </c>
      <c r="AY121" s="163" t="s">
        <v>114</v>
      </c>
    </row>
    <row r="122" spans="2:65" s="6" customFormat="1" ht="15.75" customHeight="1">
      <c r="B122" s="22"/>
      <c r="C122" s="140" t="s">
        <v>25</v>
      </c>
      <c r="D122" s="140" t="s">
        <v>116</v>
      </c>
      <c r="E122" s="141" t="s">
        <v>183</v>
      </c>
      <c r="F122" s="142" t="s">
        <v>184</v>
      </c>
      <c r="G122" s="143" t="s">
        <v>131</v>
      </c>
      <c r="H122" s="144">
        <v>76.1</v>
      </c>
      <c r="I122" s="145"/>
      <c r="J122" s="146">
        <f>ROUND($I$122*$H$122,0)</f>
        <v>0</v>
      </c>
      <c r="K122" s="142" t="s">
        <v>120</v>
      </c>
      <c r="L122" s="42"/>
      <c r="M122" s="147"/>
      <c r="N122" s="148" t="s">
        <v>45</v>
      </c>
      <c r="O122" s="23"/>
      <c r="P122" s="149">
        <f>$O$122*$H$122</f>
        <v>0</v>
      </c>
      <c r="Q122" s="149">
        <v>0</v>
      </c>
      <c r="R122" s="149">
        <f>$Q$122*$H$122</f>
        <v>0</v>
      </c>
      <c r="S122" s="149">
        <v>0</v>
      </c>
      <c r="T122" s="150">
        <f>$S$122*$H$122</f>
        <v>0</v>
      </c>
      <c r="AR122" s="83" t="s">
        <v>121</v>
      </c>
      <c r="AT122" s="83" t="s">
        <v>116</v>
      </c>
      <c r="AU122" s="83" t="s">
        <v>80</v>
      </c>
      <c r="AY122" s="6" t="s">
        <v>114</v>
      </c>
      <c r="BE122" s="151">
        <f>IF($N$122="základní",$J$122,0)</f>
        <v>0</v>
      </c>
      <c r="BF122" s="151">
        <f>IF($N$122="snížená",$J$122,0)</f>
        <v>0</v>
      </c>
      <c r="BG122" s="151">
        <f>IF($N$122="zákl. přenesená",$J$122,0)</f>
        <v>0</v>
      </c>
      <c r="BH122" s="151">
        <f>IF($N$122="sníž. přenesená",$J$122,0)</f>
        <v>0</v>
      </c>
      <c r="BI122" s="151">
        <f>IF($N$122="nulová",$J$122,0)</f>
        <v>0</v>
      </c>
      <c r="BJ122" s="83" t="s">
        <v>8</v>
      </c>
      <c r="BK122" s="151">
        <f>ROUND($I$122*$H$122,0)</f>
        <v>0</v>
      </c>
      <c r="BL122" s="83" t="s">
        <v>121</v>
      </c>
      <c r="BM122" s="83" t="s">
        <v>185</v>
      </c>
    </row>
    <row r="123" spans="2:47" s="6" customFormat="1" ht="16.5" customHeight="1">
      <c r="B123" s="22"/>
      <c r="C123" s="23"/>
      <c r="D123" s="152" t="s">
        <v>123</v>
      </c>
      <c r="E123" s="23"/>
      <c r="F123" s="153" t="s">
        <v>184</v>
      </c>
      <c r="G123" s="23"/>
      <c r="H123" s="23"/>
      <c r="J123" s="23"/>
      <c r="K123" s="23"/>
      <c r="L123" s="42"/>
      <c r="M123" s="55"/>
      <c r="N123" s="23"/>
      <c r="O123" s="23"/>
      <c r="P123" s="23"/>
      <c r="Q123" s="23"/>
      <c r="R123" s="23"/>
      <c r="S123" s="23"/>
      <c r="T123" s="56"/>
      <c r="AT123" s="6" t="s">
        <v>123</v>
      </c>
      <c r="AU123" s="6" t="s">
        <v>80</v>
      </c>
    </row>
    <row r="124" spans="2:47" s="6" customFormat="1" ht="246.75" customHeight="1">
      <c r="B124" s="22"/>
      <c r="C124" s="23"/>
      <c r="D124" s="154" t="s">
        <v>125</v>
      </c>
      <c r="E124" s="23"/>
      <c r="F124" s="155" t="s">
        <v>186</v>
      </c>
      <c r="G124" s="23"/>
      <c r="H124" s="23"/>
      <c r="J124" s="23"/>
      <c r="K124" s="23"/>
      <c r="L124" s="42"/>
      <c r="M124" s="55"/>
      <c r="N124" s="23"/>
      <c r="O124" s="23"/>
      <c r="P124" s="23"/>
      <c r="Q124" s="23"/>
      <c r="R124" s="23"/>
      <c r="S124" s="23"/>
      <c r="T124" s="56"/>
      <c r="AT124" s="6" t="s">
        <v>125</v>
      </c>
      <c r="AU124" s="6" t="s">
        <v>80</v>
      </c>
    </row>
    <row r="125" spans="2:65" s="6" customFormat="1" ht="15.75" customHeight="1">
      <c r="B125" s="22"/>
      <c r="C125" s="140" t="s">
        <v>187</v>
      </c>
      <c r="D125" s="140" t="s">
        <v>116</v>
      </c>
      <c r="E125" s="141" t="s">
        <v>188</v>
      </c>
      <c r="F125" s="142" t="s">
        <v>189</v>
      </c>
      <c r="G125" s="143" t="s">
        <v>190</v>
      </c>
      <c r="H125" s="144">
        <v>152.2</v>
      </c>
      <c r="I125" s="145"/>
      <c r="J125" s="146">
        <f>ROUND($I$125*$H$125,0)</f>
        <v>0</v>
      </c>
      <c r="K125" s="142" t="s">
        <v>120</v>
      </c>
      <c r="L125" s="42"/>
      <c r="M125" s="147"/>
      <c r="N125" s="148" t="s">
        <v>45</v>
      </c>
      <c r="O125" s="23"/>
      <c r="P125" s="149">
        <f>$O$125*$H$125</f>
        <v>0</v>
      </c>
      <c r="Q125" s="149">
        <v>0</v>
      </c>
      <c r="R125" s="149">
        <f>$Q$125*$H$125</f>
        <v>0</v>
      </c>
      <c r="S125" s="149">
        <v>0</v>
      </c>
      <c r="T125" s="150">
        <f>$S$125*$H$125</f>
        <v>0</v>
      </c>
      <c r="AR125" s="83" t="s">
        <v>121</v>
      </c>
      <c r="AT125" s="83" t="s">
        <v>116</v>
      </c>
      <c r="AU125" s="83" t="s">
        <v>80</v>
      </c>
      <c r="AY125" s="6" t="s">
        <v>114</v>
      </c>
      <c r="BE125" s="151">
        <f>IF($N$125="základní",$J$125,0)</f>
        <v>0</v>
      </c>
      <c r="BF125" s="151">
        <f>IF($N$125="snížená",$J$125,0)</f>
        <v>0</v>
      </c>
      <c r="BG125" s="151">
        <f>IF($N$125="zákl. přenesená",$J$125,0)</f>
        <v>0</v>
      </c>
      <c r="BH125" s="151">
        <f>IF($N$125="sníž. přenesená",$J$125,0)</f>
        <v>0</v>
      </c>
      <c r="BI125" s="151">
        <f>IF($N$125="nulová",$J$125,0)</f>
        <v>0</v>
      </c>
      <c r="BJ125" s="83" t="s">
        <v>8</v>
      </c>
      <c r="BK125" s="151">
        <f>ROUND($I$125*$H$125,0)</f>
        <v>0</v>
      </c>
      <c r="BL125" s="83" t="s">
        <v>121</v>
      </c>
      <c r="BM125" s="83" t="s">
        <v>191</v>
      </c>
    </row>
    <row r="126" spans="2:47" s="6" customFormat="1" ht="16.5" customHeight="1">
      <c r="B126" s="22"/>
      <c r="C126" s="23"/>
      <c r="D126" s="152" t="s">
        <v>123</v>
      </c>
      <c r="E126" s="23"/>
      <c r="F126" s="153" t="s">
        <v>192</v>
      </c>
      <c r="G126" s="23"/>
      <c r="H126" s="23"/>
      <c r="J126" s="23"/>
      <c r="K126" s="23"/>
      <c r="L126" s="42"/>
      <c r="M126" s="55"/>
      <c r="N126" s="23"/>
      <c r="O126" s="23"/>
      <c r="P126" s="23"/>
      <c r="Q126" s="23"/>
      <c r="R126" s="23"/>
      <c r="S126" s="23"/>
      <c r="T126" s="56"/>
      <c r="AT126" s="6" t="s">
        <v>123</v>
      </c>
      <c r="AU126" s="6" t="s">
        <v>80</v>
      </c>
    </row>
    <row r="127" spans="2:47" s="6" customFormat="1" ht="246.75" customHeight="1">
      <c r="B127" s="22"/>
      <c r="C127" s="23"/>
      <c r="D127" s="154" t="s">
        <v>125</v>
      </c>
      <c r="E127" s="23"/>
      <c r="F127" s="155" t="s">
        <v>186</v>
      </c>
      <c r="G127" s="23"/>
      <c r="H127" s="23"/>
      <c r="J127" s="23"/>
      <c r="K127" s="23"/>
      <c r="L127" s="42"/>
      <c r="M127" s="55"/>
      <c r="N127" s="23"/>
      <c r="O127" s="23"/>
      <c r="P127" s="23"/>
      <c r="Q127" s="23"/>
      <c r="R127" s="23"/>
      <c r="S127" s="23"/>
      <c r="T127" s="56"/>
      <c r="AT127" s="6" t="s">
        <v>125</v>
      </c>
      <c r="AU127" s="6" t="s">
        <v>80</v>
      </c>
    </row>
    <row r="128" spans="2:51" s="6" customFormat="1" ht="15.75" customHeight="1">
      <c r="B128" s="156"/>
      <c r="C128" s="157"/>
      <c r="D128" s="154" t="s">
        <v>127</v>
      </c>
      <c r="E128" s="157"/>
      <c r="F128" s="158" t="s">
        <v>193</v>
      </c>
      <c r="G128" s="157"/>
      <c r="H128" s="159">
        <v>152.2</v>
      </c>
      <c r="J128" s="157"/>
      <c r="K128" s="157"/>
      <c r="L128" s="160"/>
      <c r="M128" s="161"/>
      <c r="N128" s="157"/>
      <c r="O128" s="157"/>
      <c r="P128" s="157"/>
      <c r="Q128" s="157"/>
      <c r="R128" s="157"/>
      <c r="S128" s="157"/>
      <c r="T128" s="162"/>
      <c r="AT128" s="163" t="s">
        <v>127</v>
      </c>
      <c r="AU128" s="163" t="s">
        <v>80</v>
      </c>
      <c r="AV128" s="163" t="s">
        <v>80</v>
      </c>
      <c r="AW128" s="163" t="s">
        <v>74</v>
      </c>
      <c r="AX128" s="163" t="s">
        <v>8</v>
      </c>
      <c r="AY128" s="163" t="s">
        <v>114</v>
      </c>
    </row>
    <row r="129" spans="2:65" s="6" customFormat="1" ht="15.75" customHeight="1">
      <c r="B129" s="22"/>
      <c r="C129" s="140" t="s">
        <v>194</v>
      </c>
      <c r="D129" s="140" t="s">
        <v>116</v>
      </c>
      <c r="E129" s="141" t="s">
        <v>195</v>
      </c>
      <c r="F129" s="142" t="s">
        <v>196</v>
      </c>
      <c r="G129" s="143" t="s">
        <v>119</v>
      </c>
      <c r="H129" s="144">
        <v>249.65</v>
      </c>
      <c r="I129" s="145"/>
      <c r="J129" s="146">
        <f>ROUND($I$129*$H$129,0)</f>
        <v>0</v>
      </c>
      <c r="K129" s="142" t="s">
        <v>120</v>
      </c>
      <c r="L129" s="42"/>
      <c r="M129" s="147"/>
      <c r="N129" s="148" t="s">
        <v>45</v>
      </c>
      <c r="O129" s="23"/>
      <c r="P129" s="149">
        <f>$O$129*$H$129</f>
        <v>0</v>
      </c>
      <c r="Q129" s="149">
        <v>0</v>
      </c>
      <c r="R129" s="149">
        <f>$Q$129*$H$129</f>
        <v>0</v>
      </c>
      <c r="S129" s="149">
        <v>0</v>
      </c>
      <c r="T129" s="150">
        <f>$S$129*$H$129</f>
        <v>0</v>
      </c>
      <c r="AR129" s="83" t="s">
        <v>121</v>
      </c>
      <c r="AT129" s="83" t="s">
        <v>116</v>
      </c>
      <c r="AU129" s="83" t="s">
        <v>80</v>
      </c>
      <c r="AY129" s="6" t="s">
        <v>114</v>
      </c>
      <c r="BE129" s="151">
        <f>IF($N$129="základní",$J$129,0)</f>
        <v>0</v>
      </c>
      <c r="BF129" s="151">
        <f>IF($N$129="snížená",$J$129,0)</f>
        <v>0</v>
      </c>
      <c r="BG129" s="151">
        <f>IF($N$129="zákl. přenesená",$J$129,0)</f>
        <v>0</v>
      </c>
      <c r="BH129" s="151">
        <f>IF($N$129="sníž. přenesená",$J$129,0)</f>
        <v>0</v>
      </c>
      <c r="BI129" s="151">
        <f>IF($N$129="nulová",$J$129,0)</f>
        <v>0</v>
      </c>
      <c r="BJ129" s="83" t="s">
        <v>8</v>
      </c>
      <c r="BK129" s="151">
        <f>ROUND($I$129*$H$129,0)</f>
        <v>0</v>
      </c>
      <c r="BL129" s="83" t="s">
        <v>121</v>
      </c>
      <c r="BM129" s="83" t="s">
        <v>197</v>
      </c>
    </row>
    <row r="130" spans="2:47" s="6" customFormat="1" ht="16.5" customHeight="1">
      <c r="B130" s="22"/>
      <c r="C130" s="23"/>
      <c r="D130" s="152" t="s">
        <v>123</v>
      </c>
      <c r="E130" s="23"/>
      <c r="F130" s="153" t="s">
        <v>198</v>
      </c>
      <c r="G130" s="23"/>
      <c r="H130" s="23"/>
      <c r="J130" s="23"/>
      <c r="K130" s="23"/>
      <c r="L130" s="42"/>
      <c r="M130" s="55"/>
      <c r="N130" s="23"/>
      <c r="O130" s="23"/>
      <c r="P130" s="23"/>
      <c r="Q130" s="23"/>
      <c r="R130" s="23"/>
      <c r="S130" s="23"/>
      <c r="T130" s="56"/>
      <c r="AT130" s="6" t="s">
        <v>123</v>
      </c>
      <c r="AU130" s="6" t="s">
        <v>80</v>
      </c>
    </row>
    <row r="131" spans="2:47" s="6" customFormat="1" ht="152.25" customHeight="1">
      <c r="B131" s="22"/>
      <c r="C131" s="23"/>
      <c r="D131" s="154" t="s">
        <v>125</v>
      </c>
      <c r="E131" s="23"/>
      <c r="F131" s="155" t="s">
        <v>199</v>
      </c>
      <c r="G131" s="23"/>
      <c r="H131" s="23"/>
      <c r="J131" s="23"/>
      <c r="K131" s="23"/>
      <c r="L131" s="42"/>
      <c r="M131" s="55"/>
      <c r="N131" s="23"/>
      <c r="O131" s="23"/>
      <c r="P131" s="23"/>
      <c r="Q131" s="23"/>
      <c r="R131" s="23"/>
      <c r="S131" s="23"/>
      <c r="T131" s="56"/>
      <c r="AT131" s="6" t="s">
        <v>125</v>
      </c>
      <c r="AU131" s="6" t="s">
        <v>80</v>
      </c>
    </row>
    <row r="132" spans="2:51" s="6" customFormat="1" ht="15.75" customHeight="1">
      <c r="B132" s="156"/>
      <c r="C132" s="157"/>
      <c r="D132" s="154" t="s">
        <v>127</v>
      </c>
      <c r="E132" s="157"/>
      <c r="F132" s="158" t="s">
        <v>200</v>
      </c>
      <c r="G132" s="157"/>
      <c r="H132" s="159">
        <v>249.65</v>
      </c>
      <c r="J132" s="157"/>
      <c r="K132" s="157"/>
      <c r="L132" s="160"/>
      <c r="M132" s="161"/>
      <c r="N132" s="157"/>
      <c r="O132" s="157"/>
      <c r="P132" s="157"/>
      <c r="Q132" s="157"/>
      <c r="R132" s="157"/>
      <c r="S132" s="157"/>
      <c r="T132" s="162"/>
      <c r="AT132" s="163" t="s">
        <v>127</v>
      </c>
      <c r="AU132" s="163" t="s">
        <v>80</v>
      </c>
      <c r="AV132" s="163" t="s">
        <v>80</v>
      </c>
      <c r="AW132" s="163" t="s">
        <v>86</v>
      </c>
      <c r="AX132" s="163" t="s">
        <v>8</v>
      </c>
      <c r="AY132" s="163" t="s">
        <v>114</v>
      </c>
    </row>
    <row r="133" spans="2:65" s="6" customFormat="1" ht="15.75" customHeight="1">
      <c r="B133" s="22"/>
      <c r="C133" s="140" t="s">
        <v>201</v>
      </c>
      <c r="D133" s="140" t="s">
        <v>116</v>
      </c>
      <c r="E133" s="141" t="s">
        <v>202</v>
      </c>
      <c r="F133" s="142" t="s">
        <v>203</v>
      </c>
      <c r="G133" s="143" t="s">
        <v>119</v>
      </c>
      <c r="H133" s="144">
        <v>121.433</v>
      </c>
      <c r="I133" s="145"/>
      <c r="J133" s="146">
        <f>ROUND($I$133*$H$133,0)</f>
        <v>0</v>
      </c>
      <c r="K133" s="142" t="s">
        <v>120</v>
      </c>
      <c r="L133" s="42"/>
      <c r="M133" s="147"/>
      <c r="N133" s="148" t="s">
        <v>45</v>
      </c>
      <c r="O133" s="23"/>
      <c r="P133" s="149">
        <f>$O$133*$H$133</f>
        <v>0</v>
      </c>
      <c r="Q133" s="149">
        <v>0</v>
      </c>
      <c r="R133" s="149">
        <f>$Q$133*$H$133</f>
        <v>0</v>
      </c>
      <c r="S133" s="149">
        <v>0</v>
      </c>
      <c r="T133" s="150">
        <f>$S$133*$H$133</f>
        <v>0</v>
      </c>
      <c r="AR133" s="83" t="s">
        <v>121</v>
      </c>
      <c r="AT133" s="83" t="s">
        <v>116</v>
      </c>
      <c r="AU133" s="83" t="s">
        <v>80</v>
      </c>
      <c r="AY133" s="6" t="s">
        <v>114</v>
      </c>
      <c r="BE133" s="151">
        <f>IF($N$133="základní",$J$133,0)</f>
        <v>0</v>
      </c>
      <c r="BF133" s="151">
        <f>IF($N$133="snížená",$J$133,0)</f>
        <v>0</v>
      </c>
      <c r="BG133" s="151">
        <f>IF($N$133="zákl. přenesená",$J$133,0)</f>
        <v>0</v>
      </c>
      <c r="BH133" s="151">
        <f>IF($N$133="sníž. přenesená",$J$133,0)</f>
        <v>0</v>
      </c>
      <c r="BI133" s="151">
        <f>IF($N$133="nulová",$J$133,0)</f>
        <v>0</v>
      </c>
      <c r="BJ133" s="83" t="s">
        <v>8</v>
      </c>
      <c r="BK133" s="151">
        <f>ROUND($I$133*$H$133,0)</f>
        <v>0</v>
      </c>
      <c r="BL133" s="83" t="s">
        <v>121</v>
      </c>
      <c r="BM133" s="83" t="s">
        <v>204</v>
      </c>
    </row>
    <row r="134" spans="2:47" s="6" customFormat="1" ht="27" customHeight="1">
      <c r="B134" s="22"/>
      <c r="C134" s="23"/>
      <c r="D134" s="152" t="s">
        <v>123</v>
      </c>
      <c r="E134" s="23"/>
      <c r="F134" s="153" t="s">
        <v>205</v>
      </c>
      <c r="G134" s="23"/>
      <c r="H134" s="23"/>
      <c r="J134" s="23"/>
      <c r="K134" s="23"/>
      <c r="L134" s="42"/>
      <c r="M134" s="55"/>
      <c r="N134" s="23"/>
      <c r="O134" s="23"/>
      <c r="P134" s="23"/>
      <c r="Q134" s="23"/>
      <c r="R134" s="23"/>
      <c r="S134" s="23"/>
      <c r="T134" s="56"/>
      <c r="AT134" s="6" t="s">
        <v>123</v>
      </c>
      <c r="AU134" s="6" t="s">
        <v>80</v>
      </c>
    </row>
    <row r="135" spans="2:47" s="6" customFormat="1" ht="98.25" customHeight="1">
      <c r="B135" s="22"/>
      <c r="C135" s="23"/>
      <c r="D135" s="154" t="s">
        <v>125</v>
      </c>
      <c r="E135" s="23"/>
      <c r="F135" s="155" t="s">
        <v>206</v>
      </c>
      <c r="G135" s="23"/>
      <c r="H135" s="23"/>
      <c r="J135" s="23"/>
      <c r="K135" s="23"/>
      <c r="L135" s="42"/>
      <c r="M135" s="55"/>
      <c r="N135" s="23"/>
      <c r="O135" s="23"/>
      <c r="P135" s="23"/>
      <c r="Q135" s="23"/>
      <c r="R135" s="23"/>
      <c r="S135" s="23"/>
      <c r="T135" s="56"/>
      <c r="AT135" s="6" t="s">
        <v>125</v>
      </c>
      <c r="AU135" s="6" t="s">
        <v>80</v>
      </c>
    </row>
    <row r="136" spans="2:51" s="6" customFormat="1" ht="15.75" customHeight="1">
      <c r="B136" s="156"/>
      <c r="C136" s="157"/>
      <c r="D136" s="154" t="s">
        <v>127</v>
      </c>
      <c r="E136" s="157"/>
      <c r="F136" s="158" t="s">
        <v>207</v>
      </c>
      <c r="G136" s="157"/>
      <c r="H136" s="159">
        <v>121.433</v>
      </c>
      <c r="J136" s="157"/>
      <c r="K136" s="157"/>
      <c r="L136" s="160"/>
      <c r="M136" s="161"/>
      <c r="N136" s="157"/>
      <c r="O136" s="157"/>
      <c r="P136" s="157"/>
      <c r="Q136" s="157"/>
      <c r="R136" s="157"/>
      <c r="S136" s="157"/>
      <c r="T136" s="162"/>
      <c r="AT136" s="163" t="s">
        <v>127</v>
      </c>
      <c r="AU136" s="163" t="s">
        <v>80</v>
      </c>
      <c r="AV136" s="163" t="s">
        <v>80</v>
      </c>
      <c r="AW136" s="163" t="s">
        <v>86</v>
      </c>
      <c r="AX136" s="163" t="s">
        <v>8</v>
      </c>
      <c r="AY136" s="163" t="s">
        <v>114</v>
      </c>
    </row>
    <row r="137" spans="2:63" s="127" customFormat="1" ht="30.75" customHeight="1">
      <c r="B137" s="128"/>
      <c r="C137" s="129"/>
      <c r="D137" s="129" t="s">
        <v>73</v>
      </c>
      <c r="E137" s="138" t="s">
        <v>153</v>
      </c>
      <c r="F137" s="138" t="s">
        <v>208</v>
      </c>
      <c r="G137" s="129"/>
      <c r="H137" s="129"/>
      <c r="J137" s="139">
        <f>$BK$137</f>
        <v>0</v>
      </c>
      <c r="K137" s="129"/>
      <c r="L137" s="132"/>
      <c r="M137" s="133"/>
      <c r="N137" s="129"/>
      <c r="O137" s="129"/>
      <c r="P137" s="134">
        <f>SUM($P$138:$P$158)</f>
        <v>0</v>
      </c>
      <c r="Q137" s="129"/>
      <c r="R137" s="134">
        <f>SUM($R$138:$R$158)</f>
        <v>6.423254000000001</v>
      </c>
      <c r="S137" s="129"/>
      <c r="T137" s="135">
        <f>SUM($T$138:$T$158)</f>
        <v>0</v>
      </c>
      <c r="AR137" s="136" t="s">
        <v>8</v>
      </c>
      <c r="AT137" s="136" t="s">
        <v>73</v>
      </c>
      <c r="AU137" s="136" t="s">
        <v>8</v>
      </c>
      <c r="AY137" s="136" t="s">
        <v>114</v>
      </c>
      <c r="BK137" s="137">
        <f>SUM($BK$138:$BK$158)</f>
        <v>0</v>
      </c>
    </row>
    <row r="138" spans="2:65" s="6" customFormat="1" ht="15.75" customHeight="1">
      <c r="B138" s="22"/>
      <c r="C138" s="140" t="s">
        <v>209</v>
      </c>
      <c r="D138" s="140" t="s">
        <v>116</v>
      </c>
      <c r="E138" s="141" t="s">
        <v>210</v>
      </c>
      <c r="F138" s="142" t="s">
        <v>211</v>
      </c>
      <c r="G138" s="143" t="s">
        <v>119</v>
      </c>
      <c r="H138" s="144">
        <v>216.2</v>
      </c>
      <c r="I138" s="145"/>
      <c r="J138" s="146">
        <f>ROUND($I$138*$H$138,0)</f>
        <v>0</v>
      </c>
      <c r="K138" s="142" t="s">
        <v>120</v>
      </c>
      <c r="L138" s="42"/>
      <c r="M138" s="147"/>
      <c r="N138" s="148" t="s">
        <v>45</v>
      </c>
      <c r="O138" s="23"/>
      <c r="P138" s="149">
        <f>$O$138*$H$138</f>
        <v>0</v>
      </c>
      <c r="Q138" s="149">
        <v>0</v>
      </c>
      <c r="R138" s="149">
        <f>$Q$138*$H$138</f>
        <v>0</v>
      </c>
      <c r="S138" s="149">
        <v>0</v>
      </c>
      <c r="T138" s="150">
        <f>$S$138*$H$138</f>
        <v>0</v>
      </c>
      <c r="AR138" s="83" t="s">
        <v>121</v>
      </c>
      <c r="AT138" s="83" t="s">
        <v>116</v>
      </c>
      <c r="AU138" s="83" t="s">
        <v>80</v>
      </c>
      <c r="AY138" s="6" t="s">
        <v>114</v>
      </c>
      <c r="BE138" s="151">
        <f>IF($N$138="základní",$J$138,0)</f>
        <v>0</v>
      </c>
      <c r="BF138" s="151">
        <f>IF($N$138="snížená",$J$138,0)</f>
        <v>0</v>
      </c>
      <c r="BG138" s="151">
        <f>IF($N$138="zákl. přenesená",$J$138,0)</f>
        <v>0</v>
      </c>
      <c r="BH138" s="151">
        <f>IF($N$138="sníž. přenesená",$J$138,0)</f>
        <v>0</v>
      </c>
      <c r="BI138" s="151">
        <f>IF($N$138="nulová",$J$138,0)</f>
        <v>0</v>
      </c>
      <c r="BJ138" s="83" t="s">
        <v>8</v>
      </c>
      <c r="BK138" s="151">
        <f>ROUND($I$138*$H$138,0)</f>
        <v>0</v>
      </c>
      <c r="BL138" s="83" t="s">
        <v>121</v>
      </c>
      <c r="BM138" s="83" t="s">
        <v>212</v>
      </c>
    </row>
    <row r="139" spans="2:47" s="6" customFormat="1" ht="16.5" customHeight="1">
      <c r="B139" s="22"/>
      <c r="C139" s="23"/>
      <c r="D139" s="152" t="s">
        <v>123</v>
      </c>
      <c r="E139" s="23"/>
      <c r="F139" s="153" t="s">
        <v>213</v>
      </c>
      <c r="G139" s="23"/>
      <c r="H139" s="23"/>
      <c r="J139" s="23"/>
      <c r="K139" s="23"/>
      <c r="L139" s="42"/>
      <c r="M139" s="55"/>
      <c r="N139" s="23"/>
      <c r="O139" s="23"/>
      <c r="P139" s="23"/>
      <c r="Q139" s="23"/>
      <c r="R139" s="23"/>
      <c r="S139" s="23"/>
      <c r="T139" s="56"/>
      <c r="AT139" s="6" t="s">
        <v>123</v>
      </c>
      <c r="AU139" s="6" t="s">
        <v>80</v>
      </c>
    </row>
    <row r="140" spans="2:65" s="6" customFormat="1" ht="15.75" customHeight="1">
      <c r="B140" s="22"/>
      <c r="C140" s="140" t="s">
        <v>9</v>
      </c>
      <c r="D140" s="140" t="s">
        <v>116</v>
      </c>
      <c r="E140" s="141" t="s">
        <v>214</v>
      </c>
      <c r="F140" s="142" t="s">
        <v>215</v>
      </c>
      <c r="G140" s="143" t="s">
        <v>119</v>
      </c>
      <c r="H140" s="144">
        <v>216.2</v>
      </c>
      <c r="I140" s="145"/>
      <c r="J140" s="146">
        <f>ROUND($I$140*$H$140,0)</f>
        <v>0</v>
      </c>
      <c r="K140" s="142" t="s">
        <v>120</v>
      </c>
      <c r="L140" s="42"/>
      <c r="M140" s="147"/>
      <c r="N140" s="148" t="s">
        <v>45</v>
      </c>
      <c r="O140" s="23"/>
      <c r="P140" s="149">
        <f>$O$140*$H$140</f>
        <v>0</v>
      </c>
      <c r="Q140" s="149">
        <v>0</v>
      </c>
      <c r="R140" s="149">
        <f>$Q$140*$H$140</f>
        <v>0</v>
      </c>
      <c r="S140" s="149">
        <v>0</v>
      </c>
      <c r="T140" s="150">
        <f>$S$140*$H$140</f>
        <v>0</v>
      </c>
      <c r="AR140" s="83" t="s">
        <v>121</v>
      </c>
      <c r="AT140" s="83" t="s">
        <v>116</v>
      </c>
      <c r="AU140" s="83" t="s">
        <v>80</v>
      </c>
      <c r="AY140" s="6" t="s">
        <v>114</v>
      </c>
      <c r="BE140" s="151">
        <f>IF($N$140="základní",$J$140,0)</f>
        <v>0</v>
      </c>
      <c r="BF140" s="151">
        <f>IF($N$140="snížená",$J$140,0)</f>
        <v>0</v>
      </c>
      <c r="BG140" s="151">
        <f>IF($N$140="zákl. přenesená",$J$140,0)</f>
        <v>0</v>
      </c>
      <c r="BH140" s="151">
        <f>IF($N$140="sníž. přenesená",$J$140,0)</f>
        <v>0</v>
      </c>
      <c r="BI140" s="151">
        <f>IF($N$140="nulová",$J$140,0)</f>
        <v>0</v>
      </c>
      <c r="BJ140" s="83" t="s">
        <v>8</v>
      </c>
      <c r="BK140" s="151">
        <f>ROUND($I$140*$H$140,0)</f>
        <v>0</v>
      </c>
      <c r="BL140" s="83" t="s">
        <v>121</v>
      </c>
      <c r="BM140" s="83" t="s">
        <v>216</v>
      </c>
    </row>
    <row r="141" spans="2:47" s="6" customFormat="1" ht="27" customHeight="1">
      <c r="B141" s="22"/>
      <c r="C141" s="23"/>
      <c r="D141" s="152" t="s">
        <v>123</v>
      </c>
      <c r="E141" s="23"/>
      <c r="F141" s="153" t="s">
        <v>217</v>
      </c>
      <c r="G141" s="23"/>
      <c r="H141" s="23"/>
      <c r="J141" s="23"/>
      <c r="K141" s="23"/>
      <c r="L141" s="42"/>
      <c r="M141" s="55"/>
      <c r="N141" s="23"/>
      <c r="O141" s="23"/>
      <c r="P141" s="23"/>
      <c r="Q141" s="23"/>
      <c r="R141" s="23"/>
      <c r="S141" s="23"/>
      <c r="T141" s="56"/>
      <c r="AT141" s="6" t="s">
        <v>123</v>
      </c>
      <c r="AU141" s="6" t="s">
        <v>80</v>
      </c>
    </row>
    <row r="142" spans="2:47" s="6" customFormat="1" ht="30.75" customHeight="1">
      <c r="B142" s="22"/>
      <c r="C142" s="23"/>
      <c r="D142" s="154" t="s">
        <v>125</v>
      </c>
      <c r="E142" s="23"/>
      <c r="F142" s="155" t="s">
        <v>218</v>
      </c>
      <c r="G142" s="23"/>
      <c r="H142" s="23"/>
      <c r="J142" s="23"/>
      <c r="K142" s="23"/>
      <c r="L142" s="42"/>
      <c r="M142" s="55"/>
      <c r="N142" s="23"/>
      <c r="O142" s="23"/>
      <c r="P142" s="23"/>
      <c r="Q142" s="23"/>
      <c r="R142" s="23"/>
      <c r="S142" s="23"/>
      <c r="T142" s="56"/>
      <c r="AT142" s="6" t="s">
        <v>125</v>
      </c>
      <c r="AU142" s="6" t="s">
        <v>80</v>
      </c>
    </row>
    <row r="143" spans="2:65" s="6" customFormat="1" ht="15.75" customHeight="1">
      <c r="B143" s="22"/>
      <c r="C143" s="140" t="s">
        <v>219</v>
      </c>
      <c r="D143" s="140" t="s">
        <v>116</v>
      </c>
      <c r="E143" s="141" t="s">
        <v>220</v>
      </c>
      <c r="F143" s="142" t="s">
        <v>221</v>
      </c>
      <c r="G143" s="143" t="s">
        <v>119</v>
      </c>
      <c r="H143" s="144">
        <v>216.2</v>
      </c>
      <c r="I143" s="145"/>
      <c r="J143" s="146">
        <f>ROUND($I$143*$H$143,0)</f>
        <v>0</v>
      </c>
      <c r="K143" s="142" t="s">
        <v>120</v>
      </c>
      <c r="L143" s="42"/>
      <c r="M143" s="147"/>
      <c r="N143" s="148" t="s">
        <v>45</v>
      </c>
      <c r="O143" s="23"/>
      <c r="P143" s="149">
        <f>$O$143*$H$143</f>
        <v>0</v>
      </c>
      <c r="Q143" s="149">
        <v>0</v>
      </c>
      <c r="R143" s="149">
        <f>$Q$143*$H$143</f>
        <v>0</v>
      </c>
      <c r="S143" s="149">
        <v>0</v>
      </c>
      <c r="T143" s="150">
        <f>$S$143*$H$143</f>
        <v>0</v>
      </c>
      <c r="AR143" s="83" t="s">
        <v>121</v>
      </c>
      <c r="AT143" s="83" t="s">
        <v>116</v>
      </c>
      <c r="AU143" s="83" t="s">
        <v>80</v>
      </c>
      <c r="AY143" s="6" t="s">
        <v>114</v>
      </c>
      <c r="BE143" s="151">
        <f>IF($N$143="základní",$J$143,0)</f>
        <v>0</v>
      </c>
      <c r="BF143" s="151">
        <f>IF($N$143="snížená",$J$143,0)</f>
        <v>0</v>
      </c>
      <c r="BG143" s="151">
        <f>IF($N$143="zákl. přenesená",$J$143,0)</f>
        <v>0</v>
      </c>
      <c r="BH143" s="151">
        <f>IF($N$143="sníž. přenesená",$J$143,0)</f>
        <v>0</v>
      </c>
      <c r="BI143" s="151">
        <f>IF($N$143="nulová",$J$143,0)</f>
        <v>0</v>
      </c>
      <c r="BJ143" s="83" t="s">
        <v>8</v>
      </c>
      <c r="BK143" s="151">
        <f>ROUND($I$143*$H$143,0)</f>
        <v>0</v>
      </c>
      <c r="BL143" s="83" t="s">
        <v>121</v>
      </c>
      <c r="BM143" s="83" t="s">
        <v>222</v>
      </c>
    </row>
    <row r="144" spans="2:47" s="6" customFormat="1" ht="27" customHeight="1">
      <c r="B144" s="22"/>
      <c r="C144" s="23"/>
      <c r="D144" s="152" t="s">
        <v>123</v>
      </c>
      <c r="E144" s="23"/>
      <c r="F144" s="153" t="s">
        <v>223</v>
      </c>
      <c r="G144" s="23"/>
      <c r="H144" s="23"/>
      <c r="J144" s="23"/>
      <c r="K144" s="23"/>
      <c r="L144" s="42"/>
      <c r="M144" s="55"/>
      <c r="N144" s="23"/>
      <c r="O144" s="23"/>
      <c r="P144" s="23"/>
      <c r="Q144" s="23"/>
      <c r="R144" s="23"/>
      <c r="S144" s="23"/>
      <c r="T144" s="56"/>
      <c r="AT144" s="6" t="s">
        <v>123</v>
      </c>
      <c r="AU144" s="6" t="s">
        <v>80</v>
      </c>
    </row>
    <row r="145" spans="2:47" s="6" customFormat="1" ht="57.75" customHeight="1">
      <c r="B145" s="22"/>
      <c r="C145" s="23"/>
      <c r="D145" s="154" t="s">
        <v>125</v>
      </c>
      <c r="E145" s="23"/>
      <c r="F145" s="155" t="s">
        <v>224</v>
      </c>
      <c r="G145" s="23"/>
      <c r="H145" s="23"/>
      <c r="J145" s="23"/>
      <c r="K145" s="23"/>
      <c r="L145" s="42"/>
      <c r="M145" s="55"/>
      <c r="N145" s="23"/>
      <c r="O145" s="23"/>
      <c r="P145" s="23"/>
      <c r="Q145" s="23"/>
      <c r="R145" s="23"/>
      <c r="S145" s="23"/>
      <c r="T145" s="56"/>
      <c r="AT145" s="6" t="s">
        <v>125</v>
      </c>
      <c r="AU145" s="6" t="s">
        <v>80</v>
      </c>
    </row>
    <row r="146" spans="2:65" s="6" customFormat="1" ht="15.75" customHeight="1">
      <c r="B146" s="22"/>
      <c r="C146" s="140" t="s">
        <v>225</v>
      </c>
      <c r="D146" s="140" t="s">
        <v>116</v>
      </c>
      <c r="E146" s="141" t="s">
        <v>226</v>
      </c>
      <c r="F146" s="142" t="s">
        <v>227</v>
      </c>
      <c r="G146" s="143" t="s">
        <v>119</v>
      </c>
      <c r="H146" s="144">
        <v>33.45</v>
      </c>
      <c r="I146" s="145"/>
      <c r="J146" s="146">
        <f>ROUND($I$146*$H$146,0)</f>
        <v>0</v>
      </c>
      <c r="K146" s="142" t="s">
        <v>120</v>
      </c>
      <c r="L146" s="42"/>
      <c r="M146" s="147"/>
      <c r="N146" s="148" t="s">
        <v>45</v>
      </c>
      <c r="O146" s="23"/>
      <c r="P146" s="149">
        <f>$O$146*$H$146</f>
        <v>0</v>
      </c>
      <c r="Q146" s="149">
        <v>0.18776</v>
      </c>
      <c r="R146" s="149">
        <f>$Q$146*$H$146</f>
        <v>6.280572000000001</v>
      </c>
      <c r="S146" s="149">
        <v>0</v>
      </c>
      <c r="T146" s="150">
        <f>$S$146*$H$146</f>
        <v>0</v>
      </c>
      <c r="AR146" s="83" t="s">
        <v>121</v>
      </c>
      <c r="AT146" s="83" t="s">
        <v>116</v>
      </c>
      <c r="AU146" s="83" t="s">
        <v>80</v>
      </c>
      <c r="AY146" s="6" t="s">
        <v>114</v>
      </c>
      <c r="BE146" s="151">
        <f>IF($N$146="základní",$J$146,0)</f>
        <v>0</v>
      </c>
      <c r="BF146" s="151">
        <f>IF($N$146="snížená",$J$146,0)</f>
        <v>0</v>
      </c>
      <c r="BG146" s="151">
        <f>IF($N$146="zákl. přenesená",$J$146,0)</f>
        <v>0</v>
      </c>
      <c r="BH146" s="151">
        <f>IF($N$146="sníž. přenesená",$J$146,0)</f>
        <v>0</v>
      </c>
      <c r="BI146" s="151">
        <f>IF($N$146="nulová",$J$146,0)</f>
        <v>0</v>
      </c>
      <c r="BJ146" s="83" t="s">
        <v>8</v>
      </c>
      <c r="BK146" s="151">
        <f>ROUND($I$146*$H$146,0)</f>
        <v>0</v>
      </c>
      <c r="BL146" s="83" t="s">
        <v>121</v>
      </c>
      <c r="BM146" s="83" t="s">
        <v>228</v>
      </c>
    </row>
    <row r="147" spans="2:47" s="6" customFormat="1" ht="16.5" customHeight="1">
      <c r="B147" s="22"/>
      <c r="C147" s="23"/>
      <c r="D147" s="152" t="s">
        <v>123</v>
      </c>
      <c r="E147" s="23"/>
      <c r="F147" s="153" t="s">
        <v>229</v>
      </c>
      <c r="G147" s="23"/>
      <c r="H147" s="23"/>
      <c r="J147" s="23"/>
      <c r="K147" s="23"/>
      <c r="L147" s="42"/>
      <c r="M147" s="55"/>
      <c r="N147" s="23"/>
      <c r="O147" s="23"/>
      <c r="P147" s="23"/>
      <c r="Q147" s="23"/>
      <c r="R147" s="23"/>
      <c r="S147" s="23"/>
      <c r="T147" s="56"/>
      <c r="AT147" s="6" t="s">
        <v>123</v>
      </c>
      <c r="AU147" s="6" t="s">
        <v>80</v>
      </c>
    </row>
    <row r="148" spans="2:47" s="6" customFormat="1" ht="71.25" customHeight="1">
      <c r="B148" s="22"/>
      <c r="C148" s="23"/>
      <c r="D148" s="154" t="s">
        <v>125</v>
      </c>
      <c r="E148" s="23"/>
      <c r="F148" s="155" t="s">
        <v>230</v>
      </c>
      <c r="G148" s="23"/>
      <c r="H148" s="23"/>
      <c r="J148" s="23"/>
      <c r="K148" s="23"/>
      <c r="L148" s="42"/>
      <c r="M148" s="55"/>
      <c r="N148" s="23"/>
      <c r="O148" s="23"/>
      <c r="P148" s="23"/>
      <c r="Q148" s="23"/>
      <c r="R148" s="23"/>
      <c r="S148" s="23"/>
      <c r="T148" s="56"/>
      <c r="AT148" s="6" t="s">
        <v>125</v>
      </c>
      <c r="AU148" s="6" t="s">
        <v>80</v>
      </c>
    </row>
    <row r="149" spans="2:51" s="6" customFormat="1" ht="15.75" customHeight="1">
      <c r="B149" s="156"/>
      <c r="C149" s="157"/>
      <c r="D149" s="154" t="s">
        <v>127</v>
      </c>
      <c r="E149" s="157"/>
      <c r="F149" s="158" t="s">
        <v>231</v>
      </c>
      <c r="G149" s="157"/>
      <c r="H149" s="159">
        <v>33.45</v>
      </c>
      <c r="J149" s="157"/>
      <c r="K149" s="157"/>
      <c r="L149" s="160"/>
      <c r="M149" s="161"/>
      <c r="N149" s="157"/>
      <c r="O149" s="157"/>
      <c r="P149" s="157"/>
      <c r="Q149" s="157"/>
      <c r="R149" s="157"/>
      <c r="S149" s="157"/>
      <c r="T149" s="162"/>
      <c r="AT149" s="163" t="s">
        <v>127</v>
      </c>
      <c r="AU149" s="163" t="s">
        <v>80</v>
      </c>
      <c r="AV149" s="163" t="s">
        <v>80</v>
      </c>
      <c r="AW149" s="163" t="s">
        <v>86</v>
      </c>
      <c r="AX149" s="163" t="s">
        <v>8</v>
      </c>
      <c r="AY149" s="163" t="s">
        <v>114</v>
      </c>
    </row>
    <row r="150" spans="2:65" s="6" customFormat="1" ht="15.75" customHeight="1">
      <c r="B150" s="22"/>
      <c r="C150" s="140" t="s">
        <v>232</v>
      </c>
      <c r="D150" s="140" t="s">
        <v>116</v>
      </c>
      <c r="E150" s="141" t="s">
        <v>233</v>
      </c>
      <c r="F150" s="142" t="s">
        <v>234</v>
      </c>
      <c r="G150" s="143" t="s">
        <v>119</v>
      </c>
      <c r="H150" s="144">
        <v>216.2</v>
      </c>
      <c r="I150" s="145"/>
      <c r="J150" s="146">
        <f>ROUND($I$150*$H$150,0)</f>
        <v>0</v>
      </c>
      <c r="K150" s="142" t="s">
        <v>120</v>
      </c>
      <c r="L150" s="42"/>
      <c r="M150" s="147"/>
      <c r="N150" s="148" t="s">
        <v>45</v>
      </c>
      <c r="O150" s="23"/>
      <c r="P150" s="149">
        <f>$O$150*$H$150</f>
        <v>0</v>
      </c>
      <c r="Q150" s="149">
        <v>0.00061</v>
      </c>
      <c r="R150" s="149">
        <f>$Q$150*$H$150</f>
        <v>0.131882</v>
      </c>
      <c r="S150" s="149">
        <v>0</v>
      </c>
      <c r="T150" s="150">
        <f>$S$150*$H$150</f>
        <v>0</v>
      </c>
      <c r="AR150" s="83" t="s">
        <v>121</v>
      </c>
      <c r="AT150" s="83" t="s">
        <v>116</v>
      </c>
      <c r="AU150" s="83" t="s">
        <v>80</v>
      </c>
      <c r="AY150" s="6" t="s">
        <v>114</v>
      </c>
      <c r="BE150" s="151">
        <f>IF($N$150="základní",$J$150,0)</f>
        <v>0</v>
      </c>
      <c r="BF150" s="151">
        <f>IF($N$150="snížená",$J$150,0)</f>
        <v>0</v>
      </c>
      <c r="BG150" s="151">
        <f>IF($N$150="zákl. přenesená",$J$150,0)</f>
        <v>0</v>
      </c>
      <c r="BH150" s="151">
        <f>IF($N$150="sníž. přenesená",$J$150,0)</f>
        <v>0</v>
      </c>
      <c r="BI150" s="151">
        <f>IF($N$150="nulová",$J$150,0)</f>
        <v>0</v>
      </c>
      <c r="BJ150" s="83" t="s">
        <v>8</v>
      </c>
      <c r="BK150" s="151">
        <f>ROUND($I$150*$H$150,0)</f>
        <v>0</v>
      </c>
      <c r="BL150" s="83" t="s">
        <v>121</v>
      </c>
      <c r="BM150" s="83" t="s">
        <v>235</v>
      </c>
    </row>
    <row r="151" spans="2:47" s="6" customFormat="1" ht="16.5" customHeight="1">
      <c r="B151" s="22"/>
      <c r="C151" s="23"/>
      <c r="D151" s="152" t="s">
        <v>123</v>
      </c>
      <c r="E151" s="23"/>
      <c r="F151" s="153" t="s">
        <v>236</v>
      </c>
      <c r="G151" s="23"/>
      <c r="H151" s="23"/>
      <c r="J151" s="23"/>
      <c r="K151" s="23"/>
      <c r="L151" s="42"/>
      <c r="M151" s="55"/>
      <c r="N151" s="23"/>
      <c r="O151" s="23"/>
      <c r="P151" s="23"/>
      <c r="Q151" s="23"/>
      <c r="R151" s="23"/>
      <c r="S151" s="23"/>
      <c r="T151" s="56"/>
      <c r="AT151" s="6" t="s">
        <v>123</v>
      </c>
      <c r="AU151" s="6" t="s">
        <v>80</v>
      </c>
    </row>
    <row r="152" spans="2:65" s="6" customFormat="1" ht="15.75" customHeight="1">
      <c r="B152" s="22"/>
      <c r="C152" s="140" t="s">
        <v>237</v>
      </c>
      <c r="D152" s="140" t="s">
        <v>116</v>
      </c>
      <c r="E152" s="141" t="s">
        <v>238</v>
      </c>
      <c r="F152" s="142" t="s">
        <v>239</v>
      </c>
      <c r="G152" s="143" t="s">
        <v>119</v>
      </c>
      <c r="H152" s="144">
        <v>216.2</v>
      </c>
      <c r="I152" s="145"/>
      <c r="J152" s="146">
        <f>ROUND($I$152*$H$152,0)</f>
        <v>0</v>
      </c>
      <c r="K152" s="142" t="s">
        <v>120</v>
      </c>
      <c r="L152" s="42"/>
      <c r="M152" s="147"/>
      <c r="N152" s="148" t="s">
        <v>45</v>
      </c>
      <c r="O152" s="23"/>
      <c r="P152" s="149">
        <f>$O$152*$H$152</f>
        <v>0</v>
      </c>
      <c r="Q152" s="149">
        <v>0</v>
      </c>
      <c r="R152" s="149">
        <f>$Q$152*$H$152</f>
        <v>0</v>
      </c>
      <c r="S152" s="149">
        <v>0</v>
      </c>
      <c r="T152" s="150">
        <f>$S$152*$H$152</f>
        <v>0</v>
      </c>
      <c r="AR152" s="83" t="s">
        <v>121</v>
      </c>
      <c r="AT152" s="83" t="s">
        <v>116</v>
      </c>
      <c r="AU152" s="83" t="s">
        <v>80</v>
      </c>
      <c r="AY152" s="6" t="s">
        <v>114</v>
      </c>
      <c r="BE152" s="151">
        <f>IF($N$152="základní",$J$152,0)</f>
        <v>0</v>
      </c>
      <c r="BF152" s="151">
        <f>IF($N$152="snížená",$J$152,0)</f>
        <v>0</v>
      </c>
      <c r="BG152" s="151">
        <f>IF($N$152="zákl. přenesená",$J$152,0)</f>
        <v>0</v>
      </c>
      <c r="BH152" s="151">
        <f>IF($N$152="sníž. přenesená",$J$152,0)</f>
        <v>0</v>
      </c>
      <c r="BI152" s="151">
        <f>IF($N$152="nulová",$J$152,0)</f>
        <v>0</v>
      </c>
      <c r="BJ152" s="83" t="s">
        <v>8</v>
      </c>
      <c r="BK152" s="151">
        <f>ROUND($I$152*$H$152,0)</f>
        <v>0</v>
      </c>
      <c r="BL152" s="83" t="s">
        <v>121</v>
      </c>
      <c r="BM152" s="83" t="s">
        <v>240</v>
      </c>
    </row>
    <row r="153" spans="2:47" s="6" customFormat="1" ht="27" customHeight="1">
      <c r="B153" s="22"/>
      <c r="C153" s="23"/>
      <c r="D153" s="152" t="s">
        <v>123</v>
      </c>
      <c r="E153" s="23"/>
      <c r="F153" s="153" t="s">
        <v>241</v>
      </c>
      <c r="G153" s="23"/>
      <c r="H153" s="23"/>
      <c r="J153" s="23"/>
      <c r="K153" s="23"/>
      <c r="L153" s="42"/>
      <c r="M153" s="55"/>
      <c r="N153" s="23"/>
      <c r="O153" s="23"/>
      <c r="P153" s="23"/>
      <c r="Q153" s="23"/>
      <c r="R153" s="23"/>
      <c r="S153" s="23"/>
      <c r="T153" s="56"/>
      <c r="AT153" s="6" t="s">
        <v>123</v>
      </c>
      <c r="AU153" s="6" t="s">
        <v>80</v>
      </c>
    </row>
    <row r="154" spans="2:47" s="6" customFormat="1" ht="30.75" customHeight="1">
      <c r="B154" s="22"/>
      <c r="C154" s="23"/>
      <c r="D154" s="154" t="s">
        <v>125</v>
      </c>
      <c r="E154" s="23"/>
      <c r="F154" s="155" t="s">
        <v>242</v>
      </c>
      <c r="G154" s="23"/>
      <c r="H154" s="23"/>
      <c r="J154" s="23"/>
      <c r="K154" s="23"/>
      <c r="L154" s="42"/>
      <c r="M154" s="55"/>
      <c r="N154" s="23"/>
      <c r="O154" s="23"/>
      <c r="P154" s="23"/>
      <c r="Q154" s="23"/>
      <c r="R154" s="23"/>
      <c r="S154" s="23"/>
      <c r="T154" s="56"/>
      <c r="AT154" s="6" t="s">
        <v>125</v>
      </c>
      <c r="AU154" s="6" t="s">
        <v>80</v>
      </c>
    </row>
    <row r="155" spans="2:51" s="6" customFormat="1" ht="15.75" customHeight="1">
      <c r="B155" s="156"/>
      <c r="C155" s="157"/>
      <c r="D155" s="154" t="s">
        <v>127</v>
      </c>
      <c r="E155" s="157"/>
      <c r="F155" s="158" t="s">
        <v>243</v>
      </c>
      <c r="G155" s="157"/>
      <c r="H155" s="159">
        <v>216.2</v>
      </c>
      <c r="J155" s="157"/>
      <c r="K155" s="157"/>
      <c r="L155" s="160"/>
      <c r="M155" s="161"/>
      <c r="N155" s="157"/>
      <c r="O155" s="157"/>
      <c r="P155" s="157"/>
      <c r="Q155" s="157"/>
      <c r="R155" s="157"/>
      <c r="S155" s="157"/>
      <c r="T155" s="162"/>
      <c r="AT155" s="163" t="s">
        <v>127</v>
      </c>
      <c r="AU155" s="163" t="s">
        <v>80</v>
      </c>
      <c r="AV155" s="163" t="s">
        <v>80</v>
      </c>
      <c r="AW155" s="163" t="s">
        <v>86</v>
      </c>
      <c r="AX155" s="163" t="s">
        <v>8</v>
      </c>
      <c r="AY155" s="163" t="s">
        <v>114</v>
      </c>
    </row>
    <row r="156" spans="2:65" s="6" customFormat="1" ht="15.75" customHeight="1">
      <c r="B156" s="22"/>
      <c r="C156" s="140" t="s">
        <v>244</v>
      </c>
      <c r="D156" s="140" t="s">
        <v>116</v>
      </c>
      <c r="E156" s="141" t="s">
        <v>245</v>
      </c>
      <c r="F156" s="142" t="s">
        <v>246</v>
      </c>
      <c r="G156" s="143" t="s">
        <v>247</v>
      </c>
      <c r="H156" s="144">
        <v>3</v>
      </c>
      <c r="I156" s="145"/>
      <c r="J156" s="146">
        <f>ROUND($I$156*$H$156,0)</f>
        <v>0</v>
      </c>
      <c r="K156" s="142" t="s">
        <v>120</v>
      </c>
      <c r="L156" s="42"/>
      <c r="M156" s="147"/>
      <c r="N156" s="148" t="s">
        <v>45</v>
      </c>
      <c r="O156" s="23"/>
      <c r="P156" s="149">
        <f>$O$156*$H$156</f>
        <v>0</v>
      </c>
      <c r="Q156" s="149">
        <v>0.0036</v>
      </c>
      <c r="R156" s="149">
        <f>$Q$156*$H$156</f>
        <v>0.0108</v>
      </c>
      <c r="S156" s="149">
        <v>0</v>
      </c>
      <c r="T156" s="150">
        <f>$S$156*$H$156</f>
        <v>0</v>
      </c>
      <c r="AR156" s="83" t="s">
        <v>121</v>
      </c>
      <c r="AT156" s="83" t="s">
        <v>116</v>
      </c>
      <c r="AU156" s="83" t="s">
        <v>80</v>
      </c>
      <c r="AY156" s="6" t="s">
        <v>114</v>
      </c>
      <c r="BE156" s="151">
        <f>IF($N$156="základní",$J$156,0)</f>
        <v>0</v>
      </c>
      <c r="BF156" s="151">
        <f>IF($N$156="snížená",$J$156,0)</f>
        <v>0</v>
      </c>
      <c r="BG156" s="151">
        <f>IF($N$156="zákl. přenesená",$J$156,0)</f>
        <v>0</v>
      </c>
      <c r="BH156" s="151">
        <f>IF($N$156="sníž. přenesená",$J$156,0)</f>
        <v>0</v>
      </c>
      <c r="BI156" s="151">
        <f>IF($N$156="nulová",$J$156,0)</f>
        <v>0</v>
      </c>
      <c r="BJ156" s="83" t="s">
        <v>8</v>
      </c>
      <c r="BK156" s="151">
        <f>ROUND($I$156*$H$156,0)</f>
        <v>0</v>
      </c>
      <c r="BL156" s="83" t="s">
        <v>121</v>
      </c>
      <c r="BM156" s="83" t="s">
        <v>248</v>
      </c>
    </row>
    <row r="157" spans="2:47" s="6" customFormat="1" ht="16.5" customHeight="1">
      <c r="B157" s="22"/>
      <c r="C157" s="23"/>
      <c r="D157" s="152" t="s">
        <v>123</v>
      </c>
      <c r="E157" s="23"/>
      <c r="F157" s="153" t="s">
        <v>249</v>
      </c>
      <c r="G157" s="23"/>
      <c r="H157" s="23"/>
      <c r="J157" s="23"/>
      <c r="K157" s="23"/>
      <c r="L157" s="42"/>
      <c r="M157" s="55"/>
      <c r="N157" s="23"/>
      <c r="O157" s="23"/>
      <c r="P157" s="23"/>
      <c r="Q157" s="23"/>
      <c r="R157" s="23"/>
      <c r="S157" s="23"/>
      <c r="T157" s="56"/>
      <c r="AT157" s="6" t="s">
        <v>123</v>
      </c>
      <c r="AU157" s="6" t="s">
        <v>80</v>
      </c>
    </row>
    <row r="158" spans="2:47" s="6" customFormat="1" ht="44.25" customHeight="1">
      <c r="B158" s="22"/>
      <c r="C158" s="23"/>
      <c r="D158" s="154" t="s">
        <v>125</v>
      </c>
      <c r="E158" s="23"/>
      <c r="F158" s="155" t="s">
        <v>250</v>
      </c>
      <c r="G158" s="23"/>
      <c r="H158" s="23"/>
      <c r="J158" s="23"/>
      <c r="K158" s="23"/>
      <c r="L158" s="42"/>
      <c r="M158" s="55"/>
      <c r="N158" s="23"/>
      <c r="O158" s="23"/>
      <c r="P158" s="23"/>
      <c r="Q158" s="23"/>
      <c r="R158" s="23"/>
      <c r="S158" s="23"/>
      <c r="T158" s="56"/>
      <c r="AT158" s="6" t="s">
        <v>125</v>
      </c>
      <c r="AU158" s="6" t="s">
        <v>80</v>
      </c>
    </row>
    <row r="159" spans="2:63" s="127" customFormat="1" ht="30.75" customHeight="1">
      <c r="B159" s="128"/>
      <c r="C159" s="129"/>
      <c r="D159" s="129" t="s">
        <v>73</v>
      </c>
      <c r="E159" s="138" t="s">
        <v>176</v>
      </c>
      <c r="F159" s="138" t="s">
        <v>251</v>
      </c>
      <c r="G159" s="129"/>
      <c r="H159" s="129"/>
      <c r="J159" s="139">
        <f>$BK$159</f>
        <v>0</v>
      </c>
      <c r="K159" s="129"/>
      <c r="L159" s="132"/>
      <c r="M159" s="133"/>
      <c r="N159" s="129"/>
      <c r="O159" s="129"/>
      <c r="P159" s="134">
        <f>SUM($P$160:$P$167)</f>
        <v>0</v>
      </c>
      <c r="Q159" s="129"/>
      <c r="R159" s="134">
        <f>SUM($R$160:$R$167)</f>
        <v>1.1371600000000002</v>
      </c>
      <c r="S159" s="129"/>
      <c r="T159" s="135">
        <f>SUM($T$160:$T$167)</f>
        <v>0</v>
      </c>
      <c r="AR159" s="136" t="s">
        <v>8</v>
      </c>
      <c r="AT159" s="136" t="s">
        <v>73</v>
      </c>
      <c r="AU159" s="136" t="s">
        <v>8</v>
      </c>
      <c r="AY159" s="136" t="s">
        <v>114</v>
      </c>
      <c r="BK159" s="137">
        <f>SUM($BK$160:$BK$167)</f>
        <v>0</v>
      </c>
    </row>
    <row r="160" spans="2:65" s="6" customFormat="1" ht="15.75" customHeight="1">
      <c r="B160" s="22"/>
      <c r="C160" s="140" t="s">
        <v>7</v>
      </c>
      <c r="D160" s="140" t="s">
        <v>116</v>
      </c>
      <c r="E160" s="141" t="s">
        <v>252</v>
      </c>
      <c r="F160" s="142" t="s">
        <v>253</v>
      </c>
      <c r="G160" s="143" t="s">
        <v>247</v>
      </c>
      <c r="H160" s="144">
        <v>4</v>
      </c>
      <c r="I160" s="145"/>
      <c r="J160" s="146">
        <f>ROUND($I$160*$H$160,0)</f>
        <v>0</v>
      </c>
      <c r="K160" s="142" t="s">
        <v>120</v>
      </c>
      <c r="L160" s="42"/>
      <c r="M160" s="147"/>
      <c r="N160" s="148" t="s">
        <v>45</v>
      </c>
      <c r="O160" s="23"/>
      <c r="P160" s="149">
        <f>$O$160*$H$160</f>
        <v>0</v>
      </c>
      <c r="Q160" s="149">
        <v>0.20219</v>
      </c>
      <c r="R160" s="149">
        <f>$Q$160*$H$160</f>
        <v>0.80876</v>
      </c>
      <c r="S160" s="149">
        <v>0</v>
      </c>
      <c r="T160" s="150">
        <f>$S$160*$H$160</f>
        <v>0</v>
      </c>
      <c r="AR160" s="83" t="s">
        <v>121</v>
      </c>
      <c r="AT160" s="83" t="s">
        <v>116</v>
      </c>
      <c r="AU160" s="83" t="s">
        <v>80</v>
      </c>
      <c r="AY160" s="6" t="s">
        <v>114</v>
      </c>
      <c r="BE160" s="151">
        <f>IF($N$160="základní",$J$160,0)</f>
        <v>0</v>
      </c>
      <c r="BF160" s="151">
        <f>IF($N$160="snížená",$J$160,0)</f>
        <v>0</v>
      </c>
      <c r="BG160" s="151">
        <f>IF($N$160="zákl. přenesená",$J$160,0)</f>
        <v>0</v>
      </c>
      <c r="BH160" s="151">
        <f>IF($N$160="sníž. přenesená",$J$160,0)</f>
        <v>0</v>
      </c>
      <c r="BI160" s="151">
        <f>IF($N$160="nulová",$J$160,0)</f>
        <v>0</v>
      </c>
      <c r="BJ160" s="83" t="s">
        <v>8</v>
      </c>
      <c r="BK160" s="151">
        <f>ROUND($I$160*$H$160,0)</f>
        <v>0</v>
      </c>
      <c r="BL160" s="83" t="s">
        <v>121</v>
      </c>
      <c r="BM160" s="83" t="s">
        <v>254</v>
      </c>
    </row>
    <row r="161" spans="2:47" s="6" customFormat="1" ht="27" customHeight="1">
      <c r="B161" s="22"/>
      <c r="C161" s="23"/>
      <c r="D161" s="152" t="s">
        <v>123</v>
      </c>
      <c r="E161" s="23"/>
      <c r="F161" s="153" t="s">
        <v>255</v>
      </c>
      <c r="G161" s="23"/>
      <c r="H161" s="23"/>
      <c r="J161" s="23"/>
      <c r="K161" s="23"/>
      <c r="L161" s="42"/>
      <c r="M161" s="55"/>
      <c r="N161" s="23"/>
      <c r="O161" s="23"/>
      <c r="P161" s="23"/>
      <c r="Q161" s="23"/>
      <c r="R161" s="23"/>
      <c r="S161" s="23"/>
      <c r="T161" s="56"/>
      <c r="AT161" s="6" t="s">
        <v>123</v>
      </c>
      <c r="AU161" s="6" t="s">
        <v>80</v>
      </c>
    </row>
    <row r="162" spans="2:47" s="6" customFormat="1" ht="84.75" customHeight="1">
      <c r="B162" s="22"/>
      <c r="C162" s="23"/>
      <c r="D162" s="154" t="s">
        <v>125</v>
      </c>
      <c r="E162" s="23"/>
      <c r="F162" s="155" t="s">
        <v>256</v>
      </c>
      <c r="G162" s="23"/>
      <c r="H162" s="23"/>
      <c r="J162" s="23"/>
      <c r="K162" s="23"/>
      <c r="L162" s="42"/>
      <c r="M162" s="55"/>
      <c r="N162" s="23"/>
      <c r="O162" s="23"/>
      <c r="P162" s="23"/>
      <c r="Q162" s="23"/>
      <c r="R162" s="23"/>
      <c r="S162" s="23"/>
      <c r="T162" s="56"/>
      <c r="AT162" s="6" t="s">
        <v>125</v>
      </c>
      <c r="AU162" s="6" t="s">
        <v>80</v>
      </c>
    </row>
    <row r="163" spans="2:65" s="6" customFormat="1" ht="15.75" customHeight="1">
      <c r="B163" s="22"/>
      <c r="C163" s="172" t="s">
        <v>257</v>
      </c>
      <c r="D163" s="172" t="s">
        <v>258</v>
      </c>
      <c r="E163" s="173" t="s">
        <v>259</v>
      </c>
      <c r="F163" s="174" t="s">
        <v>260</v>
      </c>
      <c r="G163" s="175" t="s">
        <v>261</v>
      </c>
      <c r="H163" s="176">
        <v>4</v>
      </c>
      <c r="I163" s="177"/>
      <c r="J163" s="178">
        <f>ROUND($I$163*$H$163,0)</f>
        <v>0</v>
      </c>
      <c r="K163" s="174" t="s">
        <v>120</v>
      </c>
      <c r="L163" s="179"/>
      <c r="M163" s="180"/>
      <c r="N163" s="181" t="s">
        <v>45</v>
      </c>
      <c r="O163" s="23"/>
      <c r="P163" s="149">
        <f>$O$163*$H$163</f>
        <v>0</v>
      </c>
      <c r="Q163" s="149">
        <v>0.0821</v>
      </c>
      <c r="R163" s="149">
        <f>$Q$163*$H$163</f>
        <v>0.3284</v>
      </c>
      <c r="S163" s="149">
        <v>0</v>
      </c>
      <c r="T163" s="150">
        <f>$S$163*$H$163</f>
        <v>0</v>
      </c>
      <c r="AR163" s="83" t="s">
        <v>170</v>
      </c>
      <c r="AT163" s="83" t="s">
        <v>258</v>
      </c>
      <c r="AU163" s="83" t="s">
        <v>80</v>
      </c>
      <c r="AY163" s="6" t="s">
        <v>114</v>
      </c>
      <c r="BE163" s="151">
        <f>IF($N$163="základní",$J$163,0)</f>
        <v>0</v>
      </c>
      <c r="BF163" s="151">
        <f>IF($N$163="snížená",$J$163,0)</f>
        <v>0</v>
      </c>
      <c r="BG163" s="151">
        <f>IF($N$163="zákl. přenesená",$J$163,0)</f>
        <v>0</v>
      </c>
      <c r="BH163" s="151">
        <f>IF($N$163="sníž. přenesená",$J$163,0)</f>
        <v>0</v>
      </c>
      <c r="BI163" s="151">
        <f>IF($N$163="nulová",$J$163,0)</f>
        <v>0</v>
      </c>
      <c r="BJ163" s="83" t="s">
        <v>8</v>
      </c>
      <c r="BK163" s="151">
        <f>ROUND($I$163*$H$163,0)</f>
        <v>0</v>
      </c>
      <c r="BL163" s="83" t="s">
        <v>121</v>
      </c>
      <c r="BM163" s="83" t="s">
        <v>262</v>
      </c>
    </row>
    <row r="164" spans="2:47" s="6" customFormat="1" ht="16.5" customHeight="1">
      <c r="B164" s="22"/>
      <c r="C164" s="23"/>
      <c r="D164" s="152" t="s">
        <v>123</v>
      </c>
      <c r="E164" s="23"/>
      <c r="F164" s="153" t="s">
        <v>263</v>
      </c>
      <c r="G164" s="23"/>
      <c r="H164" s="23"/>
      <c r="J164" s="23"/>
      <c r="K164" s="23"/>
      <c r="L164" s="42"/>
      <c r="M164" s="55"/>
      <c r="N164" s="23"/>
      <c r="O164" s="23"/>
      <c r="P164" s="23"/>
      <c r="Q164" s="23"/>
      <c r="R164" s="23"/>
      <c r="S164" s="23"/>
      <c r="T164" s="56"/>
      <c r="AT164" s="6" t="s">
        <v>123</v>
      </c>
      <c r="AU164" s="6" t="s">
        <v>80</v>
      </c>
    </row>
    <row r="165" spans="2:65" s="6" customFormat="1" ht="15.75" customHeight="1">
      <c r="B165" s="22"/>
      <c r="C165" s="140" t="s">
        <v>264</v>
      </c>
      <c r="D165" s="140" t="s">
        <v>116</v>
      </c>
      <c r="E165" s="141" t="s">
        <v>265</v>
      </c>
      <c r="F165" s="142" t="s">
        <v>266</v>
      </c>
      <c r="G165" s="143" t="s">
        <v>247</v>
      </c>
      <c r="H165" s="144">
        <v>3</v>
      </c>
      <c r="I165" s="145"/>
      <c r="J165" s="146">
        <f>ROUND($I$165*$H$165,0)</f>
        <v>0</v>
      </c>
      <c r="K165" s="142" t="s">
        <v>120</v>
      </c>
      <c r="L165" s="42"/>
      <c r="M165" s="147"/>
      <c r="N165" s="148" t="s">
        <v>45</v>
      </c>
      <c r="O165" s="23"/>
      <c r="P165" s="149">
        <f>$O$165*$H$165</f>
        <v>0</v>
      </c>
      <c r="Q165" s="149">
        <v>0</v>
      </c>
      <c r="R165" s="149">
        <f>$Q$165*$H$165</f>
        <v>0</v>
      </c>
      <c r="S165" s="149">
        <v>0</v>
      </c>
      <c r="T165" s="150">
        <f>$S$165*$H$165</f>
        <v>0</v>
      </c>
      <c r="AR165" s="83" t="s">
        <v>121</v>
      </c>
      <c r="AT165" s="83" t="s">
        <v>116</v>
      </c>
      <c r="AU165" s="83" t="s">
        <v>80</v>
      </c>
      <c r="AY165" s="6" t="s">
        <v>114</v>
      </c>
      <c r="BE165" s="151">
        <f>IF($N$165="základní",$J$165,0)</f>
        <v>0</v>
      </c>
      <c r="BF165" s="151">
        <f>IF($N$165="snížená",$J$165,0)</f>
        <v>0</v>
      </c>
      <c r="BG165" s="151">
        <f>IF($N$165="zákl. přenesená",$J$165,0)</f>
        <v>0</v>
      </c>
      <c r="BH165" s="151">
        <f>IF($N$165="sníž. přenesená",$J$165,0)</f>
        <v>0</v>
      </c>
      <c r="BI165" s="151">
        <f>IF($N$165="nulová",$J$165,0)</f>
        <v>0</v>
      </c>
      <c r="BJ165" s="83" t="s">
        <v>8</v>
      </c>
      <c r="BK165" s="151">
        <f>ROUND($I$165*$H$165,0)</f>
        <v>0</v>
      </c>
      <c r="BL165" s="83" t="s">
        <v>121</v>
      </c>
      <c r="BM165" s="83" t="s">
        <v>267</v>
      </c>
    </row>
    <row r="166" spans="2:47" s="6" customFormat="1" ht="16.5" customHeight="1">
      <c r="B166" s="22"/>
      <c r="C166" s="23"/>
      <c r="D166" s="152" t="s">
        <v>123</v>
      </c>
      <c r="E166" s="23"/>
      <c r="F166" s="153" t="s">
        <v>268</v>
      </c>
      <c r="G166" s="23"/>
      <c r="H166" s="23"/>
      <c r="J166" s="23"/>
      <c r="K166" s="23"/>
      <c r="L166" s="42"/>
      <c r="M166" s="55"/>
      <c r="N166" s="23"/>
      <c r="O166" s="23"/>
      <c r="P166" s="23"/>
      <c r="Q166" s="23"/>
      <c r="R166" s="23"/>
      <c r="S166" s="23"/>
      <c r="T166" s="56"/>
      <c r="AT166" s="6" t="s">
        <v>123</v>
      </c>
      <c r="AU166" s="6" t="s">
        <v>80</v>
      </c>
    </row>
    <row r="167" spans="2:47" s="6" customFormat="1" ht="30.75" customHeight="1">
      <c r="B167" s="22"/>
      <c r="C167" s="23"/>
      <c r="D167" s="154" t="s">
        <v>125</v>
      </c>
      <c r="E167" s="23"/>
      <c r="F167" s="155" t="s">
        <v>269</v>
      </c>
      <c r="G167" s="23"/>
      <c r="H167" s="23"/>
      <c r="J167" s="23"/>
      <c r="K167" s="23"/>
      <c r="L167" s="42"/>
      <c r="M167" s="55"/>
      <c r="N167" s="23"/>
      <c r="O167" s="23"/>
      <c r="P167" s="23"/>
      <c r="Q167" s="23"/>
      <c r="R167" s="23"/>
      <c r="S167" s="23"/>
      <c r="T167" s="56"/>
      <c r="AT167" s="6" t="s">
        <v>125</v>
      </c>
      <c r="AU167" s="6" t="s">
        <v>80</v>
      </c>
    </row>
    <row r="168" spans="2:63" s="127" customFormat="1" ht="30.75" customHeight="1">
      <c r="B168" s="128"/>
      <c r="C168" s="129"/>
      <c r="D168" s="129" t="s">
        <v>73</v>
      </c>
      <c r="E168" s="138" t="s">
        <v>270</v>
      </c>
      <c r="F168" s="138" t="s">
        <v>271</v>
      </c>
      <c r="G168" s="129"/>
      <c r="H168" s="129"/>
      <c r="J168" s="139">
        <f>$BK$168</f>
        <v>0</v>
      </c>
      <c r="K168" s="129"/>
      <c r="L168" s="132"/>
      <c r="M168" s="133"/>
      <c r="N168" s="129"/>
      <c r="O168" s="129"/>
      <c r="P168" s="134">
        <f>SUM($P$169:$P$181)</f>
        <v>0</v>
      </c>
      <c r="Q168" s="129"/>
      <c r="R168" s="134">
        <f>SUM($R$169:$R$181)</f>
        <v>0</v>
      </c>
      <c r="S168" s="129"/>
      <c r="T168" s="135">
        <f>SUM($T$169:$T$181)</f>
        <v>0</v>
      </c>
      <c r="AR168" s="136" t="s">
        <v>8</v>
      </c>
      <c r="AT168" s="136" t="s">
        <v>73</v>
      </c>
      <c r="AU168" s="136" t="s">
        <v>8</v>
      </c>
      <c r="AY168" s="136" t="s">
        <v>114</v>
      </c>
      <c r="BK168" s="137">
        <f>SUM($BK$169:$BK$181)</f>
        <v>0</v>
      </c>
    </row>
    <row r="169" spans="2:65" s="6" customFormat="1" ht="15.75" customHeight="1">
      <c r="B169" s="22"/>
      <c r="C169" s="140" t="s">
        <v>272</v>
      </c>
      <c r="D169" s="140" t="s">
        <v>116</v>
      </c>
      <c r="E169" s="141" t="s">
        <v>273</v>
      </c>
      <c r="F169" s="142" t="s">
        <v>274</v>
      </c>
      <c r="G169" s="143" t="s">
        <v>190</v>
      </c>
      <c r="H169" s="144">
        <v>10.8</v>
      </c>
      <c r="I169" s="145"/>
      <c r="J169" s="146">
        <f>ROUND($I$169*$H$169,0)</f>
        <v>0</v>
      </c>
      <c r="K169" s="142" t="s">
        <v>120</v>
      </c>
      <c r="L169" s="42"/>
      <c r="M169" s="147"/>
      <c r="N169" s="148" t="s">
        <v>45</v>
      </c>
      <c r="O169" s="23"/>
      <c r="P169" s="149">
        <f>$O$169*$H$169</f>
        <v>0</v>
      </c>
      <c r="Q169" s="149">
        <v>0</v>
      </c>
      <c r="R169" s="149">
        <f>$Q$169*$H$169</f>
        <v>0</v>
      </c>
      <c r="S169" s="149">
        <v>0</v>
      </c>
      <c r="T169" s="150">
        <f>$S$169*$H$169</f>
        <v>0</v>
      </c>
      <c r="AR169" s="83" t="s">
        <v>121</v>
      </c>
      <c r="AT169" s="83" t="s">
        <v>116</v>
      </c>
      <c r="AU169" s="83" t="s">
        <v>80</v>
      </c>
      <c r="AY169" s="6" t="s">
        <v>114</v>
      </c>
      <c r="BE169" s="151">
        <f>IF($N$169="základní",$J$169,0)</f>
        <v>0</v>
      </c>
      <c r="BF169" s="151">
        <f>IF($N$169="snížená",$J$169,0)</f>
        <v>0</v>
      </c>
      <c r="BG169" s="151">
        <f>IF($N$169="zákl. přenesená",$J$169,0)</f>
        <v>0</v>
      </c>
      <c r="BH169" s="151">
        <f>IF($N$169="sníž. přenesená",$J$169,0)</f>
        <v>0</v>
      </c>
      <c r="BI169" s="151">
        <f>IF($N$169="nulová",$J$169,0)</f>
        <v>0</v>
      </c>
      <c r="BJ169" s="83" t="s">
        <v>8</v>
      </c>
      <c r="BK169" s="151">
        <f>ROUND($I$169*$H$169,0)</f>
        <v>0</v>
      </c>
      <c r="BL169" s="83" t="s">
        <v>121</v>
      </c>
      <c r="BM169" s="83" t="s">
        <v>275</v>
      </c>
    </row>
    <row r="170" spans="2:47" s="6" customFormat="1" ht="16.5" customHeight="1">
      <c r="B170" s="22"/>
      <c r="C170" s="23"/>
      <c r="D170" s="152" t="s">
        <v>123</v>
      </c>
      <c r="E170" s="23"/>
      <c r="F170" s="153" t="s">
        <v>276</v>
      </c>
      <c r="G170" s="23"/>
      <c r="H170" s="23"/>
      <c r="J170" s="23"/>
      <c r="K170" s="23"/>
      <c r="L170" s="42"/>
      <c r="M170" s="55"/>
      <c r="N170" s="23"/>
      <c r="O170" s="23"/>
      <c r="P170" s="23"/>
      <c r="Q170" s="23"/>
      <c r="R170" s="23"/>
      <c r="S170" s="23"/>
      <c r="T170" s="56"/>
      <c r="AT170" s="6" t="s">
        <v>123</v>
      </c>
      <c r="AU170" s="6" t="s">
        <v>80</v>
      </c>
    </row>
    <row r="171" spans="2:47" s="6" customFormat="1" ht="84.75" customHeight="1">
      <c r="B171" s="22"/>
      <c r="C171" s="23"/>
      <c r="D171" s="154" t="s">
        <v>125</v>
      </c>
      <c r="E171" s="23"/>
      <c r="F171" s="155" t="s">
        <v>277</v>
      </c>
      <c r="G171" s="23"/>
      <c r="H171" s="23"/>
      <c r="J171" s="23"/>
      <c r="K171" s="23"/>
      <c r="L171" s="42"/>
      <c r="M171" s="55"/>
      <c r="N171" s="23"/>
      <c r="O171" s="23"/>
      <c r="P171" s="23"/>
      <c r="Q171" s="23"/>
      <c r="R171" s="23"/>
      <c r="S171" s="23"/>
      <c r="T171" s="56"/>
      <c r="AT171" s="6" t="s">
        <v>125</v>
      </c>
      <c r="AU171" s="6" t="s">
        <v>80</v>
      </c>
    </row>
    <row r="172" spans="2:65" s="6" customFormat="1" ht="15.75" customHeight="1">
      <c r="B172" s="22"/>
      <c r="C172" s="140" t="s">
        <v>278</v>
      </c>
      <c r="D172" s="140" t="s">
        <v>116</v>
      </c>
      <c r="E172" s="141" t="s">
        <v>279</v>
      </c>
      <c r="F172" s="142" t="s">
        <v>280</v>
      </c>
      <c r="G172" s="143" t="s">
        <v>190</v>
      </c>
      <c r="H172" s="144">
        <v>378</v>
      </c>
      <c r="I172" s="145"/>
      <c r="J172" s="146">
        <f>ROUND($I$172*$H$172,0)</f>
        <v>0</v>
      </c>
      <c r="K172" s="142" t="s">
        <v>120</v>
      </c>
      <c r="L172" s="42"/>
      <c r="M172" s="147"/>
      <c r="N172" s="148" t="s">
        <v>45</v>
      </c>
      <c r="O172" s="23"/>
      <c r="P172" s="149">
        <f>$O$172*$H$172</f>
        <v>0</v>
      </c>
      <c r="Q172" s="149">
        <v>0</v>
      </c>
      <c r="R172" s="149">
        <f>$Q$172*$H$172</f>
        <v>0</v>
      </c>
      <c r="S172" s="149">
        <v>0</v>
      </c>
      <c r="T172" s="150">
        <f>$S$172*$H$172</f>
        <v>0</v>
      </c>
      <c r="AR172" s="83" t="s">
        <v>121</v>
      </c>
      <c r="AT172" s="83" t="s">
        <v>116</v>
      </c>
      <c r="AU172" s="83" t="s">
        <v>80</v>
      </c>
      <c r="AY172" s="6" t="s">
        <v>114</v>
      </c>
      <c r="BE172" s="151">
        <f>IF($N$172="základní",$J$172,0)</f>
        <v>0</v>
      </c>
      <c r="BF172" s="151">
        <f>IF($N$172="snížená",$J$172,0)</f>
        <v>0</v>
      </c>
      <c r="BG172" s="151">
        <f>IF($N$172="zákl. přenesená",$J$172,0)</f>
        <v>0</v>
      </c>
      <c r="BH172" s="151">
        <f>IF($N$172="sníž. přenesená",$J$172,0)</f>
        <v>0</v>
      </c>
      <c r="BI172" s="151">
        <f>IF($N$172="nulová",$J$172,0)</f>
        <v>0</v>
      </c>
      <c r="BJ172" s="83" t="s">
        <v>8</v>
      </c>
      <c r="BK172" s="151">
        <f>ROUND($I$172*$H$172,0)</f>
        <v>0</v>
      </c>
      <c r="BL172" s="83" t="s">
        <v>121</v>
      </c>
      <c r="BM172" s="83" t="s">
        <v>281</v>
      </c>
    </row>
    <row r="173" spans="2:47" s="6" customFormat="1" ht="27" customHeight="1">
      <c r="B173" s="22"/>
      <c r="C173" s="23"/>
      <c r="D173" s="152" t="s">
        <v>123</v>
      </c>
      <c r="E173" s="23"/>
      <c r="F173" s="153" t="s">
        <v>282</v>
      </c>
      <c r="G173" s="23"/>
      <c r="H173" s="23"/>
      <c r="J173" s="23"/>
      <c r="K173" s="23"/>
      <c r="L173" s="42"/>
      <c r="M173" s="55"/>
      <c r="N173" s="23"/>
      <c r="O173" s="23"/>
      <c r="P173" s="23"/>
      <c r="Q173" s="23"/>
      <c r="R173" s="23"/>
      <c r="S173" s="23"/>
      <c r="T173" s="56"/>
      <c r="AT173" s="6" t="s">
        <v>123</v>
      </c>
      <c r="AU173" s="6" t="s">
        <v>80</v>
      </c>
    </row>
    <row r="174" spans="2:47" s="6" customFormat="1" ht="84.75" customHeight="1">
      <c r="B174" s="22"/>
      <c r="C174" s="23"/>
      <c r="D174" s="154" t="s">
        <v>125</v>
      </c>
      <c r="E174" s="23"/>
      <c r="F174" s="155" t="s">
        <v>277</v>
      </c>
      <c r="G174" s="23"/>
      <c r="H174" s="23"/>
      <c r="J174" s="23"/>
      <c r="K174" s="23"/>
      <c r="L174" s="42"/>
      <c r="M174" s="55"/>
      <c r="N174" s="23"/>
      <c r="O174" s="23"/>
      <c r="P174" s="23"/>
      <c r="Q174" s="23"/>
      <c r="R174" s="23"/>
      <c r="S174" s="23"/>
      <c r="T174" s="56"/>
      <c r="AT174" s="6" t="s">
        <v>125</v>
      </c>
      <c r="AU174" s="6" t="s">
        <v>80</v>
      </c>
    </row>
    <row r="175" spans="2:51" s="6" customFormat="1" ht="15.75" customHeight="1">
      <c r="B175" s="156"/>
      <c r="C175" s="157"/>
      <c r="D175" s="154" t="s">
        <v>127</v>
      </c>
      <c r="E175" s="157"/>
      <c r="F175" s="158" t="s">
        <v>283</v>
      </c>
      <c r="G175" s="157"/>
      <c r="H175" s="159">
        <v>378</v>
      </c>
      <c r="J175" s="157"/>
      <c r="K175" s="157"/>
      <c r="L175" s="160"/>
      <c r="M175" s="161"/>
      <c r="N175" s="157"/>
      <c r="O175" s="157"/>
      <c r="P175" s="157"/>
      <c r="Q175" s="157"/>
      <c r="R175" s="157"/>
      <c r="S175" s="157"/>
      <c r="T175" s="162"/>
      <c r="AT175" s="163" t="s">
        <v>127</v>
      </c>
      <c r="AU175" s="163" t="s">
        <v>80</v>
      </c>
      <c r="AV175" s="163" t="s">
        <v>80</v>
      </c>
      <c r="AW175" s="163" t="s">
        <v>74</v>
      </c>
      <c r="AX175" s="163" t="s">
        <v>8</v>
      </c>
      <c r="AY175" s="163" t="s">
        <v>114</v>
      </c>
    </row>
    <row r="176" spans="2:65" s="6" customFormat="1" ht="15.75" customHeight="1">
      <c r="B176" s="22"/>
      <c r="C176" s="140" t="s">
        <v>284</v>
      </c>
      <c r="D176" s="140" t="s">
        <v>116</v>
      </c>
      <c r="E176" s="141" t="s">
        <v>285</v>
      </c>
      <c r="F176" s="142" t="s">
        <v>286</v>
      </c>
      <c r="G176" s="143" t="s">
        <v>190</v>
      </c>
      <c r="H176" s="144">
        <v>10.8</v>
      </c>
      <c r="I176" s="145"/>
      <c r="J176" s="146">
        <f>ROUND($I$176*$H$176,0)</f>
        <v>0</v>
      </c>
      <c r="K176" s="142" t="s">
        <v>120</v>
      </c>
      <c r="L176" s="42"/>
      <c r="M176" s="147"/>
      <c r="N176" s="148" t="s">
        <v>45</v>
      </c>
      <c r="O176" s="23"/>
      <c r="P176" s="149">
        <f>$O$176*$H$176</f>
        <v>0</v>
      </c>
      <c r="Q176" s="149">
        <v>0</v>
      </c>
      <c r="R176" s="149">
        <f>$Q$176*$H$176</f>
        <v>0</v>
      </c>
      <c r="S176" s="149">
        <v>0</v>
      </c>
      <c r="T176" s="150">
        <f>$S$176*$H$176</f>
        <v>0</v>
      </c>
      <c r="AR176" s="83" t="s">
        <v>121</v>
      </c>
      <c r="AT176" s="83" t="s">
        <v>116</v>
      </c>
      <c r="AU176" s="83" t="s">
        <v>80</v>
      </c>
      <c r="AY176" s="6" t="s">
        <v>114</v>
      </c>
      <c r="BE176" s="151">
        <f>IF($N$176="základní",$J$176,0)</f>
        <v>0</v>
      </c>
      <c r="BF176" s="151">
        <f>IF($N$176="snížená",$J$176,0)</f>
        <v>0</v>
      </c>
      <c r="BG176" s="151">
        <f>IF($N$176="zákl. přenesená",$J$176,0)</f>
        <v>0</v>
      </c>
      <c r="BH176" s="151">
        <f>IF($N$176="sníž. přenesená",$J$176,0)</f>
        <v>0</v>
      </c>
      <c r="BI176" s="151">
        <f>IF($N$176="nulová",$J$176,0)</f>
        <v>0</v>
      </c>
      <c r="BJ176" s="83" t="s">
        <v>8</v>
      </c>
      <c r="BK176" s="151">
        <f>ROUND($I$176*$H$176,0)</f>
        <v>0</v>
      </c>
      <c r="BL176" s="83" t="s">
        <v>121</v>
      </c>
      <c r="BM176" s="83" t="s">
        <v>287</v>
      </c>
    </row>
    <row r="177" spans="2:47" s="6" customFormat="1" ht="16.5" customHeight="1">
      <c r="B177" s="22"/>
      <c r="C177" s="23"/>
      <c r="D177" s="152" t="s">
        <v>123</v>
      </c>
      <c r="E177" s="23"/>
      <c r="F177" s="153" t="s">
        <v>288</v>
      </c>
      <c r="G177" s="23"/>
      <c r="H177" s="23"/>
      <c r="J177" s="23"/>
      <c r="K177" s="23"/>
      <c r="L177" s="42"/>
      <c r="M177" s="55"/>
      <c r="N177" s="23"/>
      <c r="O177" s="23"/>
      <c r="P177" s="23"/>
      <c r="Q177" s="23"/>
      <c r="R177" s="23"/>
      <c r="S177" s="23"/>
      <c r="T177" s="56"/>
      <c r="AT177" s="6" t="s">
        <v>123</v>
      </c>
      <c r="AU177" s="6" t="s">
        <v>80</v>
      </c>
    </row>
    <row r="178" spans="2:47" s="6" customFormat="1" ht="44.25" customHeight="1">
      <c r="B178" s="22"/>
      <c r="C178" s="23"/>
      <c r="D178" s="154" t="s">
        <v>125</v>
      </c>
      <c r="E178" s="23"/>
      <c r="F178" s="155" t="s">
        <v>289</v>
      </c>
      <c r="G178" s="23"/>
      <c r="H178" s="23"/>
      <c r="J178" s="23"/>
      <c r="K178" s="23"/>
      <c r="L178" s="42"/>
      <c r="M178" s="55"/>
      <c r="N178" s="23"/>
      <c r="O178" s="23"/>
      <c r="P178" s="23"/>
      <c r="Q178" s="23"/>
      <c r="R178" s="23"/>
      <c r="S178" s="23"/>
      <c r="T178" s="56"/>
      <c r="AT178" s="6" t="s">
        <v>125</v>
      </c>
      <c r="AU178" s="6" t="s">
        <v>80</v>
      </c>
    </row>
    <row r="179" spans="2:65" s="6" customFormat="1" ht="15.75" customHeight="1">
      <c r="B179" s="22"/>
      <c r="C179" s="140" t="s">
        <v>290</v>
      </c>
      <c r="D179" s="140" t="s">
        <v>116</v>
      </c>
      <c r="E179" s="141" t="s">
        <v>291</v>
      </c>
      <c r="F179" s="142" t="s">
        <v>292</v>
      </c>
      <c r="G179" s="143" t="s">
        <v>190</v>
      </c>
      <c r="H179" s="144">
        <v>10.8</v>
      </c>
      <c r="I179" s="145"/>
      <c r="J179" s="146">
        <f>ROUND($I$179*$H$179,0)</f>
        <v>0</v>
      </c>
      <c r="K179" s="142" t="s">
        <v>120</v>
      </c>
      <c r="L179" s="42"/>
      <c r="M179" s="147"/>
      <c r="N179" s="148" t="s">
        <v>45</v>
      </c>
      <c r="O179" s="23"/>
      <c r="P179" s="149">
        <f>$O$179*$H$179</f>
        <v>0</v>
      </c>
      <c r="Q179" s="149">
        <v>0</v>
      </c>
      <c r="R179" s="149">
        <f>$Q$179*$H$179</f>
        <v>0</v>
      </c>
      <c r="S179" s="149">
        <v>0</v>
      </c>
      <c r="T179" s="150">
        <f>$S$179*$H$179</f>
        <v>0</v>
      </c>
      <c r="AR179" s="83" t="s">
        <v>121</v>
      </c>
      <c r="AT179" s="83" t="s">
        <v>116</v>
      </c>
      <c r="AU179" s="83" t="s">
        <v>80</v>
      </c>
      <c r="AY179" s="6" t="s">
        <v>114</v>
      </c>
      <c r="BE179" s="151">
        <f>IF($N$179="základní",$J$179,0)</f>
        <v>0</v>
      </c>
      <c r="BF179" s="151">
        <f>IF($N$179="snížená",$J$179,0)</f>
        <v>0</v>
      </c>
      <c r="BG179" s="151">
        <f>IF($N$179="zákl. přenesená",$J$179,0)</f>
        <v>0</v>
      </c>
      <c r="BH179" s="151">
        <f>IF($N$179="sníž. přenesená",$J$179,0)</f>
        <v>0</v>
      </c>
      <c r="BI179" s="151">
        <f>IF($N$179="nulová",$J$179,0)</f>
        <v>0</v>
      </c>
      <c r="BJ179" s="83" t="s">
        <v>8</v>
      </c>
      <c r="BK179" s="151">
        <f>ROUND($I$179*$H$179,0)</f>
        <v>0</v>
      </c>
      <c r="BL179" s="83" t="s">
        <v>121</v>
      </c>
      <c r="BM179" s="83" t="s">
        <v>293</v>
      </c>
    </row>
    <row r="180" spans="2:47" s="6" customFormat="1" ht="16.5" customHeight="1">
      <c r="B180" s="22"/>
      <c r="C180" s="23"/>
      <c r="D180" s="152" t="s">
        <v>123</v>
      </c>
      <c r="E180" s="23"/>
      <c r="F180" s="153" t="s">
        <v>294</v>
      </c>
      <c r="G180" s="23"/>
      <c r="H180" s="23"/>
      <c r="J180" s="23"/>
      <c r="K180" s="23"/>
      <c r="L180" s="42"/>
      <c r="M180" s="55"/>
      <c r="N180" s="23"/>
      <c r="O180" s="23"/>
      <c r="P180" s="23"/>
      <c r="Q180" s="23"/>
      <c r="R180" s="23"/>
      <c r="S180" s="23"/>
      <c r="T180" s="56"/>
      <c r="AT180" s="6" t="s">
        <v>123</v>
      </c>
      <c r="AU180" s="6" t="s">
        <v>80</v>
      </c>
    </row>
    <row r="181" spans="2:47" s="6" customFormat="1" ht="57.75" customHeight="1">
      <c r="B181" s="22"/>
      <c r="C181" s="23"/>
      <c r="D181" s="154" t="s">
        <v>125</v>
      </c>
      <c r="E181" s="23"/>
      <c r="F181" s="155" t="s">
        <v>295</v>
      </c>
      <c r="G181" s="23"/>
      <c r="H181" s="23"/>
      <c r="J181" s="23"/>
      <c r="K181" s="23"/>
      <c r="L181" s="42"/>
      <c r="M181" s="55"/>
      <c r="N181" s="23"/>
      <c r="O181" s="23"/>
      <c r="P181" s="23"/>
      <c r="Q181" s="23"/>
      <c r="R181" s="23"/>
      <c r="S181" s="23"/>
      <c r="T181" s="56"/>
      <c r="AT181" s="6" t="s">
        <v>125</v>
      </c>
      <c r="AU181" s="6" t="s">
        <v>80</v>
      </c>
    </row>
    <row r="182" spans="2:63" s="127" customFormat="1" ht="30.75" customHeight="1">
      <c r="B182" s="128"/>
      <c r="C182" s="129"/>
      <c r="D182" s="129" t="s">
        <v>73</v>
      </c>
      <c r="E182" s="138" t="s">
        <v>296</v>
      </c>
      <c r="F182" s="138" t="s">
        <v>297</v>
      </c>
      <c r="G182" s="129"/>
      <c r="H182" s="129"/>
      <c r="J182" s="139">
        <f>$BK$182</f>
        <v>0</v>
      </c>
      <c r="K182" s="129"/>
      <c r="L182" s="132"/>
      <c r="M182" s="133"/>
      <c r="N182" s="129"/>
      <c r="O182" s="129"/>
      <c r="P182" s="134">
        <f>SUM($P$183:$P$185)</f>
        <v>0</v>
      </c>
      <c r="Q182" s="129"/>
      <c r="R182" s="134">
        <f>SUM($R$183:$R$185)</f>
        <v>0</v>
      </c>
      <c r="S182" s="129"/>
      <c r="T182" s="135">
        <f>SUM($T$183:$T$185)</f>
        <v>0</v>
      </c>
      <c r="AR182" s="136" t="s">
        <v>8</v>
      </c>
      <c r="AT182" s="136" t="s">
        <v>73</v>
      </c>
      <c r="AU182" s="136" t="s">
        <v>8</v>
      </c>
      <c r="AY182" s="136" t="s">
        <v>114</v>
      </c>
      <c r="BK182" s="137">
        <f>SUM($BK$183:$BK$185)</f>
        <v>0</v>
      </c>
    </row>
    <row r="183" spans="2:65" s="6" customFormat="1" ht="15.75" customHeight="1">
      <c r="B183" s="22"/>
      <c r="C183" s="140" t="s">
        <v>298</v>
      </c>
      <c r="D183" s="140" t="s">
        <v>116</v>
      </c>
      <c r="E183" s="141" t="s">
        <v>299</v>
      </c>
      <c r="F183" s="142" t="s">
        <v>300</v>
      </c>
      <c r="G183" s="143" t="s">
        <v>190</v>
      </c>
      <c r="H183" s="144">
        <v>7.56</v>
      </c>
      <c r="I183" s="145"/>
      <c r="J183" s="146">
        <f>ROUND($I$183*$H$183,0)</f>
        <v>0</v>
      </c>
      <c r="K183" s="142" t="s">
        <v>120</v>
      </c>
      <c r="L183" s="42"/>
      <c r="M183" s="147"/>
      <c r="N183" s="148" t="s">
        <v>45</v>
      </c>
      <c r="O183" s="23"/>
      <c r="P183" s="149">
        <f>$O$183*$H$183</f>
        <v>0</v>
      </c>
      <c r="Q183" s="149">
        <v>0</v>
      </c>
      <c r="R183" s="149">
        <f>$Q$183*$H$183</f>
        <v>0</v>
      </c>
      <c r="S183" s="149">
        <v>0</v>
      </c>
      <c r="T183" s="150">
        <f>$S$183*$H$183</f>
        <v>0</v>
      </c>
      <c r="AR183" s="83" t="s">
        <v>121</v>
      </c>
      <c r="AT183" s="83" t="s">
        <v>116</v>
      </c>
      <c r="AU183" s="83" t="s">
        <v>80</v>
      </c>
      <c r="AY183" s="6" t="s">
        <v>114</v>
      </c>
      <c r="BE183" s="151">
        <f>IF($N$183="základní",$J$183,0)</f>
        <v>0</v>
      </c>
      <c r="BF183" s="151">
        <f>IF($N$183="snížená",$J$183,0)</f>
        <v>0</v>
      </c>
      <c r="BG183" s="151">
        <f>IF($N$183="zákl. přenesená",$J$183,0)</f>
        <v>0</v>
      </c>
      <c r="BH183" s="151">
        <f>IF($N$183="sníž. přenesená",$J$183,0)</f>
        <v>0</v>
      </c>
      <c r="BI183" s="151">
        <f>IF($N$183="nulová",$J$183,0)</f>
        <v>0</v>
      </c>
      <c r="BJ183" s="83" t="s">
        <v>8</v>
      </c>
      <c r="BK183" s="151">
        <f>ROUND($I$183*$H$183,0)</f>
        <v>0</v>
      </c>
      <c r="BL183" s="83" t="s">
        <v>121</v>
      </c>
      <c r="BM183" s="83" t="s">
        <v>301</v>
      </c>
    </row>
    <row r="184" spans="2:47" s="6" customFormat="1" ht="27" customHeight="1">
      <c r="B184" s="22"/>
      <c r="C184" s="23"/>
      <c r="D184" s="152" t="s">
        <v>123</v>
      </c>
      <c r="E184" s="23"/>
      <c r="F184" s="153" t="s">
        <v>302</v>
      </c>
      <c r="G184" s="23"/>
      <c r="H184" s="23"/>
      <c r="J184" s="23"/>
      <c r="K184" s="23"/>
      <c r="L184" s="42"/>
      <c r="M184" s="55"/>
      <c r="N184" s="23"/>
      <c r="O184" s="23"/>
      <c r="P184" s="23"/>
      <c r="Q184" s="23"/>
      <c r="R184" s="23"/>
      <c r="S184" s="23"/>
      <c r="T184" s="56"/>
      <c r="AT184" s="6" t="s">
        <v>123</v>
      </c>
      <c r="AU184" s="6" t="s">
        <v>80</v>
      </c>
    </row>
    <row r="185" spans="2:47" s="6" customFormat="1" ht="30.75" customHeight="1">
      <c r="B185" s="22"/>
      <c r="C185" s="23"/>
      <c r="D185" s="154" t="s">
        <v>125</v>
      </c>
      <c r="E185" s="23"/>
      <c r="F185" s="155" t="s">
        <v>303</v>
      </c>
      <c r="G185" s="23"/>
      <c r="H185" s="23"/>
      <c r="J185" s="23"/>
      <c r="K185" s="23"/>
      <c r="L185" s="42"/>
      <c r="M185" s="55"/>
      <c r="N185" s="23"/>
      <c r="O185" s="23"/>
      <c r="P185" s="23"/>
      <c r="Q185" s="23"/>
      <c r="R185" s="23"/>
      <c r="S185" s="23"/>
      <c r="T185" s="56"/>
      <c r="AT185" s="6" t="s">
        <v>125</v>
      </c>
      <c r="AU185" s="6" t="s">
        <v>80</v>
      </c>
    </row>
    <row r="186" spans="2:63" s="127" customFormat="1" ht="37.5" customHeight="1">
      <c r="B186" s="128"/>
      <c r="C186" s="129"/>
      <c r="D186" s="129" t="s">
        <v>73</v>
      </c>
      <c r="E186" s="130" t="s">
        <v>304</v>
      </c>
      <c r="F186" s="130" t="s">
        <v>305</v>
      </c>
      <c r="G186" s="129"/>
      <c r="H186" s="129"/>
      <c r="J186" s="131">
        <f>$BK$186</f>
        <v>0</v>
      </c>
      <c r="K186" s="129"/>
      <c r="L186" s="132"/>
      <c r="M186" s="133"/>
      <c r="N186" s="129"/>
      <c r="O186" s="129"/>
      <c r="P186" s="134">
        <f>$P$187+$P$192+$P$195</f>
        <v>0</v>
      </c>
      <c r="Q186" s="129"/>
      <c r="R186" s="134">
        <f>$R$187+$R$192+$R$195</f>
        <v>0</v>
      </c>
      <c r="S186" s="129"/>
      <c r="T186" s="135">
        <f>$T$187+$T$192+$T$195</f>
        <v>0</v>
      </c>
      <c r="AR186" s="136" t="s">
        <v>153</v>
      </c>
      <c r="AT186" s="136" t="s">
        <v>73</v>
      </c>
      <c r="AU186" s="136" t="s">
        <v>74</v>
      </c>
      <c r="AY186" s="136" t="s">
        <v>114</v>
      </c>
      <c r="BK186" s="137">
        <f>$BK$187+$BK$192+$BK$195</f>
        <v>0</v>
      </c>
    </row>
    <row r="187" spans="2:63" s="127" customFormat="1" ht="21" customHeight="1">
      <c r="B187" s="128"/>
      <c r="C187" s="129"/>
      <c r="D187" s="129" t="s">
        <v>73</v>
      </c>
      <c r="E187" s="138" t="s">
        <v>306</v>
      </c>
      <c r="F187" s="138" t="s">
        <v>307</v>
      </c>
      <c r="G187" s="129"/>
      <c r="H187" s="129"/>
      <c r="J187" s="139">
        <f>$BK$187</f>
        <v>0</v>
      </c>
      <c r="K187" s="129"/>
      <c r="L187" s="132"/>
      <c r="M187" s="133"/>
      <c r="N187" s="129"/>
      <c r="O187" s="129"/>
      <c r="P187" s="134">
        <f>SUM($P$188:$P$191)</f>
        <v>0</v>
      </c>
      <c r="Q187" s="129"/>
      <c r="R187" s="134">
        <f>SUM($R$188:$R$191)</f>
        <v>0</v>
      </c>
      <c r="S187" s="129"/>
      <c r="T187" s="135">
        <f>SUM($T$188:$T$191)</f>
        <v>0</v>
      </c>
      <c r="AR187" s="136" t="s">
        <v>153</v>
      </c>
      <c r="AT187" s="136" t="s">
        <v>73</v>
      </c>
      <c r="AU187" s="136" t="s">
        <v>8</v>
      </c>
      <c r="AY187" s="136" t="s">
        <v>114</v>
      </c>
      <c r="BK187" s="137">
        <f>SUM($BK$188:$BK$191)</f>
        <v>0</v>
      </c>
    </row>
    <row r="188" spans="2:65" s="6" customFormat="1" ht="15.75" customHeight="1">
      <c r="B188" s="22"/>
      <c r="C188" s="140" t="s">
        <v>308</v>
      </c>
      <c r="D188" s="140" t="s">
        <v>116</v>
      </c>
      <c r="E188" s="141" t="s">
        <v>309</v>
      </c>
      <c r="F188" s="142" t="s">
        <v>310</v>
      </c>
      <c r="G188" s="143" t="s">
        <v>261</v>
      </c>
      <c r="H188" s="144">
        <v>1</v>
      </c>
      <c r="I188" s="145"/>
      <c r="J188" s="146">
        <f>ROUND($I$188*$H$188,0)</f>
        <v>0</v>
      </c>
      <c r="K188" s="142"/>
      <c r="L188" s="42"/>
      <c r="M188" s="147"/>
      <c r="N188" s="148" t="s">
        <v>45</v>
      </c>
      <c r="O188" s="23"/>
      <c r="P188" s="149">
        <f>$O$188*$H$188</f>
        <v>0</v>
      </c>
      <c r="Q188" s="149">
        <v>0</v>
      </c>
      <c r="R188" s="149">
        <f>$Q$188*$H$188</f>
        <v>0</v>
      </c>
      <c r="S188" s="149">
        <v>0</v>
      </c>
      <c r="T188" s="150">
        <f>$S$188*$H$188</f>
        <v>0</v>
      </c>
      <c r="AR188" s="83" t="s">
        <v>311</v>
      </c>
      <c r="AT188" s="83" t="s">
        <v>116</v>
      </c>
      <c r="AU188" s="83" t="s">
        <v>80</v>
      </c>
      <c r="AY188" s="6" t="s">
        <v>114</v>
      </c>
      <c r="BE188" s="151">
        <f>IF($N$188="základní",$J$188,0)</f>
        <v>0</v>
      </c>
      <c r="BF188" s="151">
        <f>IF($N$188="snížená",$J$188,0)</f>
        <v>0</v>
      </c>
      <c r="BG188" s="151">
        <f>IF($N$188="zákl. přenesená",$J$188,0)</f>
        <v>0</v>
      </c>
      <c r="BH188" s="151">
        <f>IF($N$188="sníž. přenesená",$J$188,0)</f>
        <v>0</v>
      </c>
      <c r="BI188" s="151">
        <f>IF($N$188="nulová",$J$188,0)</f>
        <v>0</v>
      </c>
      <c r="BJ188" s="83" t="s">
        <v>8</v>
      </c>
      <c r="BK188" s="151">
        <f>ROUND($I$188*$H$188,0)</f>
        <v>0</v>
      </c>
      <c r="BL188" s="83" t="s">
        <v>311</v>
      </c>
      <c r="BM188" s="83" t="s">
        <v>312</v>
      </c>
    </row>
    <row r="189" spans="2:47" s="6" customFormat="1" ht="16.5" customHeight="1">
      <c r="B189" s="22"/>
      <c r="C189" s="23"/>
      <c r="D189" s="152" t="s">
        <v>123</v>
      </c>
      <c r="E189" s="23"/>
      <c r="F189" s="153" t="s">
        <v>310</v>
      </c>
      <c r="G189" s="23"/>
      <c r="H189" s="23"/>
      <c r="J189" s="23"/>
      <c r="K189" s="23"/>
      <c r="L189" s="42"/>
      <c r="M189" s="55"/>
      <c r="N189" s="23"/>
      <c r="O189" s="23"/>
      <c r="P189" s="23"/>
      <c r="Q189" s="23"/>
      <c r="R189" s="23"/>
      <c r="S189" s="23"/>
      <c r="T189" s="56"/>
      <c r="AT189" s="6" t="s">
        <v>123</v>
      </c>
      <c r="AU189" s="6" t="s">
        <v>80</v>
      </c>
    </row>
    <row r="190" spans="2:65" s="6" customFormat="1" ht="15.75" customHeight="1">
      <c r="B190" s="22"/>
      <c r="C190" s="140" t="s">
        <v>313</v>
      </c>
      <c r="D190" s="140" t="s">
        <v>116</v>
      </c>
      <c r="E190" s="141" t="s">
        <v>314</v>
      </c>
      <c r="F190" s="142" t="s">
        <v>315</v>
      </c>
      <c r="G190" s="143" t="s">
        <v>316</v>
      </c>
      <c r="H190" s="144">
        <v>1</v>
      </c>
      <c r="I190" s="145"/>
      <c r="J190" s="146">
        <f>ROUND($I$190*$H$190,0)</f>
        <v>0</v>
      </c>
      <c r="K190" s="142" t="s">
        <v>120</v>
      </c>
      <c r="L190" s="42"/>
      <c r="M190" s="147"/>
      <c r="N190" s="148" t="s">
        <v>45</v>
      </c>
      <c r="O190" s="23"/>
      <c r="P190" s="149">
        <f>$O$190*$H$190</f>
        <v>0</v>
      </c>
      <c r="Q190" s="149">
        <v>0</v>
      </c>
      <c r="R190" s="149">
        <f>$Q$190*$H$190</f>
        <v>0</v>
      </c>
      <c r="S190" s="149">
        <v>0</v>
      </c>
      <c r="T190" s="150">
        <f>$S$190*$H$190</f>
        <v>0</v>
      </c>
      <c r="AR190" s="83" t="s">
        <v>311</v>
      </c>
      <c r="AT190" s="83" t="s">
        <v>116</v>
      </c>
      <c r="AU190" s="83" t="s">
        <v>80</v>
      </c>
      <c r="AY190" s="6" t="s">
        <v>114</v>
      </c>
      <c r="BE190" s="151">
        <f>IF($N$190="základní",$J$190,0)</f>
        <v>0</v>
      </c>
      <c r="BF190" s="151">
        <f>IF($N$190="snížená",$J$190,0)</f>
        <v>0</v>
      </c>
      <c r="BG190" s="151">
        <f>IF($N$190="zákl. přenesená",$J$190,0)</f>
        <v>0</v>
      </c>
      <c r="BH190" s="151">
        <f>IF($N$190="sníž. přenesená",$J$190,0)</f>
        <v>0</v>
      </c>
      <c r="BI190" s="151">
        <f>IF($N$190="nulová",$J$190,0)</f>
        <v>0</v>
      </c>
      <c r="BJ190" s="83" t="s">
        <v>8</v>
      </c>
      <c r="BK190" s="151">
        <f>ROUND($I$190*$H$190,0)</f>
        <v>0</v>
      </c>
      <c r="BL190" s="83" t="s">
        <v>311</v>
      </c>
      <c r="BM190" s="83" t="s">
        <v>317</v>
      </c>
    </row>
    <row r="191" spans="2:47" s="6" customFormat="1" ht="16.5" customHeight="1">
      <c r="B191" s="22"/>
      <c r="C191" s="23"/>
      <c r="D191" s="152" t="s">
        <v>123</v>
      </c>
      <c r="E191" s="23"/>
      <c r="F191" s="153" t="s">
        <v>318</v>
      </c>
      <c r="G191" s="23"/>
      <c r="H191" s="23"/>
      <c r="J191" s="23"/>
      <c r="K191" s="23"/>
      <c r="L191" s="42"/>
      <c r="M191" s="55"/>
      <c r="N191" s="23"/>
      <c r="O191" s="23"/>
      <c r="P191" s="23"/>
      <c r="Q191" s="23"/>
      <c r="R191" s="23"/>
      <c r="S191" s="23"/>
      <c r="T191" s="56"/>
      <c r="AT191" s="6" t="s">
        <v>123</v>
      </c>
      <c r="AU191" s="6" t="s">
        <v>80</v>
      </c>
    </row>
    <row r="192" spans="2:63" s="127" customFormat="1" ht="30.75" customHeight="1">
      <c r="B192" s="128"/>
      <c r="C192" s="129"/>
      <c r="D192" s="129" t="s">
        <v>73</v>
      </c>
      <c r="E192" s="138" t="s">
        <v>319</v>
      </c>
      <c r="F192" s="138" t="s">
        <v>320</v>
      </c>
      <c r="G192" s="129"/>
      <c r="H192" s="129"/>
      <c r="J192" s="139">
        <f>$BK$192</f>
        <v>0</v>
      </c>
      <c r="K192" s="129"/>
      <c r="L192" s="132"/>
      <c r="M192" s="133"/>
      <c r="N192" s="129"/>
      <c r="O192" s="129"/>
      <c r="P192" s="134">
        <f>SUM($P$193:$P$194)</f>
        <v>0</v>
      </c>
      <c r="Q192" s="129"/>
      <c r="R192" s="134">
        <f>SUM($R$193:$R$194)</f>
        <v>0</v>
      </c>
      <c r="S192" s="129"/>
      <c r="T192" s="135">
        <f>SUM($T$193:$T$194)</f>
        <v>0</v>
      </c>
      <c r="AR192" s="136" t="s">
        <v>153</v>
      </c>
      <c r="AT192" s="136" t="s">
        <v>73</v>
      </c>
      <c r="AU192" s="136" t="s">
        <v>8</v>
      </c>
      <c r="AY192" s="136" t="s">
        <v>114</v>
      </c>
      <c r="BK192" s="137">
        <f>SUM($BK$193:$BK$194)</f>
        <v>0</v>
      </c>
    </row>
    <row r="193" spans="2:65" s="6" customFormat="1" ht="15.75" customHeight="1">
      <c r="B193" s="22"/>
      <c r="C193" s="140" t="s">
        <v>321</v>
      </c>
      <c r="D193" s="140" t="s">
        <v>116</v>
      </c>
      <c r="E193" s="141" t="s">
        <v>322</v>
      </c>
      <c r="F193" s="142" t="s">
        <v>320</v>
      </c>
      <c r="G193" s="143" t="s">
        <v>316</v>
      </c>
      <c r="H193" s="144">
        <v>1</v>
      </c>
      <c r="I193" s="145"/>
      <c r="J193" s="146">
        <f>ROUND($I$193*$H$193,0)</f>
        <v>0</v>
      </c>
      <c r="K193" s="142" t="s">
        <v>120</v>
      </c>
      <c r="L193" s="42"/>
      <c r="M193" s="147"/>
      <c r="N193" s="148" t="s">
        <v>45</v>
      </c>
      <c r="O193" s="23"/>
      <c r="P193" s="149">
        <f>$O$193*$H$193</f>
        <v>0</v>
      </c>
      <c r="Q193" s="149">
        <v>0</v>
      </c>
      <c r="R193" s="149">
        <f>$Q$193*$H$193</f>
        <v>0</v>
      </c>
      <c r="S193" s="149">
        <v>0</v>
      </c>
      <c r="T193" s="150">
        <f>$S$193*$H$193</f>
        <v>0</v>
      </c>
      <c r="AR193" s="83" t="s">
        <v>311</v>
      </c>
      <c r="AT193" s="83" t="s">
        <v>116</v>
      </c>
      <c r="AU193" s="83" t="s">
        <v>80</v>
      </c>
      <c r="AY193" s="6" t="s">
        <v>114</v>
      </c>
      <c r="BE193" s="151">
        <f>IF($N$193="základní",$J$193,0)</f>
        <v>0</v>
      </c>
      <c r="BF193" s="151">
        <f>IF($N$193="snížená",$J$193,0)</f>
        <v>0</v>
      </c>
      <c r="BG193" s="151">
        <f>IF($N$193="zákl. přenesená",$J$193,0)</f>
        <v>0</v>
      </c>
      <c r="BH193" s="151">
        <f>IF($N$193="sníž. přenesená",$J$193,0)</f>
        <v>0</v>
      </c>
      <c r="BI193" s="151">
        <f>IF($N$193="nulová",$J$193,0)</f>
        <v>0</v>
      </c>
      <c r="BJ193" s="83" t="s">
        <v>8</v>
      </c>
      <c r="BK193" s="151">
        <f>ROUND($I$193*$H$193,0)</f>
        <v>0</v>
      </c>
      <c r="BL193" s="83" t="s">
        <v>311</v>
      </c>
      <c r="BM193" s="83" t="s">
        <v>323</v>
      </c>
    </row>
    <row r="194" spans="2:47" s="6" customFormat="1" ht="16.5" customHeight="1">
      <c r="B194" s="22"/>
      <c r="C194" s="23"/>
      <c r="D194" s="152" t="s">
        <v>123</v>
      </c>
      <c r="E194" s="23"/>
      <c r="F194" s="153" t="s">
        <v>324</v>
      </c>
      <c r="G194" s="23"/>
      <c r="H194" s="23"/>
      <c r="J194" s="23"/>
      <c r="K194" s="23"/>
      <c r="L194" s="42"/>
      <c r="M194" s="55"/>
      <c r="N194" s="23"/>
      <c r="O194" s="23"/>
      <c r="P194" s="23"/>
      <c r="Q194" s="23"/>
      <c r="R194" s="23"/>
      <c r="S194" s="23"/>
      <c r="T194" s="56"/>
      <c r="AT194" s="6" t="s">
        <v>123</v>
      </c>
      <c r="AU194" s="6" t="s">
        <v>80</v>
      </c>
    </row>
    <row r="195" spans="2:63" s="127" customFormat="1" ht="30.75" customHeight="1">
      <c r="B195" s="128"/>
      <c r="C195" s="129"/>
      <c r="D195" s="129" t="s">
        <v>73</v>
      </c>
      <c r="E195" s="138" t="s">
        <v>325</v>
      </c>
      <c r="F195" s="138" t="s">
        <v>326</v>
      </c>
      <c r="G195" s="129"/>
      <c r="H195" s="129"/>
      <c r="J195" s="139">
        <f>$BK$195</f>
        <v>0</v>
      </c>
      <c r="K195" s="129"/>
      <c r="L195" s="132"/>
      <c r="M195" s="133"/>
      <c r="N195" s="129"/>
      <c r="O195" s="129"/>
      <c r="P195" s="134">
        <f>SUM($P$196:$P$197)</f>
        <v>0</v>
      </c>
      <c r="Q195" s="129"/>
      <c r="R195" s="134">
        <f>SUM($R$196:$R$197)</f>
        <v>0</v>
      </c>
      <c r="S195" s="129"/>
      <c r="T195" s="135">
        <f>SUM($T$196:$T$197)</f>
        <v>0</v>
      </c>
      <c r="AR195" s="136" t="s">
        <v>153</v>
      </c>
      <c r="AT195" s="136" t="s">
        <v>73</v>
      </c>
      <c r="AU195" s="136" t="s">
        <v>8</v>
      </c>
      <c r="AY195" s="136" t="s">
        <v>114</v>
      </c>
      <c r="BK195" s="137">
        <f>SUM($BK$196:$BK$197)</f>
        <v>0</v>
      </c>
    </row>
    <row r="196" spans="2:65" s="6" customFormat="1" ht="15.75" customHeight="1">
      <c r="B196" s="22"/>
      <c r="C196" s="140" t="s">
        <v>327</v>
      </c>
      <c r="D196" s="140" t="s">
        <v>116</v>
      </c>
      <c r="E196" s="141" t="s">
        <v>328</v>
      </c>
      <c r="F196" s="142" t="s">
        <v>329</v>
      </c>
      <c r="G196" s="143" t="s">
        <v>316</v>
      </c>
      <c r="H196" s="144">
        <v>1</v>
      </c>
      <c r="I196" s="145"/>
      <c r="J196" s="146">
        <f>ROUND($I$196*$H$196,0)</f>
        <v>0</v>
      </c>
      <c r="K196" s="142" t="s">
        <v>120</v>
      </c>
      <c r="L196" s="42"/>
      <c r="M196" s="147"/>
      <c r="N196" s="148" t="s">
        <v>45</v>
      </c>
      <c r="O196" s="23"/>
      <c r="P196" s="149">
        <f>$O$196*$H$196</f>
        <v>0</v>
      </c>
      <c r="Q196" s="149">
        <v>0</v>
      </c>
      <c r="R196" s="149">
        <f>$Q$196*$H$196</f>
        <v>0</v>
      </c>
      <c r="S196" s="149">
        <v>0</v>
      </c>
      <c r="T196" s="150">
        <f>$S$196*$H$196</f>
        <v>0</v>
      </c>
      <c r="AR196" s="83" t="s">
        <v>311</v>
      </c>
      <c r="AT196" s="83" t="s">
        <v>116</v>
      </c>
      <c r="AU196" s="83" t="s">
        <v>80</v>
      </c>
      <c r="AY196" s="6" t="s">
        <v>114</v>
      </c>
      <c r="BE196" s="151">
        <f>IF($N$196="základní",$J$196,0)</f>
        <v>0</v>
      </c>
      <c r="BF196" s="151">
        <f>IF($N$196="snížená",$J$196,0)</f>
        <v>0</v>
      </c>
      <c r="BG196" s="151">
        <f>IF($N$196="zákl. přenesená",$J$196,0)</f>
        <v>0</v>
      </c>
      <c r="BH196" s="151">
        <f>IF($N$196="sníž. přenesená",$J$196,0)</f>
        <v>0</v>
      </c>
      <c r="BI196" s="151">
        <f>IF($N$196="nulová",$J$196,0)</f>
        <v>0</v>
      </c>
      <c r="BJ196" s="83" t="s">
        <v>8</v>
      </c>
      <c r="BK196" s="151">
        <f>ROUND($I$196*$H$196,0)</f>
        <v>0</v>
      </c>
      <c r="BL196" s="83" t="s">
        <v>311</v>
      </c>
      <c r="BM196" s="83" t="s">
        <v>330</v>
      </c>
    </row>
    <row r="197" spans="2:47" s="6" customFormat="1" ht="27" customHeight="1">
      <c r="B197" s="22"/>
      <c r="C197" s="23"/>
      <c r="D197" s="152" t="s">
        <v>123</v>
      </c>
      <c r="E197" s="23"/>
      <c r="F197" s="153" t="s">
        <v>331</v>
      </c>
      <c r="G197" s="23"/>
      <c r="H197" s="23"/>
      <c r="J197" s="23"/>
      <c r="K197" s="23"/>
      <c r="L197" s="42"/>
      <c r="M197" s="182"/>
      <c r="N197" s="183"/>
      <c r="O197" s="183"/>
      <c r="P197" s="183"/>
      <c r="Q197" s="183"/>
      <c r="R197" s="183"/>
      <c r="S197" s="183"/>
      <c r="T197" s="184"/>
      <c r="AT197" s="6" t="s">
        <v>123</v>
      </c>
      <c r="AU197" s="6" t="s">
        <v>80</v>
      </c>
    </row>
    <row r="198" spans="2:12" s="6" customFormat="1" ht="7.5" customHeight="1">
      <c r="B198" s="37"/>
      <c r="C198" s="38"/>
      <c r="D198" s="38"/>
      <c r="E198" s="38"/>
      <c r="F198" s="38"/>
      <c r="G198" s="38"/>
      <c r="H198" s="38"/>
      <c r="I198" s="95"/>
      <c r="J198" s="38"/>
      <c r="K198" s="38"/>
      <c r="L198" s="42"/>
    </row>
    <row r="199" s="2" customFormat="1" ht="14.25" customHeight="1"/>
  </sheetData>
  <sheetProtection password="CC35" sheet="1" objects="1" scenarios="1" formatColumns="0" formatRows="0" sort="0" autoFilter="0"/>
  <autoFilter ref="C79:K79"/>
  <mergeCells count="6">
    <mergeCell ref="E7:H7"/>
    <mergeCell ref="E22:H22"/>
    <mergeCell ref="E43:H43"/>
    <mergeCell ref="E72:H72"/>
    <mergeCell ref="G1:H1"/>
    <mergeCell ref="L2:V2"/>
  </mergeCells>
  <hyperlinks>
    <hyperlink ref="F1:G1" location="C2" tooltip="Krycí list soupisu" display="1) Krycí list soupisu"/>
    <hyperlink ref="G1:H1" location="C50" tooltip="Rekapitulace" display="2) Rekapitulace"/>
    <hyperlink ref="J1" location="C79" tooltip="Soupis prací" display="3) Soupis prací"/>
    <hyperlink ref="L1:V1" location="'Rekapitulace zakázky'!C2" tooltip="Rekapitulace zakázky" display="Rekapitulace zakázky"/>
  </hyperlinks>
  <printOptions/>
  <pageMargins left="0.5905511811023623" right="0.5905511811023623" top="0.5905511811023623" bottom="0.5905511811023623" header="0" footer="0"/>
  <pageSetup fitToHeight="100" fitToWidth="1" horizontalDpi="600" verticalDpi="600" orientation="portrait" paperSize="9" scale="64"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dimension ref="B2:K207"/>
  <sheetViews>
    <sheetView showGridLines="0" zoomScalePageLayoutView="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194"/>
      <c r="C2" s="195"/>
      <c r="D2" s="195"/>
      <c r="E2" s="195"/>
      <c r="F2" s="195"/>
      <c r="G2" s="195"/>
      <c r="H2" s="195"/>
      <c r="I2" s="195"/>
      <c r="J2" s="195"/>
      <c r="K2" s="196"/>
    </row>
    <row r="3" spans="2:11" s="199" customFormat="1" ht="45" customHeight="1">
      <c r="B3" s="197"/>
      <c r="C3" s="309" t="s">
        <v>339</v>
      </c>
      <c r="D3" s="309"/>
      <c r="E3" s="309"/>
      <c r="F3" s="309"/>
      <c r="G3" s="309"/>
      <c r="H3" s="309"/>
      <c r="I3" s="309"/>
      <c r="J3" s="309"/>
      <c r="K3" s="198"/>
    </row>
    <row r="4" spans="2:11" ht="25.5" customHeight="1">
      <c r="B4" s="200"/>
      <c r="C4" s="310" t="s">
        <v>340</v>
      </c>
      <c r="D4" s="310"/>
      <c r="E4" s="310"/>
      <c r="F4" s="310"/>
      <c r="G4" s="310"/>
      <c r="H4" s="310"/>
      <c r="I4" s="310"/>
      <c r="J4" s="310"/>
      <c r="K4" s="201"/>
    </row>
    <row r="5" spans="2:11" ht="5.25" customHeight="1">
      <c r="B5" s="200"/>
      <c r="C5" s="202"/>
      <c r="D5" s="202"/>
      <c r="E5" s="202"/>
      <c r="F5" s="202"/>
      <c r="G5" s="202"/>
      <c r="H5" s="202"/>
      <c r="I5" s="202"/>
      <c r="J5" s="202"/>
      <c r="K5" s="201"/>
    </row>
    <row r="6" spans="2:11" ht="15" customHeight="1">
      <c r="B6" s="200"/>
      <c r="C6" s="311" t="s">
        <v>341</v>
      </c>
      <c r="D6" s="311"/>
      <c r="E6" s="311"/>
      <c r="F6" s="311"/>
      <c r="G6" s="311"/>
      <c r="H6" s="311"/>
      <c r="I6" s="311"/>
      <c r="J6" s="311"/>
      <c r="K6" s="201"/>
    </row>
    <row r="7" spans="2:11" ht="15" customHeight="1">
      <c r="B7" s="204"/>
      <c r="C7" s="311" t="s">
        <v>342</v>
      </c>
      <c r="D7" s="311"/>
      <c r="E7" s="311"/>
      <c r="F7" s="311"/>
      <c r="G7" s="311"/>
      <c r="H7" s="311"/>
      <c r="I7" s="311"/>
      <c r="J7" s="311"/>
      <c r="K7" s="201"/>
    </row>
    <row r="8" spans="2:11" ht="12.75" customHeight="1">
      <c r="B8" s="204"/>
      <c r="C8" s="203"/>
      <c r="D8" s="203"/>
      <c r="E8" s="203"/>
      <c r="F8" s="203"/>
      <c r="G8" s="203"/>
      <c r="H8" s="203"/>
      <c r="I8" s="203"/>
      <c r="J8" s="203"/>
      <c r="K8" s="201"/>
    </row>
    <row r="9" spans="2:11" ht="15" customHeight="1">
      <c r="B9" s="204"/>
      <c r="C9" s="311" t="s">
        <v>343</v>
      </c>
      <c r="D9" s="311"/>
      <c r="E9" s="311"/>
      <c r="F9" s="311"/>
      <c r="G9" s="311"/>
      <c r="H9" s="311"/>
      <c r="I9" s="311"/>
      <c r="J9" s="311"/>
      <c r="K9" s="201"/>
    </row>
    <row r="10" spans="2:11" ht="15" customHeight="1">
      <c r="B10" s="204"/>
      <c r="C10" s="203"/>
      <c r="D10" s="311" t="s">
        <v>344</v>
      </c>
      <c r="E10" s="311"/>
      <c r="F10" s="311"/>
      <c r="G10" s="311"/>
      <c r="H10" s="311"/>
      <c r="I10" s="311"/>
      <c r="J10" s="311"/>
      <c r="K10" s="201"/>
    </row>
    <row r="11" spans="2:11" ht="15" customHeight="1">
      <c r="B11" s="204"/>
      <c r="C11" s="205"/>
      <c r="D11" s="311" t="s">
        <v>345</v>
      </c>
      <c r="E11" s="311"/>
      <c r="F11" s="311"/>
      <c r="G11" s="311"/>
      <c r="H11" s="311"/>
      <c r="I11" s="311"/>
      <c r="J11" s="311"/>
      <c r="K11" s="201"/>
    </row>
    <row r="12" spans="2:11" ht="12.75" customHeight="1">
      <c r="B12" s="204"/>
      <c r="C12" s="205"/>
      <c r="D12" s="205"/>
      <c r="E12" s="205"/>
      <c r="F12" s="205"/>
      <c r="G12" s="205"/>
      <c r="H12" s="205"/>
      <c r="I12" s="205"/>
      <c r="J12" s="205"/>
      <c r="K12" s="201"/>
    </row>
    <row r="13" spans="2:11" ht="15" customHeight="1">
      <c r="B13" s="204"/>
      <c r="C13" s="205"/>
      <c r="D13" s="311" t="s">
        <v>346</v>
      </c>
      <c r="E13" s="311"/>
      <c r="F13" s="311"/>
      <c r="G13" s="311"/>
      <c r="H13" s="311"/>
      <c r="I13" s="311"/>
      <c r="J13" s="311"/>
      <c r="K13" s="201"/>
    </row>
    <row r="14" spans="2:11" ht="15" customHeight="1">
      <c r="B14" s="204"/>
      <c r="C14" s="205"/>
      <c r="D14" s="311" t="s">
        <v>347</v>
      </c>
      <c r="E14" s="311"/>
      <c r="F14" s="311"/>
      <c r="G14" s="311"/>
      <c r="H14" s="311"/>
      <c r="I14" s="311"/>
      <c r="J14" s="311"/>
      <c r="K14" s="201"/>
    </row>
    <row r="15" spans="2:11" ht="15" customHeight="1">
      <c r="B15" s="204"/>
      <c r="C15" s="205"/>
      <c r="D15" s="311" t="s">
        <v>348</v>
      </c>
      <c r="E15" s="311"/>
      <c r="F15" s="311"/>
      <c r="G15" s="311"/>
      <c r="H15" s="311"/>
      <c r="I15" s="311"/>
      <c r="J15" s="311"/>
      <c r="K15" s="201"/>
    </row>
    <row r="16" spans="2:11" ht="15" customHeight="1">
      <c r="B16" s="204"/>
      <c r="C16" s="205"/>
      <c r="D16" s="205"/>
      <c r="E16" s="206" t="s">
        <v>77</v>
      </c>
      <c r="F16" s="311" t="s">
        <v>349</v>
      </c>
      <c r="G16" s="311"/>
      <c r="H16" s="311"/>
      <c r="I16" s="311"/>
      <c r="J16" s="311"/>
      <c r="K16" s="201"/>
    </row>
    <row r="17" spans="2:11" ht="15" customHeight="1">
      <c r="B17" s="204"/>
      <c r="C17" s="205"/>
      <c r="D17" s="205"/>
      <c r="E17" s="206" t="s">
        <v>350</v>
      </c>
      <c r="F17" s="311" t="s">
        <v>351</v>
      </c>
      <c r="G17" s="311"/>
      <c r="H17" s="311"/>
      <c r="I17" s="311"/>
      <c r="J17" s="311"/>
      <c r="K17" s="201"/>
    </row>
    <row r="18" spans="2:11" ht="15" customHeight="1">
      <c r="B18" s="204"/>
      <c r="C18" s="205"/>
      <c r="D18" s="205"/>
      <c r="E18" s="206" t="s">
        <v>352</v>
      </c>
      <c r="F18" s="311" t="s">
        <v>353</v>
      </c>
      <c r="G18" s="311"/>
      <c r="H18" s="311"/>
      <c r="I18" s="311"/>
      <c r="J18" s="311"/>
      <c r="K18" s="201"/>
    </row>
    <row r="19" spans="2:11" ht="15" customHeight="1">
      <c r="B19" s="204"/>
      <c r="C19" s="205"/>
      <c r="D19" s="205"/>
      <c r="E19" s="206" t="s">
        <v>354</v>
      </c>
      <c r="F19" s="311" t="s">
        <v>355</v>
      </c>
      <c r="G19" s="311"/>
      <c r="H19" s="311"/>
      <c r="I19" s="311"/>
      <c r="J19" s="311"/>
      <c r="K19" s="201"/>
    </row>
    <row r="20" spans="2:11" ht="15" customHeight="1">
      <c r="B20" s="204"/>
      <c r="C20" s="205"/>
      <c r="D20" s="205"/>
      <c r="E20" s="206" t="s">
        <v>356</v>
      </c>
      <c r="F20" s="311" t="s">
        <v>357</v>
      </c>
      <c r="G20" s="311"/>
      <c r="H20" s="311"/>
      <c r="I20" s="311"/>
      <c r="J20" s="311"/>
      <c r="K20" s="201"/>
    </row>
    <row r="21" spans="2:11" ht="15" customHeight="1">
      <c r="B21" s="204"/>
      <c r="C21" s="205"/>
      <c r="D21" s="205"/>
      <c r="E21" s="206" t="s">
        <v>358</v>
      </c>
      <c r="F21" s="311" t="s">
        <v>359</v>
      </c>
      <c r="G21" s="311"/>
      <c r="H21" s="311"/>
      <c r="I21" s="311"/>
      <c r="J21" s="311"/>
      <c r="K21" s="201"/>
    </row>
    <row r="22" spans="2:11" ht="12.75" customHeight="1">
      <c r="B22" s="204"/>
      <c r="C22" s="205"/>
      <c r="D22" s="205"/>
      <c r="E22" s="205"/>
      <c r="F22" s="205"/>
      <c r="G22" s="205"/>
      <c r="H22" s="205"/>
      <c r="I22" s="205"/>
      <c r="J22" s="205"/>
      <c r="K22" s="201"/>
    </row>
    <row r="23" spans="2:11" ht="15" customHeight="1">
      <c r="B23" s="204"/>
      <c r="C23" s="311" t="s">
        <v>360</v>
      </c>
      <c r="D23" s="311"/>
      <c r="E23" s="311"/>
      <c r="F23" s="311"/>
      <c r="G23" s="311"/>
      <c r="H23" s="311"/>
      <c r="I23" s="311"/>
      <c r="J23" s="311"/>
      <c r="K23" s="201"/>
    </row>
    <row r="24" spans="2:11" ht="15" customHeight="1">
      <c r="B24" s="204"/>
      <c r="C24" s="311" t="s">
        <v>361</v>
      </c>
      <c r="D24" s="311"/>
      <c r="E24" s="311"/>
      <c r="F24" s="311"/>
      <c r="G24" s="311"/>
      <c r="H24" s="311"/>
      <c r="I24" s="311"/>
      <c r="J24" s="311"/>
      <c r="K24" s="201"/>
    </row>
    <row r="25" spans="2:11" ht="15" customHeight="1">
      <c r="B25" s="204"/>
      <c r="C25" s="203"/>
      <c r="D25" s="311" t="s">
        <v>362</v>
      </c>
      <c r="E25" s="311"/>
      <c r="F25" s="311"/>
      <c r="G25" s="311"/>
      <c r="H25" s="311"/>
      <c r="I25" s="311"/>
      <c r="J25" s="311"/>
      <c r="K25" s="201"/>
    </row>
    <row r="26" spans="2:11" ht="15" customHeight="1">
      <c r="B26" s="204"/>
      <c r="C26" s="205"/>
      <c r="D26" s="311" t="s">
        <v>363</v>
      </c>
      <c r="E26" s="311"/>
      <c r="F26" s="311"/>
      <c r="G26" s="311"/>
      <c r="H26" s="311"/>
      <c r="I26" s="311"/>
      <c r="J26" s="311"/>
      <c r="K26" s="201"/>
    </row>
    <row r="27" spans="2:11" ht="12.75" customHeight="1">
      <c r="B27" s="204"/>
      <c r="C27" s="205"/>
      <c r="D27" s="205"/>
      <c r="E27" s="205"/>
      <c r="F27" s="205"/>
      <c r="G27" s="205"/>
      <c r="H27" s="205"/>
      <c r="I27" s="205"/>
      <c r="J27" s="205"/>
      <c r="K27" s="201"/>
    </row>
    <row r="28" spans="2:11" ht="15" customHeight="1">
      <c r="B28" s="204"/>
      <c r="C28" s="205"/>
      <c r="D28" s="311" t="s">
        <v>364</v>
      </c>
      <c r="E28" s="311"/>
      <c r="F28" s="311"/>
      <c r="G28" s="311"/>
      <c r="H28" s="311"/>
      <c r="I28" s="311"/>
      <c r="J28" s="311"/>
      <c r="K28" s="201"/>
    </row>
    <row r="29" spans="2:11" ht="15" customHeight="1">
      <c r="B29" s="204"/>
      <c r="C29" s="205"/>
      <c r="D29" s="311" t="s">
        <v>365</v>
      </c>
      <c r="E29" s="311"/>
      <c r="F29" s="311"/>
      <c r="G29" s="311"/>
      <c r="H29" s="311"/>
      <c r="I29" s="311"/>
      <c r="J29" s="311"/>
      <c r="K29" s="201"/>
    </row>
    <row r="30" spans="2:11" ht="12.75" customHeight="1">
      <c r="B30" s="204"/>
      <c r="C30" s="205"/>
      <c r="D30" s="205"/>
      <c r="E30" s="205"/>
      <c r="F30" s="205"/>
      <c r="G30" s="205"/>
      <c r="H30" s="205"/>
      <c r="I30" s="205"/>
      <c r="J30" s="205"/>
      <c r="K30" s="201"/>
    </row>
    <row r="31" spans="2:11" ht="15" customHeight="1">
      <c r="B31" s="204"/>
      <c r="C31" s="205"/>
      <c r="D31" s="311" t="s">
        <v>366</v>
      </c>
      <c r="E31" s="311"/>
      <c r="F31" s="311"/>
      <c r="G31" s="311"/>
      <c r="H31" s="311"/>
      <c r="I31" s="311"/>
      <c r="J31" s="311"/>
      <c r="K31" s="201"/>
    </row>
    <row r="32" spans="2:11" ht="15" customHeight="1">
      <c r="B32" s="204"/>
      <c r="C32" s="205"/>
      <c r="D32" s="311" t="s">
        <v>367</v>
      </c>
      <c r="E32" s="311"/>
      <c r="F32" s="311"/>
      <c r="G32" s="311"/>
      <c r="H32" s="311"/>
      <c r="I32" s="311"/>
      <c r="J32" s="311"/>
      <c r="K32" s="201"/>
    </row>
    <row r="33" spans="2:11" ht="15" customHeight="1">
      <c r="B33" s="204"/>
      <c r="C33" s="205"/>
      <c r="D33" s="311" t="s">
        <v>368</v>
      </c>
      <c r="E33" s="311"/>
      <c r="F33" s="311"/>
      <c r="G33" s="311"/>
      <c r="H33" s="311"/>
      <c r="I33" s="311"/>
      <c r="J33" s="311"/>
      <c r="K33" s="201"/>
    </row>
    <row r="34" spans="2:11" ht="15" customHeight="1">
      <c r="B34" s="204"/>
      <c r="C34" s="205"/>
      <c r="D34" s="203"/>
      <c r="E34" s="207" t="s">
        <v>98</v>
      </c>
      <c r="F34" s="203"/>
      <c r="G34" s="311" t="s">
        <v>369</v>
      </c>
      <c r="H34" s="311"/>
      <c r="I34" s="311"/>
      <c r="J34" s="311"/>
      <c r="K34" s="201"/>
    </row>
    <row r="35" spans="2:11" ht="30.75" customHeight="1">
      <c r="B35" s="204"/>
      <c r="C35" s="205"/>
      <c r="D35" s="203"/>
      <c r="E35" s="207" t="s">
        <v>370</v>
      </c>
      <c r="F35" s="203"/>
      <c r="G35" s="311" t="s">
        <v>371</v>
      </c>
      <c r="H35" s="311"/>
      <c r="I35" s="311"/>
      <c r="J35" s="311"/>
      <c r="K35" s="201"/>
    </row>
    <row r="36" spans="2:11" ht="15" customHeight="1">
      <c r="B36" s="204"/>
      <c r="C36" s="205"/>
      <c r="D36" s="203"/>
      <c r="E36" s="207" t="s">
        <v>55</v>
      </c>
      <c r="F36" s="203"/>
      <c r="G36" s="311" t="s">
        <v>372</v>
      </c>
      <c r="H36" s="311"/>
      <c r="I36" s="311"/>
      <c r="J36" s="311"/>
      <c r="K36" s="201"/>
    </row>
    <row r="37" spans="2:11" ht="15" customHeight="1">
      <c r="B37" s="204"/>
      <c r="C37" s="205"/>
      <c r="D37" s="203"/>
      <c r="E37" s="207" t="s">
        <v>99</v>
      </c>
      <c r="F37" s="203"/>
      <c r="G37" s="311" t="s">
        <v>373</v>
      </c>
      <c r="H37" s="311"/>
      <c r="I37" s="311"/>
      <c r="J37" s="311"/>
      <c r="K37" s="201"/>
    </row>
    <row r="38" spans="2:11" ht="15" customHeight="1">
      <c r="B38" s="204"/>
      <c r="C38" s="205"/>
      <c r="D38" s="203"/>
      <c r="E38" s="207" t="s">
        <v>100</v>
      </c>
      <c r="F38" s="203"/>
      <c r="G38" s="311" t="s">
        <v>374</v>
      </c>
      <c r="H38" s="311"/>
      <c r="I38" s="311"/>
      <c r="J38" s="311"/>
      <c r="K38" s="201"/>
    </row>
    <row r="39" spans="2:11" ht="15" customHeight="1">
      <c r="B39" s="204"/>
      <c r="C39" s="205"/>
      <c r="D39" s="203"/>
      <c r="E39" s="207" t="s">
        <v>101</v>
      </c>
      <c r="F39" s="203"/>
      <c r="G39" s="311" t="s">
        <v>375</v>
      </c>
      <c r="H39" s="311"/>
      <c r="I39" s="311"/>
      <c r="J39" s="311"/>
      <c r="K39" s="201"/>
    </row>
    <row r="40" spans="2:11" ht="15" customHeight="1">
      <c r="B40" s="204"/>
      <c r="C40" s="205"/>
      <c r="D40" s="203"/>
      <c r="E40" s="207" t="s">
        <v>376</v>
      </c>
      <c r="F40" s="203"/>
      <c r="G40" s="311" t="s">
        <v>377</v>
      </c>
      <c r="H40" s="311"/>
      <c r="I40" s="311"/>
      <c r="J40" s="311"/>
      <c r="K40" s="201"/>
    </row>
    <row r="41" spans="2:11" ht="15" customHeight="1">
      <c r="B41" s="204"/>
      <c r="C41" s="205"/>
      <c r="D41" s="203"/>
      <c r="E41" s="207"/>
      <c r="F41" s="203"/>
      <c r="G41" s="311" t="s">
        <v>378</v>
      </c>
      <c r="H41" s="311"/>
      <c r="I41" s="311"/>
      <c r="J41" s="311"/>
      <c r="K41" s="201"/>
    </row>
    <row r="42" spans="2:11" ht="15" customHeight="1">
      <c r="B42" s="204"/>
      <c r="C42" s="205"/>
      <c r="D42" s="203"/>
      <c r="E42" s="207" t="s">
        <v>379</v>
      </c>
      <c r="F42" s="203"/>
      <c r="G42" s="311" t="s">
        <v>380</v>
      </c>
      <c r="H42" s="311"/>
      <c r="I42" s="311"/>
      <c r="J42" s="311"/>
      <c r="K42" s="201"/>
    </row>
    <row r="43" spans="2:11" ht="15" customHeight="1">
      <c r="B43" s="204"/>
      <c r="C43" s="205"/>
      <c r="D43" s="203"/>
      <c r="E43" s="207" t="s">
        <v>104</v>
      </c>
      <c r="F43" s="203"/>
      <c r="G43" s="311" t="s">
        <v>381</v>
      </c>
      <c r="H43" s="311"/>
      <c r="I43" s="311"/>
      <c r="J43" s="311"/>
      <c r="K43" s="201"/>
    </row>
    <row r="44" spans="2:11" ht="12.75" customHeight="1">
      <c r="B44" s="204"/>
      <c r="C44" s="205"/>
      <c r="D44" s="203"/>
      <c r="E44" s="203"/>
      <c r="F44" s="203"/>
      <c r="G44" s="203"/>
      <c r="H44" s="203"/>
      <c r="I44" s="203"/>
      <c r="J44" s="203"/>
      <c r="K44" s="201"/>
    </row>
    <row r="45" spans="2:11" ht="15" customHeight="1">
      <c r="B45" s="204"/>
      <c r="C45" s="205"/>
      <c r="D45" s="311" t="s">
        <v>382</v>
      </c>
      <c r="E45" s="311"/>
      <c r="F45" s="311"/>
      <c r="G45" s="311"/>
      <c r="H45" s="311"/>
      <c r="I45" s="311"/>
      <c r="J45" s="311"/>
      <c r="K45" s="201"/>
    </row>
    <row r="46" spans="2:11" ht="15" customHeight="1">
      <c r="B46" s="204"/>
      <c r="C46" s="205"/>
      <c r="D46" s="205"/>
      <c r="E46" s="311" t="s">
        <v>383</v>
      </c>
      <c r="F46" s="311"/>
      <c r="G46" s="311"/>
      <c r="H46" s="311"/>
      <c r="I46" s="311"/>
      <c r="J46" s="311"/>
      <c r="K46" s="201"/>
    </row>
    <row r="47" spans="2:11" ht="15" customHeight="1">
      <c r="B47" s="204"/>
      <c r="C47" s="205"/>
      <c r="D47" s="205"/>
      <c r="E47" s="311" t="s">
        <v>384</v>
      </c>
      <c r="F47" s="311"/>
      <c r="G47" s="311"/>
      <c r="H47" s="311"/>
      <c r="I47" s="311"/>
      <c r="J47" s="311"/>
      <c r="K47" s="201"/>
    </row>
    <row r="48" spans="2:11" ht="15" customHeight="1">
      <c r="B48" s="204"/>
      <c r="C48" s="205"/>
      <c r="D48" s="205"/>
      <c r="E48" s="311" t="s">
        <v>385</v>
      </c>
      <c r="F48" s="311"/>
      <c r="G48" s="311"/>
      <c r="H48" s="311"/>
      <c r="I48" s="311"/>
      <c r="J48" s="311"/>
      <c r="K48" s="201"/>
    </row>
    <row r="49" spans="2:11" ht="15" customHeight="1">
      <c r="B49" s="204"/>
      <c r="C49" s="205"/>
      <c r="D49" s="311" t="s">
        <v>386</v>
      </c>
      <c r="E49" s="311"/>
      <c r="F49" s="311"/>
      <c r="G49" s="311"/>
      <c r="H49" s="311"/>
      <c r="I49" s="311"/>
      <c r="J49" s="311"/>
      <c r="K49" s="201"/>
    </row>
    <row r="50" spans="2:11" ht="25.5" customHeight="1">
      <c r="B50" s="200"/>
      <c r="C50" s="310" t="s">
        <v>387</v>
      </c>
      <c r="D50" s="310"/>
      <c r="E50" s="310"/>
      <c r="F50" s="310"/>
      <c r="G50" s="310"/>
      <c r="H50" s="310"/>
      <c r="I50" s="310"/>
      <c r="J50" s="310"/>
      <c r="K50" s="201"/>
    </row>
    <row r="51" spans="2:11" ht="5.25" customHeight="1">
      <c r="B51" s="200"/>
      <c r="C51" s="202"/>
      <c r="D51" s="202"/>
      <c r="E51" s="202"/>
      <c r="F51" s="202"/>
      <c r="G51" s="202"/>
      <c r="H51" s="202"/>
      <c r="I51" s="202"/>
      <c r="J51" s="202"/>
      <c r="K51" s="201"/>
    </row>
    <row r="52" spans="2:11" ht="15" customHeight="1">
      <c r="B52" s="200"/>
      <c r="C52" s="311" t="s">
        <v>388</v>
      </c>
      <c r="D52" s="311"/>
      <c r="E52" s="311"/>
      <c r="F52" s="311"/>
      <c r="G52" s="311"/>
      <c r="H52" s="311"/>
      <c r="I52" s="311"/>
      <c r="J52" s="311"/>
      <c r="K52" s="201"/>
    </row>
    <row r="53" spans="2:11" ht="15" customHeight="1">
      <c r="B53" s="200"/>
      <c r="C53" s="311" t="s">
        <v>389</v>
      </c>
      <c r="D53" s="311"/>
      <c r="E53" s="311"/>
      <c r="F53" s="311"/>
      <c r="G53" s="311"/>
      <c r="H53" s="311"/>
      <c r="I53" s="311"/>
      <c r="J53" s="311"/>
      <c r="K53" s="201"/>
    </row>
    <row r="54" spans="2:11" ht="12.75" customHeight="1">
      <c r="B54" s="200"/>
      <c r="C54" s="203"/>
      <c r="D54" s="203"/>
      <c r="E54" s="203"/>
      <c r="F54" s="203"/>
      <c r="G54" s="203"/>
      <c r="H54" s="203"/>
      <c r="I54" s="203"/>
      <c r="J54" s="203"/>
      <c r="K54" s="201"/>
    </row>
    <row r="55" spans="2:11" ht="15" customHeight="1">
      <c r="B55" s="200"/>
      <c r="C55" s="311" t="s">
        <v>390</v>
      </c>
      <c r="D55" s="311"/>
      <c r="E55" s="311"/>
      <c r="F55" s="311"/>
      <c r="G55" s="311"/>
      <c r="H55" s="311"/>
      <c r="I55" s="311"/>
      <c r="J55" s="311"/>
      <c r="K55" s="201"/>
    </row>
    <row r="56" spans="2:11" ht="15" customHeight="1">
      <c r="B56" s="200"/>
      <c r="C56" s="205"/>
      <c r="D56" s="311" t="s">
        <v>391</v>
      </c>
      <c r="E56" s="311"/>
      <c r="F56" s="311"/>
      <c r="G56" s="311"/>
      <c r="H56" s="311"/>
      <c r="I56" s="311"/>
      <c r="J56" s="311"/>
      <c r="K56" s="201"/>
    </row>
    <row r="57" spans="2:11" ht="15" customHeight="1">
      <c r="B57" s="200"/>
      <c r="C57" s="205"/>
      <c r="D57" s="311" t="s">
        <v>392</v>
      </c>
      <c r="E57" s="311"/>
      <c r="F57" s="311"/>
      <c r="G57" s="311"/>
      <c r="H57" s="311"/>
      <c r="I57" s="311"/>
      <c r="J57" s="311"/>
      <c r="K57" s="201"/>
    </row>
    <row r="58" spans="2:11" ht="15" customHeight="1">
      <c r="B58" s="200"/>
      <c r="C58" s="205"/>
      <c r="D58" s="311" t="s">
        <v>393</v>
      </c>
      <c r="E58" s="311"/>
      <c r="F58" s="311"/>
      <c r="G58" s="311"/>
      <c r="H58" s="311"/>
      <c r="I58" s="311"/>
      <c r="J58" s="311"/>
      <c r="K58" s="201"/>
    </row>
    <row r="59" spans="2:11" ht="15" customHeight="1">
      <c r="B59" s="200"/>
      <c r="C59" s="205"/>
      <c r="D59" s="311" t="s">
        <v>394</v>
      </c>
      <c r="E59" s="311"/>
      <c r="F59" s="311"/>
      <c r="G59" s="311"/>
      <c r="H59" s="311"/>
      <c r="I59" s="311"/>
      <c r="J59" s="311"/>
      <c r="K59" s="201"/>
    </row>
    <row r="60" spans="2:11" ht="15" customHeight="1">
      <c r="B60" s="200"/>
      <c r="C60" s="205"/>
      <c r="D60" s="312" t="s">
        <v>395</v>
      </c>
      <c r="E60" s="312"/>
      <c r="F60" s="312"/>
      <c r="G60" s="312"/>
      <c r="H60" s="312"/>
      <c r="I60" s="312"/>
      <c r="J60" s="312"/>
      <c r="K60" s="201"/>
    </row>
    <row r="61" spans="2:11" ht="15" customHeight="1">
      <c r="B61" s="200"/>
      <c r="C61" s="205"/>
      <c r="D61" s="311" t="s">
        <v>396</v>
      </c>
      <c r="E61" s="311"/>
      <c r="F61" s="311"/>
      <c r="G61" s="311"/>
      <c r="H61" s="311"/>
      <c r="I61" s="311"/>
      <c r="J61" s="311"/>
      <c r="K61" s="201"/>
    </row>
    <row r="62" spans="2:11" ht="12.75" customHeight="1">
      <c r="B62" s="200"/>
      <c r="C62" s="205"/>
      <c r="D62" s="205"/>
      <c r="E62" s="208"/>
      <c r="F62" s="205"/>
      <c r="G62" s="205"/>
      <c r="H62" s="205"/>
      <c r="I62" s="205"/>
      <c r="J62" s="205"/>
      <c r="K62" s="201"/>
    </row>
    <row r="63" spans="2:11" ht="15" customHeight="1">
      <c r="B63" s="200"/>
      <c r="C63" s="205"/>
      <c r="D63" s="311" t="s">
        <v>397</v>
      </c>
      <c r="E63" s="311"/>
      <c r="F63" s="311"/>
      <c r="G63" s="311"/>
      <c r="H63" s="311"/>
      <c r="I63" s="311"/>
      <c r="J63" s="311"/>
      <c r="K63" s="201"/>
    </row>
    <row r="64" spans="2:11" ht="15" customHeight="1">
      <c r="B64" s="200"/>
      <c r="C64" s="205"/>
      <c r="D64" s="312" t="s">
        <v>398</v>
      </c>
      <c r="E64" s="312"/>
      <c r="F64" s="312"/>
      <c r="G64" s="312"/>
      <c r="H64" s="312"/>
      <c r="I64" s="312"/>
      <c r="J64" s="312"/>
      <c r="K64" s="201"/>
    </row>
    <row r="65" spans="2:11" ht="15" customHeight="1">
      <c r="B65" s="200"/>
      <c r="C65" s="205"/>
      <c r="D65" s="311" t="s">
        <v>399</v>
      </c>
      <c r="E65" s="311"/>
      <c r="F65" s="311"/>
      <c r="G65" s="311"/>
      <c r="H65" s="311"/>
      <c r="I65" s="311"/>
      <c r="J65" s="311"/>
      <c r="K65" s="201"/>
    </row>
    <row r="66" spans="2:11" ht="15" customHeight="1">
      <c r="B66" s="200"/>
      <c r="C66" s="205"/>
      <c r="D66" s="311" t="s">
        <v>400</v>
      </c>
      <c r="E66" s="311"/>
      <c r="F66" s="311"/>
      <c r="G66" s="311"/>
      <c r="H66" s="311"/>
      <c r="I66" s="311"/>
      <c r="J66" s="311"/>
      <c r="K66" s="201"/>
    </row>
    <row r="67" spans="2:11" ht="15" customHeight="1">
      <c r="B67" s="200"/>
      <c r="C67" s="205"/>
      <c r="D67" s="311" t="s">
        <v>401</v>
      </c>
      <c r="E67" s="311"/>
      <c r="F67" s="311"/>
      <c r="G67" s="311"/>
      <c r="H67" s="311"/>
      <c r="I67" s="311"/>
      <c r="J67" s="311"/>
      <c r="K67" s="201"/>
    </row>
    <row r="68" spans="2:11" ht="15" customHeight="1">
      <c r="B68" s="200"/>
      <c r="C68" s="205"/>
      <c r="D68" s="311" t="s">
        <v>402</v>
      </c>
      <c r="E68" s="311"/>
      <c r="F68" s="311"/>
      <c r="G68" s="311"/>
      <c r="H68" s="311"/>
      <c r="I68" s="311"/>
      <c r="J68" s="311"/>
      <c r="K68" s="201"/>
    </row>
    <row r="69" spans="2:11" ht="12.75" customHeight="1">
      <c r="B69" s="209"/>
      <c r="C69" s="210"/>
      <c r="D69" s="210"/>
      <c r="E69" s="210"/>
      <c r="F69" s="210"/>
      <c r="G69" s="210"/>
      <c r="H69" s="210"/>
      <c r="I69" s="210"/>
      <c r="J69" s="210"/>
      <c r="K69" s="211"/>
    </row>
    <row r="70" spans="2:11" ht="18.75" customHeight="1">
      <c r="B70" s="212"/>
      <c r="C70" s="212"/>
      <c r="D70" s="212"/>
      <c r="E70" s="212"/>
      <c r="F70" s="212"/>
      <c r="G70" s="212"/>
      <c r="H70" s="212"/>
      <c r="I70" s="212"/>
      <c r="J70" s="212"/>
      <c r="K70" s="213"/>
    </row>
    <row r="71" spans="2:11" ht="18.75" customHeight="1">
      <c r="B71" s="213"/>
      <c r="C71" s="213"/>
      <c r="D71" s="213"/>
      <c r="E71" s="213"/>
      <c r="F71" s="213"/>
      <c r="G71" s="213"/>
      <c r="H71" s="213"/>
      <c r="I71" s="213"/>
      <c r="J71" s="213"/>
      <c r="K71" s="213"/>
    </row>
    <row r="72" spans="2:11" ht="7.5" customHeight="1">
      <c r="B72" s="214"/>
      <c r="C72" s="215"/>
      <c r="D72" s="215"/>
      <c r="E72" s="215"/>
      <c r="F72" s="215"/>
      <c r="G72" s="215"/>
      <c r="H72" s="215"/>
      <c r="I72" s="215"/>
      <c r="J72" s="215"/>
      <c r="K72" s="216"/>
    </row>
    <row r="73" spans="2:11" ht="45" customHeight="1">
      <c r="B73" s="217"/>
      <c r="C73" s="313" t="s">
        <v>338</v>
      </c>
      <c r="D73" s="313"/>
      <c r="E73" s="313"/>
      <c r="F73" s="313"/>
      <c r="G73" s="313"/>
      <c r="H73" s="313"/>
      <c r="I73" s="313"/>
      <c r="J73" s="313"/>
      <c r="K73" s="218"/>
    </row>
    <row r="74" spans="2:11" ht="17.25" customHeight="1">
      <c r="B74" s="217"/>
      <c r="C74" s="219" t="s">
        <v>403</v>
      </c>
      <c r="D74" s="219"/>
      <c r="E74" s="219"/>
      <c r="F74" s="219" t="s">
        <v>404</v>
      </c>
      <c r="G74" s="220"/>
      <c r="H74" s="219" t="s">
        <v>99</v>
      </c>
      <c r="I74" s="219" t="s">
        <v>59</v>
      </c>
      <c r="J74" s="219" t="s">
        <v>405</v>
      </c>
      <c r="K74" s="218"/>
    </row>
    <row r="75" spans="2:11" ht="17.25" customHeight="1">
      <c r="B75" s="217"/>
      <c r="C75" s="221" t="s">
        <v>406</v>
      </c>
      <c r="D75" s="221"/>
      <c r="E75" s="221"/>
      <c r="F75" s="222" t="s">
        <v>407</v>
      </c>
      <c r="G75" s="223"/>
      <c r="H75" s="221"/>
      <c r="I75" s="221"/>
      <c r="J75" s="221" t="s">
        <v>408</v>
      </c>
      <c r="K75" s="218"/>
    </row>
    <row r="76" spans="2:11" ht="5.25" customHeight="1">
      <c r="B76" s="217"/>
      <c r="C76" s="224"/>
      <c r="D76" s="224"/>
      <c r="E76" s="224"/>
      <c r="F76" s="224"/>
      <c r="G76" s="225"/>
      <c r="H76" s="224"/>
      <c r="I76" s="224"/>
      <c r="J76" s="224"/>
      <c r="K76" s="218"/>
    </row>
    <row r="77" spans="2:11" ht="15" customHeight="1">
      <c r="B77" s="217"/>
      <c r="C77" s="207" t="s">
        <v>55</v>
      </c>
      <c r="D77" s="224"/>
      <c r="E77" s="224"/>
      <c r="F77" s="226" t="s">
        <v>409</v>
      </c>
      <c r="G77" s="225"/>
      <c r="H77" s="207" t="s">
        <v>410</v>
      </c>
      <c r="I77" s="207" t="s">
        <v>411</v>
      </c>
      <c r="J77" s="207">
        <v>20</v>
      </c>
      <c r="K77" s="218"/>
    </row>
    <row r="78" spans="2:11" ht="15" customHeight="1">
      <c r="B78" s="217"/>
      <c r="C78" s="207" t="s">
        <v>412</v>
      </c>
      <c r="D78" s="207"/>
      <c r="E78" s="207"/>
      <c r="F78" s="226" t="s">
        <v>409</v>
      </c>
      <c r="G78" s="225"/>
      <c r="H78" s="207" t="s">
        <v>413</v>
      </c>
      <c r="I78" s="207" t="s">
        <v>411</v>
      </c>
      <c r="J78" s="207">
        <v>120</v>
      </c>
      <c r="K78" s="218"/>
    </row>
    <row r="79" spans="2:11" ht="15" customHeight="1">
      <c r="B79" s="227"/>
      <c r="C79" s="207" t="s">
        <v>414</v>
      </c>
      <c r="D79" s="207"/>
      <c r="E79" s="207"/>
      <c r="F79" s="226" t="s">
        <v>415</v>
      </c>
      <c r="G79" s="225"/>
      <c r="H79" s="207" t="s">
        <v>416</v>
      </c>
      <c r="I79" s="207" t="s">
        <v>411</v>
      </c>
      <c r="J79" s="207">
        <v>50</v>
      </c>
      <c r="K79" s="218"/>
    </row>
    <row r="80" spans="2:11" ht="15" customHeight="1">
      <c r="B80" s="227"/>
      <c r="C80" s="207" t="s">
        <v>417</v>
      </c>
      <c r="D80" s="207"/>
      <c r="E80" s="207"/>
      <c r="F80" s="226" t="s">
        <v>409</v>
      </c>
      <c r="G80" s="225"/>
      <c r="H80" s="207" t="s">
        <v>418</v>
      </c>
      <c r="I80" s="207" t="s">
        <v>419</v>
      </c>
      <c r="J80" s="207"/>
      <c r="K80" s="218"/>
    </row>
    <row r="81" spans="2:11" ht="15" customHeight="1">
      <c r="B81" s="227"/>
      <c r="C81" s="228" t="s">
        <v>420</v>
      </c>
      <c r="D81" s="228"/>
      <c r="E81" s="228"/>
      <c r="F81" s="229" t="s">
        <v>415</v>
      </c>
      <c r="G81" s="228"/>
      <c r="H81" s="228" t="s">
        <v>421</v>
      </c>
      <c r="I81" s="228" t="s">
        <v>411</v>
      </c>
      <c r="J81" s="228">
        <v>15</v>
      </c>
      <c r="K81" s="218"/>
    </row>
    <row r="82" spans="2:11" ht="15" customHeight="1">
      <c r="B82" s="227"/>
      <c r="C82" s="228" t="s">
        <v>422</v>
      </c>
      <c r="D82" s="228"/>
      <c r="E82" s="228"/>
      <c r="F82" s="229" t="s">
        <v>415</v>
      </c>
      <c r="G82" s="228"/>
      <c r="H82" s="228" t="s">
        <v>423</v>
      </c>
      <c r="I82" s="228" t="s">
        <v>411</v>
      </c>
      <c r="J82" s="228">
        <v>15</v>
      </c>
      <c r="K82" s="218"/>
    </row>
    <row r="83" spans="2:11" ht="15" customHeight="1">
      <c r="B83" s="227"/>
      <c r="C83" s="228" t="s">
        <v>424</v>
      </c>
      <c r="D83" s="228"/>
      <c r="E83" s="228"/>
      <c r="F83" s="229" t="s">
        <v>415</v>
      </c>
      <c r="G83" s="228"/>
      <c r="H83" s="228" t="s">
        <v>425</v>
      </c>
      <c r="I83" s="228" t="s">
        <v>411</v>
      </c>
      <c r="J83" s="228">
        <v>20</v>
      </c>
      <c r="K83" s="218"/>
    </row>
    <row r="84" spans="2:11" ht="15" customHeight="1">
      <c r="B84" s="227"/>
      <c r="C84" s="228" t="s">
        <v>426</v>
      </c>
      <c r="D84" s="228"/>
      <c r="E84" s="228"/>
      <c r="F84" s="229" t="s">
        <v>415</v>
      </c>
      <c r="G84" s="228"/>
      <c r="H84" s="228" t="s">
        <v>427</v>
      </c>
      <c r="I84" s="228" t="s">
        <v>411</v>
      </c>
      <c r="J84" s="228">
        <v>20</v>
      </c>
      <c r="K84" s="218"/>
    </row>
    <row r="85" spans="2:11" ht="15" customHeight="1">
      <c r="B85" s="227"/>
      <c r="C85" s="207" t="s">
        <v>428</v>
      </c>
      <c r="D85" s="207"/>
      <c r="E85" s="207"/>
      <c r="F85" s="226" t="s">
        <v>415</v>
      </c>
      <c r="G85" s="225"/>
      <c r="H85" s="207" t="s">
        <v>429</v>
      </c>
      <c r="I85" s="207" t="s">
        <v>411</v>
      </c>
      <c r="J85" s="207">
        <v>50</v>
      </c>
      <c r="K85" s="218"/>
    </row>
    <row r="86" spans="2:11" ht="15" customHeight="1">
      <c r="B86" s="227"/>
      <c r="C86" s="207" t="s">
        <v>430</v>
      </c>
      <c r="D86" s="207"/>
      <c r="E86" s="207"/>
      <c r="F86" s="226" t="s">
        <v>415</v>
      </c>
      <c r="G86" s="225"/>
      <c r="H86" s="207" t="s">
        <v>431</v>
      </c>
      <c r="I86" s="207" t="s">
        <v>411</v>
      </c>
      <c r="J86" s="207">
        <v>20</v>
      </c>
      <c r="K86" s="218"/>
    </row>
    <row r="87" spans="2:11" ht="15" customHeight="1">
      <c r="B87" s="227"/>
      <c r="C87" s="207" t="s">
        <v>432</v>
      </c>
      <c r="D87" s="207"/>
      <c r="E87" s="207"/>
      <c r="F87" s="226" t="s">
        <v>415</v>
      </c>
      <c r="G87" s="225"/>
      <c r="H87" s="207" t="s">
        <v>433</v>
      </c>
      <c r="I87" s="207" t="s">
        <v>411</v>
      </c>
      <c r="J87" s="207">
        <v>20</v>
      </c>
      <c r="K87" s="218"/>
    </row>
    <row r="88" spans="2:11" ht="15" customHeight="1">
      <c r="B88" s="227"/>
      <c r="C88" s="207" t="s">
        <v>434</v>
      </c>
      <c r="D88" s="207"/>
      <c r="E88" s="207"/>
      <c r="F88" s="226" t="s">
        <v>415</v>
      </c>
      <c r="G88" s="225"/>
      <c r="H88" s="207" t="s">
        <v>435</v>
      </c>
      <c r="I88" s="207" t="s">
        <v>411</v>
      </c>
      <c r="J88" s="207">
        <v>50</v>
      </c>
      <c r="K88" s="218"/>
    </row>
    <row r="89" spans="2:11" ht="15" customHeight="1">
      <c r="B89" s="227"/>
      <c r="C89" s="207" t="s">
        <v>436</v>
      </c>
      <c r="D89" s="207"/>
      <c r="E89" s="207"/>
      <c r="F89" s="226" t="s">
        <v>415</v>
      </c>
      <c r="G89" s="225"/>
      <c r="H89" s="207" t="s">
        <v>436</v>
      </c>
      <c r="I89" s="207" t="s">
        <v>411</v>
      </c>
      <c r="J89" s="207">
        <v>50</v>
      </c>
      <c r="K89" s="218"/>
    </row>
    <row r="90" spans="2:11" ht="15" customHeight="1">
      <c r="B90" s="227"/>
      <c r="C90" s="207" t="s">
        <v>105</v>
      </c>
      <c r="D90" s="207"/>
      <c r="E90" s="207"/>
      <c r="F90" s="226" t="s">
        <v>415</v>
      </c>
      <c r="G90" s="225"/>
      <c r="H90" s="207" t="s">
        <v>437</v>
      </c>
      <c r="I90" s="207" t="s">
        <v>411</v>
      </c>
      <c r="J90" s="207">
        <v>255</v>
      </c>
      <c r="K90" s="218"/>
    </row>
    <row r="91" spans="2:11" ht="15" customHeight="1">
      <c r="B91" s="227"/>
      <c r="C91" s="207" t="s">
        <v>438</v>
      </c>
      <c r="D91" s="207"/>
      <c r="E91" s="207"/>
      <c r="F91" s="226" t="s">
        <v>409</v>
      </c>
      <c r="G91" s="225"/>
      <c r="H91" s="207" t="s">
        <v>439</v>
      </c>
      <c r="I91" s="207" t="s">
        <v>440</v>
      </c>
      <c r="J91" s="207"/>
      <c r="K91" s="218"/>
    </row>
    <row r="92" spans="2:11" ht="15" customHeight="1">
      <c r="B92" s="227"/>
      <c r="C92" s="207" t="s">
        <v>441</v>
      </c>
      <c r="D92" s="207"/>
      <c r="E92" s="207"/>
      <c r="F92" s="226" t="s">
        <v>409</v>
      </c>
      <c r="G92" s="225"/>
      <c r="H92" s="207" t="s">
        <v>442</v>
      </c>
      <c r="I92" s="207" t="s">
        <v>443</v>
      </c>
      <c r="J92" s="207"/>
      <c r="K92" s="218"/>
    </row>
    <row r="93" spans="2:11" ht="15" customHeight="1">
      <c r="B93" s="227"/>
      <c r="C93" s="207" t="s">
        <v>444</v>
      </c>
      <c r="D93" s="207"/>
      <c r="E93" s="207"/>
      <c r="F93" s="226" t="s">
        <v>409</v>
      </c>
      <c r="G93" s="225"/>
      <c r="H93" s="207" t="s">
        <v>444</v>
      </c>
      <c r="I93" s="207" t="s">
        <v>443</v>
      </c>
      <c r="J93" s="207"/>
      <c r="K93" s="218"/>
    </row>
    <row r="94" spans="2:11" ht="15" customHeight="1">
      <c r="B94" s="227"/>
      <c r="C94" s="207" t="s">
        <v>40</v>
      </c>
      <c r="D94" s="207"/>
      <c r="E94" s="207"/>
      <c r="F94" s="226" t="s">
        <v>409</v>
      </c>
      <c r="G94" s="225"/>
      <c r="H94" s="207" t="s">
        <v>445</v>
      </c>
      <c r="I94" s="207" t="s">
        <v>443</v>
      </c>
      <c r="J94" s="207"/>
      <c r="K94" s="218"/>
    </row>
    <row r="95" spans="2:11" ht="15" customHeight="1">
      <c r="B95" s="227"/>
      <c r="C95" s="207" t="s">
        <v>50</v>
      </c>
      <c r="D95" s="207"/>
      <c r="E95" s="207"/>
      <c r="F95" s="226" t="s">
        <v>409</v>
      </c>
      <c r="G95" s="225"/>
      <c r="H95" s="207" t="s">
        <v>446</v>
      </c>
      <c r="I95" s="207" t="s">
        <v>443</v>
      </c>
      <c r="J95" s="207"/>
      <c r="K95" s="218"/>
    </row>
    <row r="96" spans="2:11" ht="15" customHeight="1">
      <c r="B96" s="230"/>
      <c r="C96" s="231"/>
      <c r="D96" s="231"/>
      <c r="E96" s="231"/>
      <c r="F96" s="231"/>
      <c r="G96" s="231"/>
      <c r="H96" s="231"/>
      <c r="I96" s="231"/>
      <c r="J96" s="231"/>
      <c r="K96" s="232"/>
    </row>
    <row r="97" spans="2:11" ht="18.75" customHeight="1">
      <c r="B97" s="233"/>
      <c r="C97" s="234"/>
      <c r="D97" s="234"/>
      <c r="E97" s="234"/>
      <c r="F97" s="234"/>
      <c r="G97" s="234"/>
      <c r="H97" s="234"/>
      <c r="I97" s="234"/>
      <c r="J97" s="234"/>
      <c r="K97" s="233"/>
    </row>
    <row r="98" spans="2:11" ht="18.75" customHeight="1">
      <c r="B98" s="213"/>
      <c r="C98" s="213"/>
      <c r="D98" s="213"/>
      <c r="E98" s="213"/>
      <c r="F98" s="213"/>
      <c r="G98" s="213"/>
      <c r="H98" s="213"/>
      <c r="I98" s="213"/>
      <c r="J98" s="213"/>
      <c r="K98" s="213"/>
    </row>
    <row r="99" spans="2:11" ht="7.5" customHeight="1">
      <c r="B99" s="214"/>
      <c r="C99" s="215"/>
      <c r="D99" s="215"/>
      <c r="E99" s="215"/>
      <c r="F99" s="215"/>
      <c r="G99" s="215"/>
      <c r="H99" s="215"/>
      <c r="I99" s="215"/>
      <c r="J99" s="215"/>
      <c r="K99" s="216"/>
    </row>
    <row r="100" spans="2:11" ht="45" customHeight="1">
      <c r="B100" s="217"/>
      <c r="C100" s="313" t="s">
        <v>447</v>
      </c>
      <c r="D100" s="313"/>
      <c r="E100" s="313"/>
      <c r="F100" s="313"/>
      <c r="G100" s="313"/>
      <c r="H100" s="313"/>
      <c r="I100" s="313"/>
      <c r="J100" s="313"/>
      <c r="K100" s="218"/>
    </row>
    <row r="101" spans="2:11" ht="17.25" customHeight="1">
      <c r="B101" s="217"/>
      <c r="C101" s="219" t="s">
        <v>403</v>
      </c>
      <c r="D101" s="219"/>
      <c r="E101" s="219"/>
      <c r="F101" s="219" t="s">
        <v>404</v>
      </c>
      <c r="G101" s="220"/>
      <c r="H101" s="219" t="s">
        <v>99</v>
      </c>
      <c r="I101" s="219" t="s">
        <v>59</v>
      </c>
      <c r="J101" s="219" t="s">
        <v>405</v>
      </c>
      <c r="K101" s="218"/>
    </row>
    <row r="102" spans="2:11" ht="17.25" customHeight="1">
      <c r="B102" s="217"/>
      <c r="C102" s="221" t="s">
        <v>406</v>
      </c>
      <c r="D102" s="221"/>
      <c r="E102" s="221"/>
      <c r="F102" s="222" t="s">
        <v>407</v>
      </c>
      <c r="G102" s="223"/>
      <c r="H102" s="221"/>
      <c r="I102" s="221"/>
      <c r="J102" s="221" t="s">
        <v>408</v>
      </c>
      <c r="K102" s="218"/>
    </row>
    <row r="103" spans="2:11" ht="5.25" customHeight="1">
      <c r="B103" s="217"/>
      <c r="C103" s="219"/>
      <c r="D103" s="219"/>
      <c r="E103" s="219"/>
      <c r="F103" s="219"/>
      <c r="G103" s="235"/>
      <c r="H103" s="219"/>
      <c r="I103" s="219"/>
      <c r="J103" s="219"/>
      <c r="K103" s="218"/>
    </row>
    <row r="104" spans="2:11" ht="15" customHeight="1">
      <c r="B104" s="217"/>
      <c r="C104" s="207" t="s">
        <v>55</v>
      </c>
      <c r="D104" s="224"/>
      <c r="E104" s="224"/>
      <c r="F104" s="226" t="s">
        <v>409</v>
      </c>
      <c r="G104" s="235"/>
      <c r="H104" s="207" t="s">
        <v>448</v>
      </c>
      <c r="I104" s="207" t="s">
        <v>411</v>
      </c>
      <c r="J104" s="207">
        <v>20</v>
      </c>
      <c r="K104" s="218"/>
    </row>
    <row r="105" spans="2:11" ht="15" customHeight="1">
      <c r="B105" s="217"/>
      <c r="C105" s="207" t="s">
        <v>412</v>
      </c>
      <c r="D105" s="207"/>
      <c r="E105" s="207"/>
      <c r="F105" s="226" t="s">
        <v>409</v>
      </c>
      <c r="G105" s="207"/>
      <c r="H105" s="207" t="s">
        <v>448</v>
      </c>
      <c r="I105" s="207" t="s">
        <v>411</v>
      </c>
      <c r="J105" s="207">
        <v>120</v>
      </c>
      <c r="K105" s="218"/>
    </row>
    <row r="106" spans="2:11" ht="15" customHeight="1">
      <c r="B106" s="227"/>
      <c r="C106" s="207" t="s">
        <v>414</v>
      </c>
      <c r="D106" s="207"/>
      <c r="E106" s="207"/>
      <c r="F106" s="226" t="s">
        <v>415</v>
      </c>
      <c r="G106" s="207"/>
      <c r="H106" s="207" t="s">
        <v>448</v>
      </c>
      <c r="I106" s="207" t="s">
        <v>411</v>
      </c>
      <c r="J106" s="207">
        <v>50</v>
      </c>
      <c r="K106" s="218"/>
    </row>
    <row r="107" spans="2:11" ht="15" customHeight="1">
      <c r="B107" s="227"/>
      <c r="C107" s="207" t="s">
        <v>417</v>
      </c>
      <c r="D107" s="207"/>
      <c r="E107" s="207"/>
      <c r="F107" s="226" t="s">
        <v>409</v>
      </c>
      <c r="G107" s="207"/>
      <c r="H107" s="207" t="s">
        <v>448</v>
      </c>
      <c r="I107" s="207" t="s">
        <v>419</v>
      </c>
      <c r="J107" s="207"/>
      <c r="K107" s="218"/>
    </row>
    <row r="108" spans="2:11" ht="15" customHeight="1">
      <c r="B108" s="227"/>
      <c r="C108" s="207" t="s">
        <v>428</v>
      </c>
      <c r="D108" s="207"/>
      <c r="E108" s="207"/>
      <c r="F108" s="226" t="s">
        <v>415</v>
      </c>
      <c r="G108" s="207"/>
      <c r="H108" s="207" t="s">
        <v>448</v>
      </c>
      <c r="I108" s="207" t="s">
        <v>411</v>
      </c>
      <c r="J108" s="207">
        <v>50</v>
      </c>
      <c r="K108" s="218"/>
    </row>
    <row r="109" spans="2:11" ht="15" customHeight="1">
      <c r="B109" s="227"/>
      <c r="C109" s="207" t="s">
        <v>436</v>
      </c>
      <c r="D109" s="207"/>
      <c r="E109" s="207"/>
      <c r="F109" s="226" t="s">
        <v>415</v>
      </c>
      <c r="G109" s="207"/>
      <c r="H109" s="207" t="s">
        <v>448</v>
      </c>
      <c r="I109" s="207" t="s">
        <v>411</v>
      </c>
      <c r="J109" s="207">
        <v>50</v>
      </c>
      <c r="K109" s="218"/>
    </row>
    <row r="110" spans="2:11" ht="15" customHeight="1">
      <c r="B110" s="227"/>
      <c r="C110" s="207" t="s">
        <v>434</v>
      </c>
      <c r="D110" s="207"/>
      <c r="E110" s="207"/>
      <c r="F110" s="226" t="s">
        <v>415</v>
      </c>
      <c r="G110" s="207"/>
      <c r="H110" s="207" t="s">
        <v>448</v>
      </c>
      <c r="I110" s="207" t="s">
        <v>411</v>
      </c>
      <c r="J110" s="207">
        <v>50</v>
      </c>
      <c r="K110" s="218"/>
    </row>
    <row r="111" spans="2:11" ht="15" customHeight="1">
      <c r="B111" s="227"/>
      <c r="C111" s="207" t="s">
        <v>55</v>
      </c>
      <c r="D111" s="207"/>
      <c r="E111" s="207"/>
      <c r="F111" s="226" t="s">
        <v>409</v>
      </c>
      <c r="G111" s="207"/>
      <c r="H111" s="207" t="s">
        <v>449</v>
      </c>
      <c r="I111" s="207" t="s">
        <v>411</v>
      </c>
      <c r="J111" s="207">
        <v>20</v>
      </c>
      <c r="K111" s="218"/>
    </row>
    <row r="112" spans="2:11" ht="15" customHeight="1">
      <c r="B112" s="227"/>
      <c r="C112" s="207" t="s">
        <v>450</v>
      </c>
      <c r="D112" s="207"/>
      <c r="E112" s="207"/>
      <c r="F112" s="226" t="s">
        <v>409</v>
      </c>
      <c r="G112" s="207"/>
      <c r="H112" s="207" t="s">
        <v>451</v>
      </c>
      <c r="I112" s="207" t="s">
        <v>411</v>
      </c>
      <c r="J112" s="207">
        <v>120</v>
      </c>
      <c r="K112" s="218"/>
    </row>
    <row r="113" spans="2:11" ht="15" customHeight="1">
      <c r="B113" s="227"/>
      <c r="C113" s="207" t="s">
        <v>40</v>
      </c>
      <c r="D113" s="207"/>
      <c r="E113" s="207"/>
      <c r="F113" s="226" t="s">
        <v>409</v>
      </c>
      <c r="G113" s="207"/>
      <c r="H113" s="207" t="s">
        <v>452</v>
      </c>
      <c r="I113" s="207" t="s">
        <v>443</v>
      </c>
      <c r="J113" s="207"/>
      <c r="K113" s="218"/>
    </row>
    <row r="114" spans="2:11" ht="15" customHeight="1">
      <c r="B114" s="227"/>
      <c r="C114" s="207" t="s">
        <v>50</v>
      </c>
      <c r="D114" s="207"/>
      <c r="E114" s="207"/>
      <c r="F114" s="226" t="s">
        <v>409</v>
      </c>
      <c r="G114" s="207"/>
      <c r="H114" s="207" t="s">
        <v>453</v>
      </c>
      <c r="I114" s="207" t="s">
        <v>443</v>
      </c>
      <c r="J114" s="207"/>
      <c r="K114" s="218"/>
    </row>
    <row r="115" spans="2:11" ht="15" customHeight="1">
      <c r="B115" s="227"/>
      <c r="C115" s="207" t="s">
        <v>59</v>
      </c>
      <c r="D115" s="207"/>
      <c r="E115" s="207"/>
      <c r="F115" s="226" t="s">
        <v>409</v>
      </c>
      <c r="G115" s="207"/>
      <c r="H115" s="207" t="s">
        <v>454</v>
      </c>
      <c r="I115" s="207" t="s">
        <v>455</v>
      </c>
      <c r="J115" s="207"/>
      <c r="K115" s="218"/>
    </row>
    <row r="116" spans="2:11" ht="15" customHeight="1">
      <c r="B116" s="230"/>
      <c r="C116" s="236"/>
      <c r="D116" s="236"/>
      <c r="E116" s="236"/>
      <c r="F116" s="236"/>
      <c r="G116" s="236"/>
      <c r="H116" s="236"/>
      <c r="I116" s="236"/>
      <c r="J116" s="236"/>
      <c r="K116" s="232"/>
    </row>
    <row r="117" spans="2:11" ht="18.75" customHeight="1">
      <c r="B117" s="237"/>
      <c r="C117" s="203"/>
      <c r="D117" s="203"/>
      <c r="E117" s="203"/>
      <c r="F117" s="238"/>
      <c r="G117" s="203"/>
      <c r="H117" s="203"/>
      <c r="I117" s="203"/>
      <c r="J117" s="203"/>
      <c r="K117" s="237"/>
    </row>
    <row r="118" spans="2:11" ht="18.75" customHeight="1">
      <c r="B118" s="213"/>
      <c r="C118" s="213"/>
      <c r="D118" s="213"/>
      <c r="E118" s="213"/>
      <c r="F118" s="213"/>
      <c r="G118" s="213"/>
      <c r="H118" s="213"/>
      <c r="I118" s="213"/>
      <c r="J118" s="213"/>
      <c r="K118" s="213"/>
    </row>
    <row r="119" spans="2:11" ht="7.5" customHeight="1">
      <c r="B119" s="239"/>
      <c r="C119" s="240"/>
      <c r="D119" s="240"/>
      <c r="E119" s="240"/>
      <c r="F119" s="240"/>
      <c r="G119" s="240"/>
      <c r="H119" s="240"/>
      <c r="I119" s="240"/>
      <c r="J119" s="240"/>
      <c r="K119" s="241"/>
    </row>
    <row r="120" spans="2:11" ht="45" customHeight="1">
      <c r="B120" s="242"/>
      <c r="C120" s="309" t="s">
        <v>456</v>
      </c>
      <c r="D120" s="309"/>
      <c r="E120" s="309"/>
      <c r="F120" s="309"/>
      <c r="G120" s="309"/>
      <c r="H120" s="309"/>
      <c r="I120" s="309"/>
      <c r="J120" s="309"/>
      <c r="K120" s="243"/>
    </row>
    <row r="121" spans="2:11" ht="17.25" customHeight="1">
      <c r="B121" s="244"/>
      <c r="C121" s="219" t="s">
        <v>403</v>
      </c>
      <c r="D121" s="219"/>
      <c r="E121" s="219"/>
      <c r="F121" s="219" t="s">
        <v>404</v>
      </c>
      <c r="G121" s="220"/>
      <c r="H121" s="219" t="s">
        <v>99</v>
      </c>
      <c r="I121" s="219" t="s">
        <v>59</v>
      </c>
      <c r="J121" s="219" t="s">
        <v>405</v>
      </c>
      <c r="K121" s="245"/>
    </row>
    <row r="122" spans="2:11" ht="17.25" customHeight="1">
      <c r="B122" s="244"/>
      <c r="C122" s="221" t="s">
        <v>406</v>
      </c>
      <c r="D122" s="221"/>
      <c r="E122" s="221"/>
      <c r="F122" s="222" t="s">
        <v>407</v>
      </c>
      <c r="G122" s="223"/>
      <c r="H122" s="221"/>
      <c r="I122" s="221"/>
      <c r="J122" s="221" t="s">
        <v>408</v>
      </c>
      <c r="K122" s="245"/>
    </row>
    <row r="123" spans="2:11" ht="5.25" customHeight="1">
      <c r="B123" s="246"/>
      <c r="C123" s="224"/>
      <c r="D123" s="224"/>
      <c r="E123" s="224"/>
      <c r="F123" s="224"/>
      <c r="G123" s="207"/>
      <c r="H123" s="224"/>
      <c r="I123" s="224"/>
      <c r="J123" s="224"/>
      <c r="K123" s="247"/>
    </row>
    <row r="124" spans="2:11" ht="15" customHeight="1">
      <c r="B124" s="246"/>
      <c r="C124" s="207" t="s">
        <v>412</v>
      </c>
      <c r="D124" s="224"/>
      <c r="E124" s="224"/>
      <c r="F124" s="226" t="s">
        <v>409</v>
      </c>
      <c r="G124" s="207"/>
      <c r="H124" s="207" t="s">
        <v>448</v>
      </c>
      <c r="I124" s="207" t="s">
        <v>411</v>
      </c>
      <c r="J124" s="207">
        <v>120</v>
      </c>
      <c r="K124" s="248"/>
    </row>
    <row r="125" spans="2:11" ht="15" customHeight="1">
      <c r="B125" s="246"/>
      <c r="C125" s="207" t="s">
        <v>457</v>
      </c>
      <c r="D125" s="207"/>
      <c r="E125" s="207"/>
      <c r="F125" s="226" t="s">
        <v>409</v>
      </c>
      <c r="G125" s="207"/>
      <c r="H125" s="207" t="s">
        <v>458</v>
      </c>
      <c r="I125" s="207" t="s">
        <v>411</v>
      </c>
      <c r="J125" s="207" t="s">
        <v>459</v>
      </c>
      <c r="K125" s="248"/>
    </row>
    <row r="126" spans="2:11" ht="15" customHeight="1">
      <c r="B126" s="246"/>
      <c r="C126" s="207" t="s">
        <v>358</v>
      </c>
      <c r="D126" s="207"/>
      <c r="E126" s="207"/>
      <c r="F126" s="226" t="s">
        <v>409</v>
      </c>
      <c r="G126" s="207"/>
      <c r="H126" s="207" t="s">
        <v>460</v>
      </c>
      <c r="I126" s="207" t="s">
        <v>411</v>
      </c>
      <c r="J126" s="207" t="s">
        <v>459</v>
      </c>
      <c r="K126" s="248"/>
    </row>
    <row r="127" spans="2:11" ht="15" customHeight="1">
      <c r="B127" s="246"/>
      <c r="C127" s="207" t="s">
        <v>420</v>
      </c>
      <c r="D127" s="207"/>
      <c r="E127" s="207"/>
      <c r="F127" s="226" t="s">
        <v>415</v>
      </c>
      <c r="G127" s="207"/>
      <c r="H127" s="207" t="s">
        <v>421</v>
      </c>
      <c r="I127" s="207" t="s">
        <v>411</v>
      </c>
      <c r="J127" s="207">
        <v>15</v>
      </c>
      <c r="K127" s="248"/>
    </row>
    <row r="128" spans="2:11" ht="15" customHeight="1">
      <c r="B128" s="246"/>
      <c r="C128" s="228" t="s">
        <v>422</v>
      </c>
      <c r="D128" s="228"/>
      <c r="E128" s="228"/>
      <c r="F128" s="229" t="s">
        <v>415</v>
      </c>
      <c r="G128" s="228"/>
      <c r="H128" s="228" t="s">
        <v>423</v>
      </c>
      <c r="I128" s="228" t="s">
        <v>411</v>
      </c>
      <c r="J128" s="228">
        <v>15</v>
      </c>
      <c r="K128" s="248"/>
    </row>
    <row r="129" spans="2:11" ht="15" customHeight="1">
      <c r="B129" s="246"/>
      <c r="C129" s="228" t="s">
        <v>424</v>
      </c>
      <c r="D129" s="228"/>
      <c r="E129" s="228"/>
      <c r="F129" s="229" t="s">
        <v>415</v>
      </c>
      <c r="G129" s="228"/>
      <c r="H129" s="228" t="s">
        <v>425</v>
      </c>
      <c r="I129" s="228" t="s">
        <v>411</v>
      </c>
      <c r="J129" s="228">
        <v>20</v>
      </c>
      <c r="K129" s="248"/>
    </row>
    <row r="130" spans="2:11" ht="15" customHeight="1">
      <c r="B130" s="246"/>
      <c r="C130" s="228" t="s">
        <v>426</v>
      </c>
      <c r="D130" s="228"/>
      <c r="E130" s="228"/>
      <c r="F130" s="229" t="s">
        <v>415</v>
      </c>
      <c r="G130" s="228"/>
      <c r="H130" s="228" t="s">
        <v>427</v>
      </c>
      <c r="I130" s="228" t="s">
        <v>411</v>
      </c>
      <c r="J130" s="228">
        <v>20</v>
      </c>
      <c r="K130" s="248"/>
    </row>
    <row r="131" spans="2:11" ht="15" customHeight="1">
      <c r="B131" s="246"/>
      <c r="C131" s="207" t="s">
        <v>414</v>
      </c>
      <c r="D131" s="207"/>
      <c r="E131" s="207"/>
      <c r="F131" s="226" t="s">
        <v>415</v>
      </c>
      <c r="G131" s="207"/>
      <c r="H131" s="207" t="s">
        <v>448</v>
      </c>
      <c r="I131" s="207" t="s">
        <v>411</v>
      </c>
      <c r="J131" s="207">
        <v>50</v>
      </c>
      <c r="K131" s="248"/>
    </row>
    <row r="132" spans="2:11" ht="15" customHeight="1">
      <c r="B132" s="246"/>
      <c r="C132" s="207" t="s">
        <v>428</v>
      </c>
      <c r="D132" s="207"/>
      <c r="E132" s="207"/>
      <c r="F132" s="226" t="s">
        <v>415</v>
      </c>
      <c r="G132" s="207"/>
      <c r="H132" s="207" t="s">
        <v>448</v>
      </c>
      <c r="I132" s="207" t="s">
        <v>411</v>
      </c>
      <c r="J132" s="207">
        <v>50</v>
      </c>
      <c r="K132" s="248"/>
    </row>
    <row r="133" spans="2:11" ht="15" customHeight="1">
      <c r="B133" s="246"/>
      <c r="C133" s="207" t="s">
        <v>434</v>
      </c>
      <c r="D133" s="207"/>
      <c r="E133" s="207"/>
      <c r="F133" s="226" t="s">
        <v>415</v>
      </c>
      <c r="G133" s="207"/>
      <c r="H133" s="207" t="s">
        <v>448</v>
      </c>
      <c r="I133" s="207" t="s">
        <v>411</v>
      </c>
      <c r="J133" s="207">
        <v>50</v>
      </c>
      <c r="K133" s="248"/>
    </row>
    <row r="134" spans="2:11" ht="15" customHeight="1">
      <c r="B134" s="246"/>
      <c r="C134" s="207" t="s">
        <v>436</v>
      </c>
      <c r="D134" s="207"/>
      <c r="E134" s="207"/>
      <c r="F134" s="226" t="s">
        <v>415</v>
      </c>
      <c r="G134" s="207"/>
      <c r="H134" s="207" t="s">
        <v>448</v>
      </c>
      <c r="I134" s="207" t="s">
        <v>411</v>
      </c>
      <c r="J134" s="207">
        <v>50</v>
      </c>
      <c r="K134" s="248"/>
    </row>
    <row r="135" spans="2:11" ht="15" customHeight="1">
      <c r="B135" s="246"/>
      <c r="C135" s="207" t="s">
        <v>105</v>
      </c>
      <c r="D135" s="207"/>
      <c r="E135" s="207"/>
      <c r="F135" s="226" t="s">
        <v>415</v>
      </c>
      <c r="G135" s="207"/>
      <c r="H135" s="207" t="s">
        <v>461</v>
      </c>
      <c r="I135" s="207" t="s">
        <v>411</v>
      </c>
      <c r="J135" s="207">
        <v>255</v>
      </c>
      <c r="K135" s="248"/>
    </row>
    <row r="136" spans="2:11" ht="15" customHeight="1">
      <c r="B136" s="246"/>
      <c r="C136" s="207" t="s">
        <v>438</v>
      </c>
      <c r="D136" s="207"/>
      <c r="E136" s="207"/>
      <c r="F136" s="226" t="s">
        <v>409</v>
      </c>
      <c r="G136" s="207"/>
      <c r="H136" s="207" t="s">
        <v>462</v>
      </c>
      <c r="I136" s="207" t="s">
        <v>440</v>
      </c>
      <c r="J136" s="207"/>
      <c r="K136" s="248"/>
    </row>
    <row r="137" spans="2:11" ht="15" customHeight="1">
      <c r="B137" s="246"/>
      <c r="C137" s="207" t="s">
        <v>441</v>
      </c>
      <c r="D137" s="207"/>
      <c r="E137" s="207"/>
      <c r="F137" s="226" t="s">
        <v>409</v>
      </c>
      <c r="G137" s="207"/>
      <c r="H137" s="207" t="s">
        <v>463</v>
      </c>
      <c r="I137" s="207" t="s">
        <v>443</v>
      </c>
      <c r="J137" s="207"/>
      <c r="K137" s="248"/>
    </row>
    <row r="138" spans="2:11" ht="15" customHeight="1">
      <c r="B138" s="246"/>
      <c r="C138" s="207" t="s">
        <v>444</v>
      </c>
      <c r="D138" s="207"/>
      <c r="E138" s="207"/>
      <c r="F138" s="226" t="s">
        <v>409</v>
      </c>
      <c r="G138" s="207"/>
      <c r="H138" s="207" t="s">
        <v>444</v>
      </c>
      <c r="I138" s="207" t="s">
        <v>443</v>
      </c>
      <c r="J138" s="207"/>
      <c r="K138" s="248"/>
    </row>
    <row r="139" spans="2:11" ht="15" customHeight="1">
      <c r="B139" s="246"/>
      <c r="C139" s="207" t="s">
        <v>40</v>
      </c>
      <c r="D139" s="207"/>
      <c r="E139" s="207"/>
      <c r="F139" s="226" t="s">
        <v>409</v>
      </c>
      <c r="G139" s="207"/>
      <c r="H139" s="207" t="s">
        <v>464</v>
      </c>
      <c r="I139" s="207" t="s">
        <v>443</v>
      </c>
      <c r="J139" s="207"/>
      <c r="K139" s="248"/>
    </row>
    <row r="140" spans="2:11" ht="15" customHeight="1">
      <c r="B140" s="246"/>
      <c r="C140" s="207" t="s">
        <v>465</v>
      </c>
      <c r="D140" s="207"/>
      <c r="E140" s="207"/>
      <c r="F140" s="226" t="s">
        <v>409</v>
      </c>
      <c r="G140" s="207"/>
      <c r="H140" s="207" t="s">
        <v>466</v>
      </c>
      <c r="I140" s="207" t="s">
        <v>443</v>
      </c>
      <c r="J140" s="207"/>
      <c r="K140" s="248"/>
    </row>
    <row r="141" spans="2:11" ht="15" customHeight="1">
      <c r="B141" s="249"/>
      <c r="C141" s="250"/>
      <c r="D141" s="250"/>
      <c r="E141" s="250"/>
      <c r="F141" s="250"/>
      <c r="G141" s="250"/>
      <c r="H141" s="250"/>
      <c r="I141" s="250"/>
      <c r="J141" s="250"/>
      <c r="K141" s="251"/>
    </row>
    <row r="142" spans="2:11" ht="18.75" customHeight="1">
      <c r="B142" s="203"/>
      <c r="C142" s="203"/>
      <c r="D142" s="203"/>
      <c r="E142" s="203"/>
      <c r="F142" s="238"/>
      <c r="G142" s="203"/>
      <c r="H142" s="203"/>
      <c r="I142" s="203"/>
      <c r="J142" s="203"/>
      <c r="K142" s="203"/>
    </row>
    <row r="143" spans="2:11" ht="18.75" customHeight="1">
      <c r="B143" s="213"/>
      <c r="C143" s="213"/>
      <c r="D143" s="213"/>
      <c r="E143" s="213"/>
      <c r="F143" s="213"/>
      <c r="G143" s="213"/>
      <c r="H143" s="213"/>
      <c r="I143" s="213"/>
      <c r="J143" s="213"/>
      <c r="K143" s="213"/>
    </row>
    <row r="144" spans="2:11" ht="7.5" customHeight="1">
      <c r="B144" s="214"/>
      <c r="C144" s="215"/>
      <c r="D144" s="215"/>
      <c r="E144" s="215"/>
      <c r="F144" s="215"/>
      <c r="G144" s="215"/>
      <c r="H144" s="215"/>
      <c r="I144" s="215"/>
      <c r="J144" s="215"/>
      <c r="K144" s="216"/>
    </row>
    <row r="145" spans="2:11" ht="45" customHeight="1">
      <c r="B145" s="217"/>
      <c r="C145" s="313" t="s">
        <v>467</v>
      </c>
      <c r="D145" s="313"/>
      <c r="E145" s="313"/>
      <c r="F145" s="313"/>
      <c r="G145" s="313"/>
      <c r="H145" s="313"/>
      <c r="I145" s="313"/>
      <c r="J145" s="313"/>
      <c r="K145" s="218"/>
    </row>
    <row r="146" spans="2:11" ht="17.25" customHeight="1">
      <c r="B146" s="217"/>
      <c r="C146" s="219" t="s">
        <v>403</v>
      </c>
      <c r="D146" s="219"/>
      <c r="E146" s="219"/>
      <c r="F146" s="219" t="s">
        <v>404</v>
      </c>
      <c r="G146" s="220"/>
      <c r="H146" s="219" t="s">
        <v>99</v>
      </c>
      <c r="I146" s="219" t="s">
        <v>59</v>
      </c>
      <c r="J146" s="219" t="s">
        <v>405</v>
      </c>
      <c r="K146" s="218"/>
    </row>
    <row r="147" spans="2:11" ht="17.25" customHeight="1">
      <c r="B147" s="217"/>
      <c r="C147" s="221" t="s">
        <v>406</v>
      </c>
      <c r="D147" s="221"/>
      <c r="E147" s="221"/>
      <c r="F147" s="222" t="s">
        <v>407</v>
      </c>
      <c r="G147" s="223"/>
      <c r="H147" s="221"/>
      <c r="I147" s="221"/>
      <c r="J147" s="221" t="s">
        <v>408</v>
      </c>
      <c r="K147" s="218"/>
    </row>
    <row r="148" spans="2:11" ht="5.25" customHeight="1">
      <c r="B148" s="227"/>
      <c r="C148" s="224"/>
      <c r="D148" s="224"/>
      <c r="E148" s="224"/>
      <c r="F148" s="224"/>
      <c r="G148" s="225"/>
      <c r="H148" s="224"/>
      <c r="I148" s="224"/>
      <c r="J148" s="224"/>
      <c r="K148" s="248"/>
    </row>
    <row r="149" spans="2:11" ht="15" customHeight="1">
      <c r="B149" s="227"/>
      <c r="C149" s="252" t="s">
        <v>412</v>
      </c>
      <c r="D149" s="207"/>
      <c r="E149" s="207"/>
      <c r="F149" s="253" t="s">
        <v>409</v>
      </c>
      <c r="G149" s="207"/>
      <c r="H149" s="252" t="s">
        <v>448</v>
      </c>
      <c r="I149" s="252" t="s">
        <v>411</v>
      </c>
      <c r="J149" s="252">
        <v>120</v>
      </c>
      <c r="K149" s="248"/>
    </row>
    <row r="150" spans="2:11" ht="15" customHeight="1">
      <c r="B150" s="227"/>
      <c r="C150" s="252" t="s">
        <v>457</v>
      </c>
      <c r="D150" s="207"/>
      <c r="E150" s="207"/>
      <c r="F150" s="253" t="s">
        <v>409</v>
      </c>
      <c r="G150" s="207"/>
      <c r="H150" s="252" t="s">
        <v>468</v>
      </c>
      <c r="I150" s="252" t="s">
        <v>411</v>
      </c>
      <c r="J150" s="252" t="s">
        <v>459</v>
      </c>
      <c r="K150" s="248"/>
    </row>
    <row r="151" spans="2:11" ht="15" customHeight="1">
      <c r="B151" s="227"/>
      <c r="C151" s="252" t="s">
        <v>358</v>
      </c>
      <c r="D151" s="207"/>
      <c r="E151" s="207"/>
      <c r="F151" s="253" t="s">
        <v>409</v>
      </c>
      <c r="G151" s="207"/>
      <c r="H151" s="252" t="s">
        <v>469</v>
      </c>
      <c r="I151" s="252" t="s">
        <v>411</v>
      </c>
      <c r="J151" s="252" t="s">
        <v>459</v>
      </c>
      <c r="K151" s="248"/>
    </row>
    <row r="152" spans="2:11" ht="15" customHeight="1">
      <c r="B152" s="227"/>
      <c r="C152" s="252" t="s">
        <v>414</v>
      </c>
      <c r="D152" s="207"/>
      <c r="E152" s="207"/>
      <c r="F152" s="253" t="s">
        <v>415</v>
      </c>
      <c r="G152" s="207"/>
      <c r="H152" s="252" t="s">
        <v>448</v>
      </c>
      <c r="I152" s="252" t="s">
        <v>411</v>
      </c>
      <c r="J152" s="252">
        <v>50</v>
      </c>
      <c r="K152" s="248"/>
    </row>
    <row r="153" spans="2:11" ht="15" customHeight="1">
      <c r="B153" s="227"/>
      <c r="C153" s="252" t="s">
        <v>417</v>
      </c>
      <c r="D153" s="207"/>
      <c r="E153" s="207"/>
      <c r="F153" s="253" t="s">
        <v>409</v>
      </c>
      <c r="G153" s="207"/>
      <c r="H153" s="252" t="s">
        <v>448</v>
      </c>
      <c r="I153" s="252" t="s">
        <v>419</v>
      </c>
      <c r="J153" s="252"/>
      <c r="K153" s="248"/>
    </row>
    <row r="154" spans="2:11" ht="15" customHeight="1">
      <c r="B154" s="227"/>
      <c r="C154" s="252" t="s">
        <v>428</v>
      </c>
      <c r="D154" s="207"/>
      <c r="E154" s="207"/>
      <c r="F154" s="253" t="s">
        <v>415</v>
      </c>
      <c r="G154" s="207"/>
      <c r="H154" s="252" t="s">
        <v>448</v>
      </c>
      <c r="I154" s="252" t="s">
        <v>411</v>
      </c>
      <c r="J154" s="252">
        <v>50</v>
      </c>
      <c r="K154" s="248"/>
    </row>
    <row r="155" spans="2:11" ht="15" customHeight="1">
      <c r="B155" s="227"/>
      <c r="C155" s="252" t="s">
        <v>436</v>
      </c>
      <c r="D155" s="207"/>
      <c r="E155" s="207"/>
      <c r="F155" s="253" t="s">
        <v>415</v>
      </c>
      <c r="G155" s="207"/>
      <c r="H155" s="252" t="s">
        <v>448</v>
      </c>
      <c r="I155" s="252" t="s">
        <v>411</v>
      </c>
      <c r="J155" s="252">
        <v>50</v>
      </c>
      <c r="K155" s="248"/>
    </row>
    <row r="156" spans="2:11" ht="15" customHeight="1">
      <c r="B156" s="227"/>
      <c r="C156" s="252" t="s">
        <v>434</v>
      </c>
      <c r="D156" s="207"/>
      <c r="E156" s="207"/>
      <c r="F156" s="253" t="s">
        <v>415</v>
      </c>
      <c r="G156" s="207"/>
      <c r="H156" s="252" t="s">
        <v>448</v>
      </c>
      <c r="I156" s="252" t="s">
        <v>411</v>
      </c>
      <c r="J156" s="252">
        <v>50</v>
      </c>
      <c r="K156" s="248"/>
    </row>
    <row r="157" spans="2:11" ht="15" customHeight="1">
      <c r="B157" s="227"/>
      <c r="C157" s="252" t="s">
        <v>83</v>
      </c>
      <c r="D157" s="207"/>
      <c r="E157" s="207"/>
      <c r="F157" s="253" t="s">
        <v>409</v>
      </c>
      <c r="G157" s="207"/>
      <c r="H157" s="252" t="s">
        <v>470</v>
      </c>
      <c r="I157" s="252" t="s">
        <v>411</v>
      </c>
      <c r="J157" s="252" t="s">
        <v>471</v>
      </c>
      <c r="K157" s="248"/>
    </row>
    <row r="158" spans="2:11" ht="15" customHeight="1">
      <c r="B158" s="227"/>
      <c r="C158" s="252" t="s">
        <v>472</v>
      </c>
      <c r="D158" s="207"/>
      <c r="E158" s="207"/>
      <c r="F158" s="253" t="s">
        <v>409</v>
      </c>
      <c r="G158" s="207"/>
      <c r="H158" s="252" t="s">
        <v>473</v>
      </c>
      <c r="I158" s="252" t="s">
        <v>443</v>
      </c>
      <c r="J158" s="252"/>
      <c r="K158" s="248"/>
    </row>
    <row r="159" spans="2:11" ht="15" customHeight="1">
      <c r="B159" s="254"/>
      <c r="C159" s="236"/>
      <c r="D159" s="236"/>
      <c r="E159" s="236"/>
      <c r="F159" s="236"/>
      <c r="G159" s="236"/>
      <c r="H159" s="236"/>
      <c r="I159" s="236"/>
      <c r="J159" s="236"/>
      <c r="K159" s="255"/>
    </row>
    <row r="160" spans="2:11" ht="18.75" customHeight="1">
      <c r="B160" s="203"/>
      <c r="C160" s="207"/>
      <c r="D160" s="207"/>
      <c r="E160" s="207"/>
      <c r="F160" s="226"/>
      <c r="G160" s="207"/>
      <c r="H160" s="207"/>
      <c r="I160" s="207"/>
      <c r="J160" s="207"/>
      <c r="K160" s="203"/>
    </row>
    <row r="161" spans="2:11" ht="18.75" customHeight="1">
      <c r="B161" s="213"/>
      <c r="C161" s="213"/>
      <c r="D161" s="213"/>
      <c r="E161" s="213"/>
      <c r="F161" s="213"/>
      <c r="G161" s="213"/>
      <c r="H161" s="213"/>
      <c r="I161" s="213"/>
      <c r="J161" s="213"/>
      <c r="K161" s="213"/>
    </row>
    <row r="162" spans="2:11" ht="7.5" customHeight="1">
      <c r="B162" s="194"/>
      <c r="C162" s="195"/>
      <c r="D162" s="195"/>
      <c r="E162" s="195"/>
      <c r="F162" s="195"/>
      <c r="G162" s="195"/>
      <c r="H162" s="195"/>
      <c r="I162" s="195"/>
      <c r="J162" s="195"/>
      <c r="K162" s="196"/>
    </row>
    <row r="163" spans="2:11" ht="45" customHeight="1">
      <c r="B163" s="197"/>
      <c r="C163" s="309" t="s">
        <v>474</v>
      </c>
      <c r="D163" s="309"/>
      <c r="E163" s="309"/>
      <c r="F163" s="309"/>
      <c r="G163" s="309"/>
      <c r="H163" s="309"/>
      <c r="I163" s="309"/>
      <c r="J163" s="309"/>
      <c r="K163" s="198"/>
    </row>
    <row r="164" spans="2:11" ht="17.25" customHeight="1">
      <c r="B164" s="197"/>
      <c r="C164" s="219" t="s">
        <v>403</v>
      </c>
      <c r="D164" s="219"/>
      <c r="E164" s="219"/>
      <c r="F164" s="219" t="s">
        <v>404</v>
      </c>
      <c r="G164" s="256"/>
      <c r="H164" s="257" t="s">
        <v>99</v>
      </c>
      <c r="I164" s="257" t="s">
        <v>59</v>
      </c>
      <c r="J164" s="219" t="s">
        <v>405</v>
      </c>
      <c r="K164" s="198"/>
    </row>
    <row r="165" spans="2:11" ht="17.25" customHeight="1">
      <c r="B165" s="200"/>
      <c r="C165" s="221" t="s">
        <v>406</v>
      </c>
      <c r="D165" s="221"/>
      <c r="E165" s="221"/>
      <c r="F165" s="222" t="s">
        <v>407</v>
      </c>
      <c r="G165" s="258"/>
      <c r="H165" s="259"/>
      <c r="I165" s="259"/>
      <c r="J165" s="221" t="s">
        <v>408</v>
      </c>
      <c r="K165" s="201"/>
    </row>
    <row r="166" spans="2:11" ht="5.25" customHeight="1">
      <c r="B166" s="227"/>
      <c r="C166" s="224"/>
      <c r="D166" s="224"/>
      <c r="E166" s="224"/>
      <c r="F166" s="224"/>
      <c r="G166" s="225"/>
      <c r="H166" s="224"/>
      <c r="I166" s="224"/>
      <c r="J166" s="224"/>
      <c r="K166" s="248"/>
    </row>
    <row r="167" spans="2:11" ht="15" customHeight="1">
      <c r="B167" s="227"/>
      <c r="C167" s="207" t="s">
        <v>412</v>
      </c>
      <c r="D167" s="207"/>
      <c r="E167" s="207"/>
      <c r="F167" s="226" t="s">
        <v>409</v>
      </c>
      <c r="G167" s="207"/>
      <c r="H167" s="207" t="s">
        <v>448</v>
      </c>
      <c r="I167" s="207" t="s">
        <v>411</v>
      </c>
      <c r="J167" s="207">
        <v>120</v>
      </c>
      <c r="K167" s="248"/>
    </row>
    <row r="168" spans="2:11" ht="15" customHeight="1">
      <c r="B168" s="227"/>
      <c r="C168" s="207" t="s">
        <v>457</v>
      </c>
      <c r="D168" s="207"/>
      <c r="E168" s="207"/>
      <c r="F168" s="226" t="s">
        <v>409</v>
      </c>
      <c r="G168" s="207"/>
      <c r="H168" s="207" t="s">
        <v>458</v>
      </c>
      <c r="I168" s="207" t="s">
        <v>411</v>
      </c>
      <c r="J168" s="207" t="s">
        <v>459</v>
      </c>
      <c r="K168" s="248"/>
    </row>
    <row r="169" spans="2:11" ht="15" customHeight="1">
      <c r="B169" s="227"/>
      <c r="C169" s="207" t="s">
        <v>358</v>
      </c>
      <c r="D169" s="207"/>
      <c r="E169" s="207"/>
      <c r="F169" s="226" t="s">
        <v>409</v>
      </c>
      <c r="G169" s="207"/>
      <c r="H169" s="207" t="s">
        <v>475</v>
      </c>
      <c r="I169" s="207" t="s">
        <v>411</v>
      </c>
      <c r="J169" s="207" t="s">
        <v>459</v>
      </c>
      <c r="K169" s="248"/>
    </row>
    <row r="170" spans="2:11" ht="15" customHeight="1">
      <c r="B170" s="227"/>
      <c r="C170" s="207" t="s">
        <v>414</v>
      </c>
      <c r="D170" s="207"/>
      <c r="E170" s="207"/>
      <c r="F170" s="226" t="s">
        <v>415</v>
      </c>
      <c r="G170" s="207"/>
      <c r="H170" s="207" t="s">
        <v>475</v>
      </c>
      <c r="I170" s="207" t="s">
        <v>411</v>
      </c>
      <c r="J170" s="207">
        <v>50</v>
      </c>
      <c r="K170" s="248"/>
    </row>
    <row r="171" spans="2:11" ht="15" customHeight="1">
      <c r="B171" s="227"/>
      <c r="C171" s="207" t="s">
        <v>417</v>
      </c>
      <c r="D171" s="207"/>
      <c r="E171" s="207"/>
      <c r="F171" s="226" t="s">
        <v>409</v>
      </c>
      <c r="G171" s="207"/>
      <c r="H171" s="207" t="s">
        <v>475</v>
      </c>
      <c r="I171" s="207" t="s">
        <v>419</v>
      </c>
      <c r="J171" s="207"/>
      <c r="K171" s="248"/>
    </row>
    <row r="172" spans="2:11" ht="15" customHeight="1">
      <c r="B172" s="227"/>
      <c r="C172" s="207" t="s">
        <v>428</v>
      </c>
      <c r="D172" s="207"/>
      <c r="E172" s="207"/>
      <c r="F172" s="226" t="s">
        <v>415</v>
      </c>
      <c r="G172" s="207"/>
      <c r="H172" s="207" t="s">
        <v>475</v>
      </c>
      <c r="I172" s="207" t="s">
        <v>411</v>
      </c>
      <c r="J172" s="207">
        <v>50</v>
      </c>
      <c r="K172" s="248"/>
    </row>
    <row r="173" spans="2:11" ht="15" customHeight="1">
      <c r="B173" s="227"/>
      <c r="C173" s="207" t="s">
        <v>436</v>
      </c>
      <c r="D173" s="207"/>
      <c r="E173" s="207"/>
      <c r="F173" s="226" t="s">
        <v>415</v>
      </c>
      <c r="G173" s="207"/>
      <c r="H173" s="207" t="s">
        <v>475</v>
      </c>
      <c r="I173" s="207" t="s">
        <v>411</v>
      </c>
      <c r="J173" s="207">
        <v>50</v>
      </c>
      <c r="K173" s="248"/>
    </row>
    <row r="174" spans="2:11" ht="15" customHeight="1">
      <c r="B174" s="227"/>
      <c r="C174" s="207" t="s">
        <v>434</v>
      </c>
      <c r="D174" s="207"/>
      <c r="E174" s="207"/>
      <c r="F174" s="226" t="s">
        <v>415</v>
      </c>
      <c r="G174" s="207"/>
      <c r="H174" s="207" t="s">
        <v>475</v>
      </c>
      <c r="I174" s="207" t="s">
        <v>411</v>
      </c>
      <c r="J174" s="207">
        <v>50</v>
      </c>
      <c r="K174" s="248"/>
    </row>
    <row r="175" spans="2:11" ht="15" customHeight="1">
      <c r="B175" s="227"/>
      <c r="C175" s="207" t="s">
        <v>98</v>
      </c>
      <c r="D175" s="207"/>
      <c r="E175" s="207"/>
      <c r="F175" s="226" t="s">
        <v>409</v>
      </c>
      <c r="G175" s="207"/>
      <c r="H175" s="207" t="s">
        <v>476</v>
      </c>
      <c r="I175" s="207" t="s">
        <v>477</v>
      </c>
      <c r="J175" s="207"/>
      <c r="K175" s="248"/>
    </row>
    <row r="176" spans="2:11" ht="15" customHeight="1">
      <c r="B176" s="227"/>
      <c r="C176" s="207" t="s">
        <v>59</v>
      </c>
      <c r="D176" s="207"/>
      <c r="E176" s="207"/>
      <c r="F176" s="226" t="s">
        <v>409</v>
      </c>
      <c r="G176" s="207"/>
      <c r="H176" s="207" t="s">
        <v>478</v>
      </c>
      <c r="I176" s="207" t="s">
        <v>479</v>
      </c>
      <c r="J176" s="207">
        <v>1</v>
      </c>
      <c r="K176" s="248"/>
    </row>
    <row r="177" spans="2:11" ht="15" customHeight="1">
      <c r="B177" s="227"/>
      <c r="C177" s="207" t="s">
        <v>55</v>
      </c>
      <c r="D177" s="207"/>
      <c r="E177" s="207"/>
      <c r="F177" s="226" t="s">
        <v>409</v>
      </c>
      <c r="G177" s="207"/>
      <c r="H177" s="207" t="s">
        <v>480</v>
      </c>
      <c r="I177" s="207" t="s">
        <v>411</v>
      </c>
      <c r="J177" s="207">
        <v>20</v>
      </c>
      <c r="K177" s="248"/>
    </row>
    <row r="178" spans="2:11" ht="15" customHeight="1">
      <c r="B178" s="227"/>
      <c r="C178" s="207" t="s">
        <v>99</v>
      </c>
      <c r="D178" s="207"/>
      <c r="E178" s="207"/>
      <c r="F178" s="226" t="s">
        <v>409</v>
      </c>
      <c r="G178" s="207"/>
      <c r="H178" s="207" t="s">
        <v>481</v>
      </c>
      <c r="I178" s="207" t="s">
        <v>411</v>
      </c>
      <c r="J178" s="207">
        <v>255</v>
      </c>
      <c r="K178" s="248"/>
    </row>
    <row r="179" spans="2:11" ht="15" customHeight="1">
      <c r="B179" s="227"/>
      <c r="C179" s="207" t="s">
        <v>100</v>
      </c>
      <c r="D179" s="207"/>
      <c r="E179" s="207"/>
      <c r="F179" s="226" t="s">
        <v>409</v>
      </c>
      <c r="G179" s="207"/>
      <c r="H179" s="207" t="s">
        <v>374</v>
      </c>
      <c r="I179" s="207" t="s">
        <v>411</v>
      </c>
      <c r="J179" s="207">
        <v>10</v>
      </c>
      <c r="K179" s="248"/>
    </row>
    <row r="180" spans="2:11" ht="15" customHeight="1">
      <c r="B180" s="227"/>
      <c r="C180" s="207" t="s">
        <v>101</v>
      </c>
      <c r="D180" s="207"/>
      <c r="E180" s="207"/>
      <c r="F180" s="226" t="s">
        <v>409</v>
      </c>
      <c r="G180" s="207"/>
      <c r="H180" s="207" t="s">
        <v>482</v>
      </c>
      <c r="I180" s="207" t="s">
        <v>443</v>
      </c>
      <c r="J180" s="207"/>
      <c r="K180" s="248"/>
    </row>
    <row r="181" spans="2:11" ht="15" customHeight="1">
      <c r="B181" s="227"/>
      <c r="C181" s="207" t="s">
        <v>483</v>
      </c>
      <c r="D181" s="207"/>
      <c r="E181" s="207"/>
      <c r="F181" s="226" t="s">
        <v>409</v>
      </c>
      <c r="G181" s="207"/>
      <c r="H181" s="207" t="s">
        <v>484</v>
      </c>
      <c r="I181" s="207" t="s">
        <v>443</v>
      </c>
      <c r="J181" s="207"/>
      <c r="K181" s="248"/>
    </row>
    <row r="182" spans="2:11" ht="15" customHeight="1">
      <c r="B182" s="227"/>
      <c r="C182" s="207" t="s">
        <v>472</v>
      </c>
      <c r="D182" s="207"/>
      <c r="E182" s="207"/>
      <c r="F182" s="226" t="s">
        <v>409</v>
      </c>
      <c r="G182" s="207"/>
      <c r="H182" s="207" t="s">
        <v>485</v>
      </c>
      <c r="I182" s="207" t="s">
        <v>443</v>
      </c>
      <c r="J182" s="207"/>
      <c r="K182" s="248"/>
    </row>
    <row r="183" spans="2:11" ht="15" customHeight="1">
      <c r="B183" s="227"/>
      <c r="C183" s="207" t="s">
        <v>104</v>
      </c>
      <c r="D183" s="207"/>
      <c r="E183" s="207"/>
      <c r="F183" s="226" t="s">
        <v>415</v>
      </c>
      <c r="G183" s="207"/>
      <c r="H183" s="207" t="s">
        <v>486</v>
      </c>
      <c r="I183" s="207" t="s">
        <v>411</v>
      </c>
      <c r="J183" s="207">
        <v>50</v>
      </c>
      <c r="K183" s="248"/>
    </row>
    <row r="184" spans="2:11" ht="15" customHeight="1">
      <c r="B184" s="254"/>
      <c r="C184" s="236"/>
      <c r="D184" s="236"/>
      <c r="E184" s="236"/>
      <c r="F184" s="236"/>
      <c r="G184" s="236"/>
      <c r="H184" s="236"/>
      <c r="I184" s="236"/>
      <c r="J184" s="236"/>
      <c r="K184" s="255"/>
    </row>
    <row r="185" spans="2:11" ht="18.75" customHeight="1">
      <c r="B185" s="203"/>
      <c r="C185" s="207"/>
      <c r="D185" s="207"/>
      <c r="E185" s="207"/>
      <c r="F185" s="226"/>
      <c r="G185" s="207"/>
      <c r="H185" s="207"/>
      <c r="I185" s="207"/>
      <c r="J185" s="207"/>
      <c r="K185" s="203"/>
    </row>
    <row r="186" spans="2:11" ht="18.75" customHeight="1">
      <c r="B186" s="213"/>
      <c r="C186" s="213"/>
      <c r="D186" s="213"/>
      <c r="E186" s="213"/>
      <c r="F186" s="213"/>
      <c r="G186" s="213"/>
      <c r="H186" s="213"/>
      <c r="I186" s="213"/>
      <c r="J186" s="213"/>
      <c r="K186" s="213"/>
    </row>
    <row r="187" spans="2:11" ht="13.5">
      <c r="B187" s="194"/>
      <c r="C187" s="195"/>
      <c r="D187" s="195"/>
      <c r="E187" s="195"/>
      <c r="F187" s="195"/>
      <c r="G187" s="195"/>
      <c r="H187" s="195"/>
      <c r="I187" s="195"/>
      <c r="J187" s="195"/>
      <c r="K187" s="196"/>
    </row>
    <row r="188" spans="2:11" ht="21">
      <c r="B188" s="197"/>
      <c r="C188" s="309" t="s">
        <v>487</v>
      </c>
      <c r="D188" s="309"/>
      <c r="E188" s="309"/>
      <c r="F188" s="309"/>
      <c r="G188" s="309"/>
      <c r="H188" s="309"/>
      <c r="I188" s="309"/>
      <c r="J188" s="309"/>
      <c r="K188" s="198"/>
    </row>
    <row r="189" spans="2:11" ht="25.5" customHeight="1">
      <c r="B189" s="197"/>
      <c r="C189" s="260" t="s">
        <v>488</v>
      </c>
      <c r="D189" s="260"/>
      <c r="E189" s="260"/>
      <c r="F189" s="260" t="s">
        <v>489</v>
      </c>
      <c r="G189" s="261"/>
      <c r="H189" s="315" t="s">
        <v>490</v>
      </c>
      <c r="I189" s="315"/>
      <c r="J189" s="315"/>
      <c r="K189" s="198"/>
    </row>
    <row r="190" spans="2:11" ht="5.25" customHeight="1">
      <c r="B190" s="227"/>
      <c r="C190" s="224"/>
      <c r="D190" s="224"/>
      <c r="E190" s="224"/>
      <c r="F190" s="224"/>
      <c r="G190" s="207"/>
      <c r="H190" s="224"/>
      <c r="I190" s="224"/>
      <c r="J190" s="224"/>
      <c r="K190" s="248"/>
    </row>
    <row r="191" spans="2:11" ht="15" customHeight="1">
      <c r="B191" s="227"/>
      <c r="C191" s="207" t="s">
        <v>491</v>
      </c>
      <c r="D191" s="207"/>
      <c r="E191" s="207"/>
      <c r="F191" s="226" t="s">
        <v>45</v>
      </c>
      <c r="G191" s="207"/>
      <c r="H191" s="316" t="s">
        <v>492</v>
      </c>
      <c r="I191" s="316"/>
      <c r="J191" s="316"/>
      <c r="K191" s="248"/>
    </row>
    <row r="192" spans="2:11" ht="15" customHeight="1">
      <c r="B192" s="227"/>
      <c r="C192" s="233"/>
      <c r="D192" s="207"/>
      <c r="E192" s="207"/>
      <c r="F192" s="226" t="s">
        <v>46</v>
      </c>
      <c r="G192" s="207"/>
      <c r="H192" s="316" t="s">
        <v>493</v>
      </c>
      <c r="I192" s="316"/>
      <c r="J192" s="316"/>
      <c r="K192" s="248"/>
    </row>
    <row r="193" spans="2:11" ht="15" customHeight="1">
      <c r="B193" s="227"/>
      <c r="C193" s="233"/>
      <c r="D193" s="207"/>
      <c r="E193" s="207"/>
      <c r="F193" s="226" t="s">
        <v>49</v>
      </c>
      <c r="G193" s="207"/>
      <c r="H193" s="316" t="s">
        <v>494</v>
      </c>
      <c r="I193" s="316"/>
      <c r="J193" s="316"/>
      <c r="K193" s="248"/>
    </row>
    <row r="194" spans="2:11" ht="15" customHeight="1">
      <c r="B194" s="227"/>
      <c r="C194" s="207"/>
      <c r="D194" s="207"/>
      <c r="E194" s="207"/>
      <c r="F194" s="226" t="s">
        <v>47</v>
      </c>
      <c r="G194" s="207"/>
      <c r="H194" s="316" t="s">
        <v>495</v>
      </c>
      <c r="I194" s="316"/>
      <c r="J194" s="316"/>
      <c r="K194" s="248"/>
    </row>
    <row r="195" spans="2:11" ht="15" customHeight="1">
      <c r="B195" s="227"/>
      <c r="C195" s="207"/>
      <c r="D195" s="207"/>
      <c r="E195" s="207"/>
      <c r="F195" s="226" t="s">
        <v>48</v>
      </c>
      <c r="G195" s="207"/>
      <c r="H195" s="316" t="s">
        <v>496</v>
      </c>
      <c r="I195" s="316"/>
      <c r="J195" s="316"/>
      <c r="K195" s="248"/>
    </row>
    <row r="196" spans="2:11" ht="15" customHeight="1">
      <c r="B196" s="227"/>
      <c r="C196" s="207"/>
      <c r="D196" s="207"/>
      <c r="E196" s="207"/>
      <c r="F196" s="226"/>
      <c r="G196" s="207"/>
      <c r="H196" s="207"/>
      <c r="I196" s="207"/>
      <c r="J196" s="207"/>
      <c r="K196" s="248"/>
    </row>
    <row r="197" spans="2:11" ht="15" customHeight="1">
      <c r="B197" s="227"/>
      <c r="C197" s="207" t="s">
        <v>455</v>
      </c>
      <c r="D197" s="207"/>
      <c r="E197" s="207"/>
      <c r="F197" s="226" t="s">
        <v>77</v>
      </c>
      <c r="G197" s="207"/>
      <c r="H197" s="316" t="s">
        <v>497</v>
      </c>
      <c r="I197" s="316"/>
      <c r="J197" s="316"/>
      <c r="K197" s="248"/>
    </row>
    <row r="198" spans="2:11" ht="15" customHeight="1">
      <c r="B198" s="227"/>
      <c r="C198" s="233"/>
      <c r="D198" s="207"/>
      <c r="E198" s="207"/>
      <c r="F198" s="226" t="s">
        <v>352</v>
      </c>
      <c r="G198" s="207"/>
      <c r="H198" s="316" t="s">
        <v>353</v>
      </c>
      <c r="I198" s="316"/>
      <c r="J198" s="316"/>
      <c r="K198" s="248"/>
    </row>
    <row r="199" spans="2:11" ht="15" customHeight="1">
      <c r="B199" s="227"/>
      <c r="C199" s="207"/>
      <c r="D199" s="207"/>
      <c r="E199" s="207"/>
      <c r="F199" s="226" t="s">
        <v>350</v>
      </c>
      <c r="G199" s="207"/>
      <c r="H199" s="316" t="s">
        <v>498</v>
      </c>
      <c r="I199" s="316"/>
      <c r="J199" s="316"/>
      <c r="K199" s="248"/>
    </row>
    <row r="200" spans="2:11" ht="15" customHeight="1">
      <c r="B200" s="262"/>
      <c r="C200" s="233"/>
      <c r="D200" s="233"/>
      <c r="E200" s="233"/>
      <c r="F200" s="226" t="s">
        <v>354</v>
      </c>
      <c r="G200" s="212"/>
      <c r="H200" s="314" t="s">
        <v>355</v>
      </c>
      <c r="I200" s="314"/>
      <c r="J200" s="314"/>
      <c r="K200" s="263"/>
    </row>
    <row r="201" spans="2:11" ht="15" customHeight="1">
      <c r="B201" s="262"/>
      <c r="C201" s="233"/>
      <c r="D201" s="233"/>
      <c r="E201" s="233"/>
      <c r="F201" s="226" t="s">
        <v>356</v>
      </c>
      <c r="G201" s="212"/>
      <c r="H201" s="314" t="s">
        <v>499</v>
      </c>
      <c r="I201" s="314"/>
      <c r="J201" s="314"/>
      <c r="K201" s="263"/>
    </row>
    <row r="202" spans="2:11" ht="15" customHeight="1">
      <c r="B202" s="262"/>
      <c r="C202" s="233"/>
      <c r="D202" s="233"/>
      <c r="E202" s="233"/>
      <c r="F202" s="264"/>
      <c r="G202" s="212"/>
      <c r="H202" s="265"/>
      <c r="I202" s="265"/>
      <c r="J202" s="265"/>
      <c r="K202" s="263"/>
    </row>
    <row r="203" spans="2:11" ht="15" customHeight="1">
      <c r="B203" s="262"/>
      <c r="C203" s="207" t="s">
        <v>479</v>
      </c>
      <c r="D203" s="233"/>
      <c r="E203" s="233"/>
      <c r="F203" s="226">
        <v>1</v>
      </c>
      <c r="G203" s="212"/>
      <c r="H203" s="314" t="s">
        <v>500</v>
      </c>
      <c r="I203" s="314"/>
      <c r="J203" s="314"/>
      <c r="K203" s="263"/>
    </row>
    <row r="204" spans="2:11" ht="15" customHeight="1">
      <c r="B204" s="262"/>
      <c r="C204" s="233"/>
      <c r="D204" s="233"/>
      <c r="E204" s="233"/>
      <c r="F204" s="226">
        <v>2</v>
      </c>
      <c r="G204" s="212"/>
      <c r="H204" s="314" t="s">
        <v>501</v>
      </c>
      <c r="I204" s="314"/>
      <c r="J204" s="314"/>
      <c r="K204" s="263"/>
    </row>
    <row r="205" spans="2:11" ht="15" customHeight="1">
      <c r="B205" s="262"/>
      <c r="C205" s="233"/>
      <c r="D205" s="233"/>
      <c r="E205" s="233"/>
      <c r="F205" s="226">
        <v>3</v>
      </c>
      <c r="G205" s="212"/>
      <c r="H205" s="314" t="s">
        <v>502</v>
      </c>
      <c r="I205" s="314"/>
      <c r="J205" s="314"/>
      <c r="K205" s="263"/>
    </row>
    <row r="206" spans="2:11" ht="15" customHeight="1">
      <c r="B206" s="262"/>
      <c r="C206" s="233"/>
      <c r="D206" s="233"/>
      <c r="E206" s="233"/>
      <c r="F206" s="226">
        <v>4</v>
      </c>
      <c r="G206" s="212"/>
      <c r="H206" s="314" t="s">
        <v>503</v>
      </c>
      <c r="I206" s="314"/>
      <c r="J206" s="314"/>
      <c r="K206" s="263"/>
    </row>
    <row r="207" spans="2:11" ht="12.75" customHeight="1">
      <c r="B207" s="266"/>
      <c r="C207" s="267"/>
      <c r="D207" s="267"/>
      <c r="E207" s="267"/>
      <c r="F207" s="267"/>
      <c r="G207" s="267"/>
      <c r="H207" s="267"/>
      <c r="I207" s="267"/>
      <c r="J207" s="267"/>
      <c r="K207" s="268"/>
    </row>
  </sheetData>
  <sheetProtection/>
  <mergeCells count="77">
    <mergeCell ref="H201:J201"/>
    <mergeCell ref="H203:J203"/>
    <mergeCell ref="H204:J204"/>
    <mergeCell ref="H205:J205"/>
    <mergeCell ref="H206:J206"/>
    <mergeCell ref="H194:J194"/>
    <mergeCell ref="H195:J195"/>
    <mergeCell ref="H197:J197"/>
    <mergeCell ref="H198:J198"/>
    <mergeCell ref="H199:J199"/>
    <mergeCell ref="H200:J200"/>
    <mergeCell ref="C163:J163"/>
    <mergeCell ref="C188:J188"/>
    <mergeCell ref="H189:J189"/>
    <mergeCell ref="H191:J191"/>
    <mergeCell ref="H192:J192"/>
    <mergeCell ref="H193:J193"/>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Bc. Jiří Tillner</cp:lastModifiedBy>
  <cp:lastPrinted>2018-08-21T06:47:25Z</cp:lastPrinted>
  <dcterms:modified xsi:type="dcterms:W3CDTF">2018-08-21T06:47:57Z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