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35" windowHeight="8955" activeTab="0"/>
  </bookViews>
  <sheets>
    <sheet name="Rekapitulace zakázky" sheetId="1" r:id="rId1"/>
    <sheet name="SO 1 - Oprava střechy" sheetId="2" r:id="rId2"/>
    <sheet name="Pokyny pro vyplnění" sheetId="3" r:id="rId3"/>
  </sheets>
  <definedNames>
    <definedName name="_xlnm._FilterDatabase" localSheetId="1" hidden="1">'SO 1 - Oprava střechy'!$C$95:$K$95</definedName>
    <definedName name="_xlnm.Print_Titles" localSheetId="0">'Rekapitulace zakázky'!$49:$49</definedName>
    <definedName name="_xlnm.Print_Titles" localSheetId="1">'SO 1 - Oprava střechy'!$95:$95</definedName>
    <definedName name="_xlnm.Print_Area" localSheetId="0">'Rekapitulace zakázky'!$D$4:$AO$33,'Rekapitulace zakázky'!$C$39:$AQ$53</definedName>
    <definedName name="_xlnm.Print_Area" localSheetId="1">'SO 1 - Oprava střechy'!$C$4:$J$36,'SO 1 - Oprava střechy'!$C$42:$J$77,'SO 1 - Oprava střechy'!$C$83:$K$417</definedName>
  </definedNames>
  <calcPr fullCalcOnLoad="1"/>
</workbook>
</file>

<file path=xl/sharedStrings.xml><?xml version="1.0" encoding="utf-8"?>
<sst xmlns="http://schemas.openxmlformats.org/spreadsheetml/2006/main" count="3208" uniqueCount="904">
  <si>
    <t>Export VZ</t>
  </si>
  <si>
    <t>List obsahuje:</t>
  </si>
  <si>
    <t>3.0</t>
  </si>
  <si>
    <t>ZAMOK</t>
  </si>
  <si>
    <t>False</t>
  </si>
  <si>
    <t>{1FE2E8EB-6314-4D1C-848F-B6F8CFFB71A3}</t>
  </si>
  <si>
    <t>0,01</t>
  </si>
  <si>
    <t>21</t>
  </si>
  <si>
    <t>1</t>
  </si>
  <si>
    <t>15</t>
  </si>
  <si>
    <t>REKAPITULACE ZAKÁZKY</t>
  </si>
  <si>
    <t>v ---  níže se nacházejí doplnkové a pomocné údaje k sestavám  --- v</t>
  </si>
  <si>
    <t>Návod na vyplnění</t>
  </si>
  <si>
    <t>0,001</t>
  </si>
  <si>
    <t>Kód:</t>
  </si>
  <si>
    <t>2016575</t>
  </si>
  <si>
    <t>Měnit lze pouze buňky se žlutým podbarvením!
1) v Rekapitulaci zakázky vyplňte údaje o Uchazeči (přenesou se do ostatních sestav i v jiných listech)
2) na vybraných listech vyplňte v sestavě Soupis prací ceny u položek
Podrobnosti k vyplnění naleznete na poslední záložce s Pokyny pro vyplnění</t>
  </si>
  <si>
    <t>Zakázka:</t>
  </si>
  <si>
    <t>Oprava střechy na objektu p.p.č. 2076/2, k.ú. Rumburk</t>
  </si>
  <si>
    <t>0,1</t>
  </si>
  <si>
    <t>KSO:</t>
  </si>
  <si>
    <t>CC-CZ:</t>
  </si>
  <si>
    <t>Místo:</t>
  </si>
  <si>
    <t>p.p.č. 2076/2, k.ú. Rumburk</t>
  </si>
  <si>
    <t>Datum:</t>
  </si>
  <si>
    <t>17.08.2016</t>
  </si>
  <si>
    <t>10</t>
  </si>
  <si>
    <t>100</t>
  </si>
  <si>
    <t>Zadavatel:</t>
  </si>
  <si>
    <t>IČ:</t>
  </si>
  <si>
    <t>Město Rumburk</t>
  </si>
  <si>
    <t>DIČ:</t>
  </si>
  <si>
    <t>Uchazeč:</t>
  </si>
  <si>
    <t>Vyplň údaj</t>
  </si>
  <si>
    <t>Projektant:</t>
  </si>
  <si>
    <t>25487892</t>
  </si>
  <si>
    <t>True</t>
  </si>
  <si>
    <t xml:space="preserve">ProProjekt, s.r.o. </t>
  </si>
  <si>
    <t>CZ 25487892</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</si>
  <si>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</si>
  <si>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</si>
  <si>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</si>
  <si>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</si>
  <si>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</si>
  <si>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</si>
  <si>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</si>
  <si>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</si>
  <si>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</si>
  <si>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</si>
  <si>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</si>
  <si>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</si>
  <si>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</si>
  <si>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</si>
  <si>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ZAKÁZKY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</si>
  <si>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</si>
  <si>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</si>
  <si>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</si>
  <si>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</si>
  <si>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</si>
  <si>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</si>
  <si>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</si>
  <si>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</si>
  <si>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</si>
  <si>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</si>
  <si>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</si>
  <si>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</si>
  <si>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</si>
  <si>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</si>
  <si>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</si>
  <si>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</si>
  <si>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</si>
  <si>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</si>
  <si>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zakázky celkem</t>
  </si>
  <si>
    <t>D</t>
  </si>
  <si>
    <t>0</t>
  </si>
  <si>
    <t>###NOIMPORT###</t>
  </si>
  <si>
    <t>IMPORT</t>
  </si>
  <si>
    <t>{00000000-0000-0000-0000-000000000000}</t>
  </si>
  <si>
    <t>SO 1</t>
  </si>
  <si>
    <t>Oprava střechy</t>
  </si>
  <si>
    <t>STA</t>
  </si>
  <si>
    <t>{0661E769-F410-46B5-9BCF-5006AE11AC9F}</t>
  </si>
  <si>
    <t>2</t>
  </si>
  <si>
    <t>Zpět na list:</t>
  </si>
  <si>
    <t>KRYCÍ LIST SOUPISU</t>
  </si>
  <si>
    <t>Objekt:</t>
  </si>
  <si>
    <t>SO 1 - Oprava střechy</t>
  </si>
  <si>
    <t>REKAPITULACE ČLENĚNÍ SOUPISU PRACÍ</t>
  </si>
  <si>
    <t>Kód dílu - Popis</t>
  </si>
  <si>
    <t>Cena celkem [CZK]</t>
  </si>
  <si>
    <t>Náklady soupisu celkem</t>
  </si>
  <si>
    <t>-1</t>
  </si>
  <si>
    <t>HSV - Práce a dodávky HSV</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</si>
  <si>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</si>
  <si>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</si>
  <si>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</si>
  <si>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</si>
  <si>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</si>
  <si>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712 - Povlakové krytiny</t>
  </si>
  <si>
    <t xml:space="preserve">    713 - Izolace tepelné</t>
  </si>
  <si>
    <t xml:space="preserve">    743 - Elektromontáže</t>
  </si>
  <si>
    <t xml:space="preserve">    762 - Konstrukce tesařské</t>
  </si>
  <si>
    <t xml:space="preserve">    763 - Konstrukce suché výstavby</t>
  </si>
  <si>
    <t xml:space="preserve">    764 - Konstrukce klempířské</t>
  </si>
  <si>
    <t xml:space="preserve">    765 - Krytina skládaná</t>
  </si>
  <si>
    <t xml:space="preserve">    766 - Konstrukce truhlářské</t>
  </si>
  <si>
    <t xml:space="preserve">    783 - Dokončovací práce - nátěry</t>
  </si>
  <si>
    <t xml:space="preserve">    784 - Dokončovací práce - malby a tapety</t>
  </si>
  <si>
    <t>VRN - Vedlejší rozpočtové náklady</t>
  </si>
  <si>
    <t xml:space="preserve">    VRN3 - Zařízení staveniště</t>
  </si>
  <si>
    <t xml:space="preserve">    VRN7 - Provozní vlivy</t>
  </si>
  <si>
    <t xml:space="preserve">    VRN9 - Ostatní náklady</t>
  </si>
  <si>
    <t>SOUPIS PRACÍ</t>
  </si>
  <si>
    <t>PČ</t>
  </si>
  <si>
    <t>Popis</t>
  </si>
  <si>
    <t>MJ</t>
  </si>
  <si>
    <t>Množství</t>
  </si>
  <si>
    <t>J.cena [CZK]</t>
  </si>
  <si>
    <t>Cena celkem
[CZK]</t>
  </si>
  <si>
    <t>Cenová soustava</t>
  </si>
  <si>
    <t>Poznámka</t>
  </si>
  <si>
    <t>J. Nh [h]</t>
  </si>
  <si>
    <t>Nh celkem [h]</t>
  </si>
  <si>
    <t>J. hmotnost
[t]</t>
  </si>
  <si>
    <t>Hmotnost
celkem [t]</t>
  </si>
  <si>
    <t>J. suť [t]</t>
  </si>
  <si>
    <t>Suť Celkem [t]</t>
  </si>
  <si>
    <t>HSV</t>
  </si>
  <si>
    <t>Práce a dodávky HSV</t>
  </si>
  <si>
    <t>ROZPOCET</t>
  </si>
  <si>
    <t>6</t>
  </si>
  <si>
    <t>Úpravy povrchů, podlahy a osazování výplní</t>
  </si>
  <si>
    <t>K</t>
  </si>
  <si>
    <t>611131121</t>
  </si>
  <si>
    <t>Penetrace akrylát-silikonová vnitřních stropů nanášená ručně</t>
  </si>
  <si>
    <t>m2</t>
  </si>
  <si>
    <t>CS ÚRS 2015 01</t>
  </si>
  <si>
    <t>4</t>
  </si>
  <si>
    <t>1052368557</t>
  </si>
  <si>
    <t>PP</t>
  </si>
  <si>
    <t>Podkladní a spojovací vrstva vnitřních omítaných ploch penetrace akrylát-silikonová nanášená ručně stropů</t>
  </si>
  <si>
    <t>611142001</t>
  </si>
  <si>
    <t>Potažení vnitřních stropů sklovláknitým pletivem vtlačeným do tenkovrstvé hmoty</t>
  </si>
  <si>
    <t>401545254</t>
  </si>
  <si>
    <t>Potažení vnitřních ploch pletivem v ploše nebo pruzích, na plném podkladu sklovláknitým vtlačením do tmelu stropů</t>
  </si>
  <si>
    <t>PSC</t>
  </si>
  <si>
    <t xml:space="preserve">Poznámka k souboru cen:
1. V cenách -2001 jsou započteny i náklady na tmel. </t>
  </si>
  <si>
    <t>3</t>
  </si>
  <si>
    <t>611311131</t>
  </si>
  <si>
    <t>Potažení vnitřních rovných stropů vápenným štukem tloušťky do 3 mm</t>
  </si>
  <si>
    <t>-1609851323</t>
  </si>
  <si>
    <t>Potažení vnitřních ploch štukem tloušťky do 3 mm vodorovných konstrukcí stropů rovných</t>
  </si>
  <si>
    <t>9</t>
  </si>
  <si>
    <t>Ostatní konstrukce a práce, bourání</t>
  </si>
  <si>
    <t>941111111</t>
  </si>
  <si>
    <t>Montáž lešení řadového trubkového lehkého s podlahami zatížení do 200 kg/m2 š do 0,9 m v do 10 m</t>
  </si>
  <si>
    <t>1275978149</t>
  </si>
  <si>
    <t>Montáž lešení řadového trubkového lehkého pracovního s podlahami s provozním zatížením tř. 3 do 200 kg/m2 šířky tř. W06 od 0,6 do 0,9 m, výšky do 10 m</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</si>
  <si>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</si>
  <si>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VV</t>
  </si>
  <si>
    <t>((31,2+10,5*2)+(11,5*2))*4</t>
  </si>
  <si>
    <t>5</t>
  </si>
  <si>
    <t>941111211</t>
  </si>
  <si>
    <t>Příplatek k lešení řadovému trubkovému lehkému s podlahami š 0,9 m v 10 m za první a ZKD den použití</t>
  </si>
  <si>
    <t>1553864910</t>
  </si>
  <si>
    <t>Montáž lešení řadového trubkového lehkého pracovního s podlahami s provozním zatížením tř. 3 do 200 kg/m2 Příplatek za první a každý další den použití lešení k ceně -1111</t>
  </si>
  <si>
    <t>300,8*30 'Přepočtené koeficientem množství</t>
  </si>
  <si>
    <t>941111811</t>
  </si>
  <si>
    <t>Demontáž lešení řadového trubkového lehkého s podlahami zatížení do 200 kg/m2 š do 0,9 m v do 10 m</t>
  </si>
  <si>
    <t>369442387</t>
  </si>
  <si>
    <t>Demontáž lešení řadového trubkového lehkého pracovního s podlahami s provozním zatížením tř. 3 do 200 kg/m2 šířky tř. W06 od 0,6 do 0,9 m, výšky do 10 m</t>
  </si>
  <si>
    <t xml:space="preserve">Poznámka k souboru cen:
1. Demontáž lešení řadového trubkového lehkého výšky přes 25 m se oceňuje individuálně. </t>
  </si>
  <si>
    <t>7</t>
  </si>
  <si>
    <t>944511111</t>
  </si>
  <si>
    <t>Montáž ochranné sítě z textilie z umělých vláken</t>
  </si>
  <si>
    <t>-874100313</t>
  </si>
  <si>
    <t>Montáž ochranné sítě zavěšené na konstrukci lešení z textilie z umělých vláken</t>
  </si>
  <si>
    <t xml:space="preserve">Poznámka k souboru cen:
1. V cenách nejsou započteny náklady na lešení potřebné pro zavěšení sítí; toto lešení se oceňuje     příslušnými cenami lešení. </t>
  </si>
  <si>
    <t>8</t>
  </si>
  <si>
    <t>944511211</t>
  </si>
  <si>
    <t>Příplatek k ochranné síti za první a ZKD den použití</t>
  </si>
  <si>
    <t>-610781834</t>
  </si>
  <si>
    <t>Montáž ochranné sítě Příplatek za první a každý další den použití sítě k ceně -1111</t>
  </si>
  <si>
    <t>944511811</t>
  </si>
  <si>
    <t>Demontáž ochranné sítě z textilie z umělých vláken</t>
  </si>
  <si>
    <t>1192053762</t>
  </si>
  <si>
    <t>Demontáž ochranné sítě zavěšené na konstrukci lešení z textilie z umělých vláken</t>
  </si>
  <si>
    <t>949101112</t>
  </si>
  <si>
    <t>Lešení pomocné pro objekty pozemních staveb s lešeňovou podlahou v do 3,5 m zatížení do 150 kg/m2</t>
  </si>
  <si>
    <t>1628684522</t>
  </si>
  <si>
    <t>Lešení pomocné pracovní pro objekty pozemních staveb pro zatížení do 150 kg/m2, o výšce lešeňové podlahy přes 1,9 do 3,5 m</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</si>
  <si>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</si>
  <si>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11</t>
  </si>
  <si>
    <t>952901221</t>
  </si>
  <si>
    <t>Vyčištění budov průmyslových objektů při jakékoliv výšce podlaží</t>
  </si>
  <si>
    <t>-655963273</t>
  </si>
  <si>
    <t>Vyčištění budov nebo objektů před předáním do užívání průmyslových budov a objektů výrobních, skladovacích, garáží, dílen nebo hal apod. s nespalnou podlahou-zametení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jakékoliv výšky podlaží</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</si>
  <si>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</si>
  <si>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12</t>
  </si>
  <si>
    <t>975043121</t>
  </si>
  <si>
    <t>Jednořadové podchycení stropů pro osazení nosníků v do 3,5 m pro zatížení do 1000 kg/m</t>
  </si>
  <si>
    <t>m</t>
  </si>
  <si>
    <t>311034197</t>
  </si>
  <si>
    <t>Jednořadové podchycení stropů pro osazení nosníků dřevěnou výztuhou v. podchycení do 3,5 m, a při zatížení hmotností přes 750 do 1000 kg/m</t>
  </si>
  <si>
    <t>13</t>
  </si>
  <si>
    <t>978012191</t>
  </si>
  <si>
    <t>Otlučení vnitřní vápenné nebo vápenocementové omítky stropů rákosových v rozsahu do 100 %</t>
  </si>
  <si>
    <t>-144723519</t>
  </si>
  <si>
    <t>Otlučení vápenných nebo vápenocementových omítek vnitřních ploch stropů rákosovaných, v rozsahu přes 50 do 100 %</t>
  </si>
  <si>
    <t>10*7</t>
  </si>
  <si>
    <t>997</t>
  </si>
  <si>
    <t>Přesun sutě</t>
  </si>
  <si>
    <t>14</t>
  </si>
  <si>
    <t>997013212</t>
  </si>
  <si>
    <t>Vnitrostaveništní doprava suti a vybouraných hmot pro budovy v do 9 m ručně</t>
  </si>
  <si>
    <t>t</t>
  </si>
  <si>
    <t>641747856</t>
  </si>
  <si>
    <t>Vnitrostaveništní doprava suti a vybouraných hmot vodorovně do 50 m svisle ručně (nošením po schodech) pro budovy a haly výšky přes 6 do 9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</si>
  <si>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t>
  </si>
  <si>
    <t>997013501</t>
  </si>
  <si>
    <t>Odvoz suti a vybouraných hmot na skládku nebo meziskládku do 1 km se složením</t>
  </si>
  <si>
    <t>1615259808</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</si>
  <si>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</si>
  <si>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</si>
  <si>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16</t>
  </si>
  <si>
    <t>997013509</t>
  </si>
  <si>
    <t>Příplatek k odvozu suti a vybouraných hmot na skládku ZKD 1 km přes 1 km</t>
  </si>
  <si>
    <t>1150063999</t>
  </si>
  <si>
    <t>Odvoz suti a vybouraných hmot na skládku nebo meziskládku se složením, na vzdálenost Příplatek k ceně za každý další i započatý 1 km přes 1 km</t>
  </si>
  <si>
    <t>25,867*44 'Přepočtené koeficientem množství</t>
  </si>
  <si>
    <t>17</t>
  </si>
  <si>
    <t>997013801</t>
  </si>
  <si>
    <t>Poplatek za uložení stavebního betonového odpadu na skládce (skládkovné)</t>
  </si>
  <si>
    <t>1771315830</t>
  </si>
  <si>
    <t>Poplatek za uložení stavebního odpadu na skládce (skládkovné) betonového</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</si>
  <si>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</si>
  <si>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18</t>
  </si>
  <si>
    <t>997013811</t>
  </si>
  <si>
    <t>Poplatek za uložení stavebního dřevěného odpadu na skládce (skládkovné)</t>
  </si>
  <si>
    <t>170982005</t>
  </si>
  <si>
    <t>Poplatek za uložení stavebního odpadu na skládce (skládkovné) dřevěného</t>
  </si>
  <si>
    <t>6,736+1,419</t>
  </si>
  <si>
    <t>19</t>
  </si>
  <si>
    <t>997013814</t>
  </si>
  <si>
    <t>Poplatek za uložení stavebního odpadu z izolačních hmot na skládce (skládkovné)</t>
  </si>
  <si>
    <t>-234269144</t>
  </si>
  <si>
    <t>Poplatek za uložení stavebního odpadu na skládce (skládkovné) z izolačních materiálů</t>
  </si>
  <si>
    <t>1,401+5,691</t>
  </si>
  <si>
    <t>20</t>
  </si>
  <si>
    <t>997013821</t>
  </si>
  <si>
    <t>Poplatek za uložení stavebního odpadu s azbestem na skládce (skládkovné)</t>
  </si>
  <si>
    <t>-1936402785</t>
  </si>
  <si>
    <t>Poplatek za uložení stavebního odpadu na skládce (skládkovné) s azbestem</t>
  </si>
  <si>
    <t>998</t>
  </si>
  <si>
    <t>Přesun hmot</t>
  </si>
  <si>
    <t>998018002</t>
  </si>
  <si>
    <t>Přesun hmot ruční pro budovy v do 12 m</t>
  </si>
  <si>
    <t>1837181909</t>
  </si>
  <si>
    <t>Přesun hmot pro budovy občanské výstavby, bydlení, výrobu a služby ruční - bez užití mechanizace vodorovná dopravní vzdálenost do 100 m pro budovy s jakoukoliv nosnou konstrukcí výšky přes 6 do 12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</si>
  <si>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</si>
  <si>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</si>
  <si>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</si>
  <si>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712</t>
  </si>
  <si>
    <t>Povlakové krytiny</t>
  </si>
  <si>
    <t>22</t>
  </si>
  <si>
    <t>712391587</t>
  </si>
  <si>
    <t>Provedení povlakové krytiny střech do 10° přibití pásů hřebíky</t>
  </si>
  <si>
    <t>-416796154</t>
  </si>
  <si>
    <t>Provedení povlakové krytiny střech plochých do 10 st. -ostatní práce přibití pásů AIP, NAIP nebo folie hřebíky (drátěnkami)</t>
  </si>
  <si>
    <t xml:space="preserve">Poznámka k souboru cen:
1. Cenami -9095 až -9097 lze oceňovat jen tehdy, nepřesáhne-li součet plochy vodorovné a svislé     izolační vrstvy 10 m2. 2. Cenou -9095 až -9097 nelze oceňovat opravy a údržbu povlakové krytiny. </t>
  </si>
  <si>
    <t>382,12/Cos(25)</t>
  </si>
  <si>
    <t>138,6/Cos(20)</t>
  </si>
  <si>
    <t>Součet</t>
  </si>
  <si>
    <t>23</t>
  </si>
  <si>
    <t>M</t>
  </si>
  <si>
    <t>6282122-r</t>
  </si>
  <si>
    <t>pás asfaltovaný podkladní tl. 1,5 mm</t>
  </si>
  <si>
    <t>32</t>
  </si>
  <si>
    <t>364838949</t>
  </si>
  <si>
    <t>podkladní pás s nenasákavou nosnou vložkou ze skelné rohože oboustranně opatřen vrstvou oxidovaného asfaltu a jemnozrnným minerálním posypem, tl. 1,5 mm</t>
  </si>
  <si>
    <t>569,118*1,1 'Přepočtené koeficientem množství</t>
  </si>
  <si>
    <t>24</t>
  </si>
  <si>
    <t>314115100</t>
  </si>
  <si>
    <t>hřebík do krytiny s velkou hlavou 02 2813 D 2 L 20 mm</t>
  </si>
  <si>
    <t>kg</t>
  </si>
  <si>
    <t>20774506</t>
  </si>
  <si>
    <t>hřebíky stavební s plochou hlavou hřebíky do krytiny s velkou hlavou, ČSN 02 2813 D 2,00 mm    délka  20 mm</t>
  </si>
  <si>
    <t>569,118*0,04 'Přepočtené koeficientem množství</t>
  </si>
  <si>
    <t>25</t>
  </si>
  <si>
    <t>712400832</t>
  </si>
  <si>
    <t>Odstranění povlakové krytiny střech do 30° dvouvrstvé</t>
  </si>
  <si>
    <t>-63290859</t>
  </si>
  <si>
    <t>Odstranění ze střech šikmých přes 10 st. do 30 st. krytiny povlakové dvouvrstvé</t>
  </si>
  <si>
    <t>26</t>
  </si>
  <si>
    <t>998712102</t>
  </si>
  <si>
    <t>Přesun hmot tonážní tonážní pro krytiny povlakové v objektech v do 12 m</t>
  </si>
  <si>
    <t>525827396</t>
  </si>
  <si>
    <t>Přesun hmot pro povlakové krytiny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</si>
  <si>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</si>
  <si>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27</t>
  </si>
  <si>
    <t>998712181</t>
  </si>
  <si>
    <t>Příplatek k přesunu hmot tonážní 712 prováděný bez použití mechanizace</t>
  </si>
  <si>
    <t>-1498241698</t>
  </si>
  <si>
    <t>Přesun hmot pro povlakové krytiny stanovený z hmotnosti přesunovaného materiálu Příplatek k cenám za přesun prováděný bez použití mechanizace pro jakoukoliv výšku objektu</t>
  </si>
  <si>
    <t>713</t>
  </si>
  <si>
    <t>Izolace tepelné</t>
  </si>
  <si>
    <t>28</t>
  </si>
  <si>
    <t>713112211</t>
  </si>
  <si>
    <t>Montáž foukané tepelné izolace z minerálních vláken tl do 100 mm vodorovné</t>
  </si>
  <si>
    <t>1637263140</t>
  </si>
  <si>
    <t>Montáž tepelné foukané vodorovné izolace konstrukcí z minerálních vláken, tloušťky vrstvy do 100 mm</t>
  </si>
  <si>
    <t xml:space="preserve">Poznámka k souboru cen:
1. Ceny jsou určeny pro volné foukání stropů, podlah a plochých střech. Pro uzavřené dutiny stropů     se použijí ceny souboru cen 713 15-2 . pro střechy šikmé. </t>
  </si>
  <si>
    <t>29</t>
  </si>
  <si>
    <t>713112813</t>
  </si>
  <si>
    <t>Odstranění tepelné izolace foukané běžných stavebních konstrukcí vodorovných tl přes 100 mm</t>
  </si>
  <si>
    <t>-67628629</t>
  </si>
  <si>
    <t>Odstranění tepelné foukané izolace běžných stavebních konstrukcí vodorovných tloušťky vrstvy přes 100 mm</t>
  </si>
  <si>
    <t>743</t>
  </si>
  <si>
    <t>Elektromontáže</t>
  </si>
  <si>
    <t>30</t>
  </si>
  <si>
    <t>743000-R1</t>
  </si>
  <si>
    <t>Demontáž a zpětná montáž hromosvodného vedení včetně dodávky nového materiálu a revize</t>
  </si>
  <si>
    <t>kpl</t>
  </si>
  <si>
    <t>-602928057</t>
  </si>
  <si>
    <t>Demontáž a zpětná montáž hromosvodného vedení včetně dodávky nového materiálu (prodloužené kotvy, svodný drát atd) a revize</t>
  </si>
  <si>
    <t>762</t>
  </si>
  <si>
    <t>Konstrukce tesařské</t>
  </si>
  <si>
    <t>31</t>
  </si>
  <si>
    <t>762083122</t>
  </si>
  <si>
    <t>Impregnace řeziva proti dřevokaznému hmyzu, houbám a plísním máčením třída ohrožení 3 a 4</t>
  </si>
  <si>
    <t>m3</t>
  </si>
  <si>
    <t>-763020243</t>
  </si>
  <si>
    <t>Práce společné pro tesařské konstrukce impregnace řeziva máčením proti dřevokaznému hmyzu, houbám a plísním, třída ohrožení 3 a 4 (dřevo v exteriéru)</t>
  </si>
  <si>
    <t xml:space="preserve">Poznámka k souboru cen:
1. Soubor cen 762 08-3 Impregnace řeziva neobsahuje položky pro ocenění imregnace řeziva nátěrem;     tyto se oceňují příslušnými cenami souboru cen 783 78 - Nátěry tesařských konstrukcí protihnilobné,     protiplísňové a protipožární,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</si>
  <si>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4,221+0,524+74,76*0,03</t>
  </si>
  <si>
    <t>762085112</t>
  </si>
  <si>
    <t>Montáž svorníků nebo šroubů délky do 300 mm</t>
  </si>
  <si>
    <t>kus</t>
  </si>
  <si>
    <t>-1685429929</t>
  </si>
  <si>
    <t>Práce společné pro tesařské konstrukce montáž ocelových spojovacích prostředků (materiál ve specifikaci) svorníků, šroubů délky přes 150 do 300 mm</t>
  </si>
  <si>
    <t>10*4</t>
  </si>
  <si>
    <t>33</t>
  </si>
  <si>
    <t>311971030</t>
  </si>
  <si>
    <t>tyč závitová pozinkovaná 4.6 M12x 1000 mm</t>
  </si>
  <si>
    <t>-1386075177</t>
  </si>
  <si>
    <t>materiál spojovací speciální tyče závitové DIN 975 ocel třídy 4.6 pozinkované M12x 1000 mm</t>
  </si>
  <si>
    <t>34</t>
  </si>
  <si>
    <t>553912540</t>
  </si>
  <si>
    <t>matice M12 - 6 tZn</t>
  </si>
  <si>
    <t>tis kus</t>
  </si>
  <si>
    <t>1979967167</t>
  </si>
  <si>
    <t>díly (sestavy) k částem a prefabrikátům kovovým svodidla silniční ocelová - díly svodidlo NH-4-99 tloušťka pásu  4 mm matice M12 - 6 tZn</t>
  </si>
  <si>
    <t>35</t>
  </si>
  <si>
    <t>553912590</t>
  </si>
  <si>
    <t>podložka 17,5 tZn</t>
  </si>
  <si>
    <t>-1791895580</t>
  </si>
  <si>
    <t>36</t>
  </si>
  <si>
    <t>762331811</t>
  </si>
  <si>
    <t>Demontáž vázaných kcí krovů z hranolů průřezové plochy do 120 cm2</t>
  </si>
  <si>
    <t>709309839</t>
  </si>
  <si>
    <t>Demontáž vázaných konstrukcí krovů sklonu do 60 st. z hranolů, hranolků, fošen, průřezové plochy do 120 cm2</t>
  </si>
  <si>
    <t>(6*2+10,2+30)*7"vazníků</t>
  </si>
  <si>
    <t>37</t>
  </si>
  <si>
    <t>762331923</t>
  </si>
  <si>
    <t>Vyřezání části střešní vazby průřezové plochy řeziva do 224 cm2 délky do 8 m</t>
  </si>
  <si>
    <t>817694414</t>
  </si>
  <si>
    <t>Vázané konstrukce krovů vyřezání části střešní vazby průřezové plochy řeziva přes 120 do 224 cm2, délky vyřezané části krovového prvku přes 5 do 8 m</t>
  </si>
  <si>
    <t xml:space="preserve">Poznámka k souboru cen:
1. U položek vyřezání střešní vazby -1911 až -1954 se množství měrných jednotek určuje v m délky     prvků, bez čepů. 2. U položek doplnění části střešní vazby -2921 až -3915 se množství měrných jednotek určuje v m     součtem délek jednotlivých prvků. 3. Ceny lze použít i pro ocenění oprav prostorových vázáných konstrukcí. </t>
  </si>
  <si>
    <t>7*10</t>
  </si>
  <si>
    <t>38</t>
  </si>
  <si>
    <t>762332922</t>
  </si>
  <si>
    <t>Doplnění části střešní vazby z hranolů průřezové plochy do 224 cm2 včetně materiálu</t>
  </si>
  <si>
    <t>-877252732</t>
  </si>
  <si>
    <t>Vázané konstrukce krovů doplnění části střešní vazby z hranolů, nebo hranolků (materiál v ceně), průřezové plochy přes 120 do 224 cm2</t>
  </si>
  <si>
    <t>39</t>
  </si>
  <si>
    <t>762333912</t>
  </si>
  <si>
    <t>Otesání části střešní vazby z hranolů průřezové plochy do 224 cm2</t>
  </si>
  <si>
    <t>-952959769</t>
  </si>
  <si>
    <t>Vázané konstrukce krovů otesání části střešní vazby z hranolů, nebo hranolků, průřezové plochy přes 120 do 224 cm2</t>
  </si>
  <si>
    <t>40</t>
  </si>
  <si>
    <t>762341210</t>
  </si>
  <si>
    <t>Montáž bednění střech rovných a šikmých sklonu do 60° z hrubých prken na sraz</t>
  </si>
  <si>
    <t>1868492935</t>
  </si>
  <si>
    <t>Bednění a laťování montáž bednění střech rovných a šikmých sklonu do 60 st. s vyřezáním otvorů z prken hrubých na sraz tl. do 32 mm</t>
  </si>
  <si>
    <t xml:space="preserve">Poznámka k souboru cen:
1. V cenách -1011 až -1149 bednění střech z desek OSB a CETRIS jsou započteny i náklady na dodávku     spojovacích prostředků, na tyto položky se nevztahuje ocenění dodávky spojovacích prostředků     položka 762 39-5000. </t>
  </si>
  <si>
    <t>(6*2)*7+50</t>
  </si>
  <si>
    <t>41</t>
  </si>
  <si>
    <t>605151110</t>
  </si>
  <si>
    <t>řezivo jehličnaté boční prkno jakost I.-II. 2 - 3 cm</t>
  </si>
  <si>
    <t>-1806017131</t>
  </si>
  <si>
    <t>řezivo jehličnaté neopracované, prkna krajinová a krajiny řezivo jehličnaté - prkna 2 - 3 cm řezivo boční jakost I.-II.</t>
  </si>
  <si>
    <t>134,000*0,030</t>
  </si>
  <si>
    <t>4,02*1,05 'Přepočtené koeficientem množství</t>
  </si>
  <si>
    <t>42</t>
  </si>
  <si>
    <t>762341811</t>
  </si>
  <si>
    <t>Demontáž bednění střech z prken</t>
  </si>
  <si>
    <t>2026958811</t>
  </si>
  <si>
    <t>Demontáž bednění a laťování bednění střech rovných, obloukových, sklonu do 60 st. se všemi nadstřešními konstrukcemi z prken hrubých, hoblovaných tl. do 32 mm</t>
  </si>
  <si>
    <t>43</t>
  </si>
  <si>
    <t>762395000</t>
  </si>
  <si>
    <t>Spojovací prostředky pro montáž krovu, bednění, laťování, světlíky, klíny</t>
  </si>
  <si>
    <t>1196207864</t>
  </si>
  <si>
    <t>Spojovací prostředky krovů, bednění a laťování, nadstřešních konstrukcí svory, prkna, hřebíky, pásová ocel, vruty</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</si>
  <si>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</si>
  <si>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44</t>
  </si>
  <si>
    <t>762421225</t>
  </si>
  <si>
    <t>Montáž obložení stropu deskami dřevotřískovými na pero a drážku</t>
  </si>
  <si>
    <t>1887268922</t>
  </si>
  <si>
    <t>Obložení stropů nebo střešních podhledů montáž deskami z dřevovláknitých hmot s tvarováním a úpravou pro olištování spár tvrdými dřevotřískovými nebo dřevoštěpkovými na pero a drážku</t>
  </si>
  <si>
    <t xml:space="preserve">Poznámka k souboru cen:
1. V cenách -0011 až -1037 obložení stropů a střešních podhledů z desek OSB a CETRIS jsou započteny     i náklady na dodávku spojovacích prostředků, na tyto položky se nevztahuje ocenění dodávky     spojovacích prostředků položka 762 49-5000. 2. V cenách není započtena montáž podkladového roštu; tato montáž se oceňuje cenami části A 01     katalogu 800-767 Konstrukce zámečnické v případě kovové konstrukce, nebo cenou -9001 v případě     dřevěné konstrukce. 3. V ceně -9001 není započtena montáž a dodávka nosných prvků (např. konzol, trnů) pro zavěšený     rošt; tato montáž a dodávka se oceňují individuálně. 4. V cenách nejsou započteny náklady na olištování; toto olištování se oceňuje cenou 762 41-1.01     Olištování spár stropů. 5. Tento soubor cen neobsahuje položky pro ocenění typových sádrokartonových, sádrovláknitých  a     cementovláknitých konstrukcí; tyto konstrukce se oceňují cenami části A 02 katalogu 800-763     Konstrukce suché výstavby. </t>
  </si>
  <si>
    <t>45</t>
  </si>
  <si>
    <t>607262780</t>
  </si>
  <si>
    <t>deska dřevoštěpková OSB 3 PD4 2500x675x22 mm</t>
  </si>
  <si>
    <t>-1615055885</t>
  </si>
  <si>
    <t>desky dřevoštěpkové OSB 3 PD4 do vlhkého prostředí, nebroušená 610 - 650 kg/m3 pero a drážka čtyřstranně OSB 3 PD4 2500x675x22 mm</t>
  </si>
  <si>
    <t>70*1,04 'Přepočtené koeficientem množství</t>
  </si>
  <si>
    <t>46</t>
  </si>
  <si>
    <t>762421828</t>
  </si>
  <si>
    <t>Demontáž obložení stropů z desek dřevoštěpkových tl přes 15 mm na pero a drážku šroubovaných</t>
  </si>
  <si>
    <t>270342664</t>
  </si>
  <si>
    <t>Demontáž obložení stropů nebo střešních podhledů z dřevoštěpkových desek šroubovaných na pero a drážku, tloušťka desky přes 15 mm</t>
  </si>
  <si>
    <t xml:space="preserve">Poznámka k souboru cen:
1. V cenách nejsou započteny náklady na odstranění tepelné izolace ze stropů; tyto se oceňují     cenami části  B01 katalogu 800–713 Izolace tepelné. </t>
  </si>
  <si>
    <t>47</t>
  </si>
  <si>
    <t>762429001</t>
  </si>
  <si>
    <t>Montáž obložení stropu podkladový rošt</t>
  </si>
  <si>
    <t>1867954022</t>
  </si>
  <si>
    <t>Obložení stropů nebo střešních podhledů montáž deskami z dřevovláknitých hmot rošt podkladový</t>
  </si>
  <si>
    <t>70,000*2</t>
  </si>
  <si>
    <t>48</t>
  </si>
  <si>
    <t>605121210</t>
  </si>
  <si>
    <t>řezivo jehličnaté hranol jakost I-II délka 4 - 5 m</t>
  </si>
  <si>
    <t>-1880306648</t>
  </si>
  <si>
    <t>řezivo jehličnaté hraněné, neopracované (hranolky, hranoly) řezivo jehličnaté - hranoly délka 4 - 5 m hranoly jakost I-II</t>
  </si>
  <si>
    <t>140*0,06*0,06</t>
  </si>
  <si>
    <t>0,504*1,04 'Přepočtené koeficientem množství</t>
  </si>
  <si>
    <t>49</t>
  </si>
  <si>
    <t>762495000</t>
  </si>
  <si>
    <t>Spojovací prostředky pro montáž olištování, obložení stropů, střešních podhledů a stěn</t>
  </si>
  <si>
    <t>1362022135</t>
  </si>
  <si>
    <t>Spojovací prostředky olištování spár, obložení stropů, střešních podhledů a stěn hřebíky, vruty</t>
  </si>
  <si>
    <t xml:space="preserve">Poznámka k souboru cen:
1. Cena je určena pro montážní ceny souborů cen:     a) 762 41- Montáž olištování spár,     b) 762 42- Obložení stropů a střešních podhledů, ceny -1110 až -1235,     c) 762 43- Obložení stěn, ceny -1110 až -1235. 2. Ochrana konstrukce se oceňuje samostatně, např. položkami 762 08-3 Impregnace řeziva tohoto     katalogu nebo příslušnými položkami katalogu 800-783 Nátěry. </t>
  </si>
  <si>
    <t>70*2</t>
  </si>
  <si>
    <t>50</t>
  </si>
  <si>
    <t>998762102</t>
  </si>
  <si>
    <t>Přesun hmot tonážní pro kce tesařské v objektech v do 12 m</t>
  </si>
  <si>
    <t>-1333331308</t>
  </si>
  <si>
    <t>Přesun hmot pro konstrukce tesařské stanovený z hmotnosti přesunovaného materiálu vodorovná dopravní vzdálenost do 50 m v objektech výšky přes 6 do 12 m</t>
  </si>
  <si>
    <t>51</t>
  </si>
  <si>
    <t>998762181</t>
  </si>
  <si>
    <t>Příplatek k přesunu hmot tonážní 762 prováděný bez použití mechanizace</t>
  </si>
  <si>
    <t>-841576162</t>
  </si>
  <si>
    <t>Přesun hmot pro konstrukce tesařské stanovený z hmotnosti přesunovaného materiálu Příplatek k cenám za přesun prováděný bez použití mechanizace pro jakoukoliv výšku objektu</t>
  </si>
  <si>
    <t>763</t>
  </si>
  <si>
    <t>Konstrukce suché výstavby</t>
  </si>
  <si>
    <t>52</t>
  </si>
  <si>
    <t>763732114</t>
  </si>
  <si>
    <t>Montáž dřevostaveb střešní konstrukce v do 10 m z příhradových vazníků konstrukční délky do 12,5 m</t>
  </si>
  <si>
    <t>1659464269</t>
  </si>
  <si>
    <t>Montáž střešní konstrukce do 10 m výšky římsy opláštění střechy, štítů, říms, dýmníků a světlíkových obrub z vazníků příhradových, konstrukční délky přes 9,0 do 12,5 m</t>
  </si>
  <si>
    <t xml:space="preserve">Poznámka k souboru cen:
1. Montáž rámové konstrukce se oceňuje skladebně cenami montáže vazníků a cenami montáže stojek pro     rámové konstrukce. 2. V cenách -2122, -2221, -2222 jsou započteny i náklady na spojení rámové konstrukce. 3. Cenami -2112, -2211 až -2213 se oceňuje i montáž samostatných vazníků. 4. Cenami -2122, -2221, -2222 nelze oceňovat montáž samostatných stojek; tato montáž se oceňuje     cenami 763 71-2111, -2211 až –2213 Montáž sloupů. 5. Cenou -2101 se oceňuje jen montáž kompletní prostorové střešní konstrukce. Touto cenou nelze     oceňovat montáž pláště dvouplášťových střech; tyto práce se oceňují podle čl. 1102 Všeobecných     podmínek části A 02. </t>
  </si>
  <si>
    <t>11*7</t>
  </si>
  <si>
    <t>53</t>
  </si>
  <si>
    <t>6050000-r</t>
  </si>
  <si>
    <t>dřevěný sbíjený vazník na rozpětí 11 m o sklonu 20° včetně impregnace</t>
  </si>
  <si>
    <t>-841338057</t>
  </si>
  <si>
    <t>54</t>
  </si>
  <si>
    <t>998763101</t>
  </si>
  <si>
    <t>Přesun hmot tonážní pro dřevostavby v objektech v do 12 m</t>
  </si>
  <si>
    <t>1006882437</t>
  </si>
  <si>
    <t>Přesun hmot pro dřevostavby stanovený z hmotnosti přesunovaného materiálu vodorovná dopravní vzdálenost do 50 m v objektech výšky přes 6 do 12 m</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</si>
  <si>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U přesunu     stanoveného procentní sazbou se ztížení přesunu ocení individuálně. </t>
  </si>
  <si>
    <t>55</t>
  </si>
  <si>
    <t>998763181</t>
  </si>
  <si>
    <t>Příplatek k přesunu hmot tonážní pro 763 dřevostavby prováděný bez použití mechanizace</t>
  </si>
  <si>
    <t>-1955100828</t>
  </si>
  <si>
    <t>Přesun hmot pro dřevostavby stanovený z hmotnosti přesunovaného materiálu Příplatek k ceně za přesun prováděný bez použití mechanizace pro jakoukoliv výšku objektu</t>
  </si>
  <si>
    <t>764</t>
  </si>
  <si>
    <t>Konstrukce klempířské</t>
  </si>
  <si>
    <t>56</t>
  </si>
  <si>
    <t>764001861</t>
  </si>
  <si>
    <t>Demontáž hřebene z hřebenáčů do suti</t>
  </si>
  <si>
    <t>613803938</t>
  </si>
  <si>
    <t>Demontáž klempířských konstrukcí oplechování hřebene z hřebenáčů do suti</t>
  </si>
  <si>
    <t>31,2-0,5*5</t>
  </si>
  <si>
    <t>57</t>
  </si>
  <si>
    <t>764001891</t>
  </si>
  <si>
    <t>Demontáž úžlabí do suti</t>
  </si>
  <si>
    <t>-474266564</t>
  </si>
  <si>
    <t>Demontáž klempířských konstrukcí oplechování úžlabí do suti</t>
  </si>
  <si>
    <t>6,6*2</t>
  </si>
  <si>
    <t>58</t>
  </si>
  <si>
    <t>764002801</t>
  </si>
  <si>
    <t>Demontáž závětrné lišty do suti</t>
  </si>
  <si>
    <t>1087518956</t>
  </si>
  <si>
    <t>Demontáž klempířských konstrukcí závětrné lišty do suti</t>
  </si>
  <si>
    <t>14*2</t>
  </si>
  <si>
    <t>59</t>
  </si>
  <si>
    <t>764002811</t>
  </si>
  <si>
    <t>Demontáž okapového plechu do suti v krytině povlakové</t>
  </si>
  <si>
    <t>-94762551</t>
  </si>
  <si>
    <t>Demontáž klempířských konstrukcí okapového plechu do suti, v krytině povlakové</t>
  </si>
  <si>
    <t>11,5*2</t>
  </si>
  <si>
    <t>60</t>
  </si>
  <si>
    <t>764002812</t>
  </si>
  <si>
    <t>Demontáž okapového plechu do suti v krytině skládané</t>
  </si>
  <si>
    <t>-2028105257</t>
  </si>
  <si>
    <t>Demontáž klempířských konstrukcí okapového plechu do suti, v krytině skládané</t>
  </si>
  <si>
    <t>31,2+10*2</t>
  </si>
  <si>
    <t>61</t>
  </si>
  <si>
    <t>764002871</t>
  </si>
  <si>
    <t>Demontáž lemování zdí do suti</t>
  </si>
  <si>
    <t>-1092894631</t>
  </si>
  <si>
    <t>Demontáž klempířských konstrukcí lemování zdí do suti</t>
  </si>
  <si>
    <t>62</t>
  </si>
  <si>
    <t>764002881</t>
  </si>
  <si>
    <t>Demontáž lemování střešních prostupů do suti</t>
  </si>
  <si>
    <t>-1832824252</t>
  </si>
  <si>
    <t>Demontáž klempířských konstrukcí lemování střešních prostupů do suti</t>
  </si>
  <si>
    <t>22,5*0,5</t>
  </si>
  <si>
    <t>63</t>
  </si>
  <si>
    <t>764003801</t>
  </si>
  <si>
    <t>Demontáž lemování trub, konzol, držáků, ventilačních nástavců a jiných kusových prvků do suti</t>
  </si>
  <si>
    <t>1216423085</t>
  </si>
  <si>
    <t>Demontáž klempířských konstrukcí lemování trub, konzol, držáků, ventilačních nástavců a ostatních kusových prvků do suti</t>
  </si>
  <si>
    <t>64</t>
  </si>
  <si>
    <t>764004801</t>
  </si>
  <si>
    <t>Demontáž podokapního žlabu do suti</t>
  </si>
  <si>
    <t>748408626</t>
  </si>
  <si>
    <t>Demontáž klempířských konstrukcí žlabu podokapního do suti</t>
  </si>
  <si>
    <t>65</t>
  </si>
  <si>
    <t>764004861</t>
  </si>
  <si>
    <t>Demontáž svodu do suti</t>
  </si>
  <si>
    <t>-1607727527</t>
  </si>
  <si>
    <t>Demontáž klempířských konstrukcí svodu do suti</t>
  </si>
  <si>
    <t>66</t>
  </si>
  <si>
    <t>764242304</t>
  </si>
  <si>
    <t>Oplechování štítu závětrnou lištou z TiZn lesklého plechu rš 330 mm</t>
  </si>
  <si>
    <t>-1989352198</t>
  </si>
  <si>
    <t>Oplechování střešních prvků z titanzinkového lesklého válcovaného plechu štítu závětrnou lištou rš 330 mm</t>
  </si>
  <si>
    <t xml:space="preserve">Poznámka k souboru cen:
1. V cenách 764 24-1305 až - 2357 nejsou započteny náklady na podkladní plech. Ten se oceňuje     souborem cen 764 01-14..Podkladní plech z pozinkovaného plechu v tl. 1,0 mm a rozvinuté šířce dle     rš střešního prvku. </t>
  </si>
  <si>
    <t>67</t>
  </si>
  <si>
    <t>764242334</t>
  </si>
  <si>
    <t>Oplechování rovné okapové hrany z TiZn lesklého plechu rš 330 mm</t>
  </si>
  <si>
    <t>-728236533</t>
  </si>
  <si>
    <t>Oplechování střešních prvků z titanzinkového lesklého válcovaného plechu okapu okapovým plechem střechy rovné rš 330 mm</t>
  </si>
  <si>
    <t>31,2+10*2+11,5*2</t>
  </si>
  <si>
    <t>68</t>
  </si>
  <si>
    <t>764342305</t>
  </si>
  <si>
    <t>Spodní lemování rovných zdí střech s prejzovou nebo vlnitou z TiZn předzvětraléh plechu rš 400 mm</t>
  </si>
  <si>
    <t>-146127872</t>
  </si>
  <si>
    <t>Lemování zdí z titanzinkového lesklého válcovaného plechu spodní s formováním do tvaru krytiny rovných, střech s krytinou prejzovou nebo vlnitou rš 400 mm</t>
  </si>
  <si>
    <t>69</t>
  </si>
  <si>
    <t>764344312</t>
  </si>
  <si>
    <t>Lemování prostupů střech s krytinou skládanou nebo plechovou bez lišty z TiZn lesklého plechu</t>
  </si>
  <si>
    <t>432411623</t>
  </si>
  <si>
    <t>Lemování prostupů z titanzinkového lesklého válcovaného plechu bez lišty, střech s krytinou skládanou nebo z plechu</t>
  </si>
  <si>
    <t xml:space="preserve">Poznámka k souboru cen:
1. V cenách nejsou započteny náklady na připojovací dilatační lištu, tyto se oceňují cenami souboru     cen 764 04 - 132. Dilatační lišta z titanzinkového lesklého válcovaného plechu. </t>
  </si>
  <si>
    <t>22,5*0,33"komín</t>
  </si>
  <si>
    <t>70</t>
  </si>
  <si>
    <t>764345303</t>
  </si>
  <si>
    <t>Lemování trub, konzol, držáků z TiZn lesklého plechu s krytinou prejzovou, vlnitou D do 150mm</t>
  </si>
  <si>
    <t>1202918400</t>
  </si>
  <si>
    <t>Lemování trub, konzol, držáků a ostatních kusových prvků z titanzinkového lesklého válcovaného plechu střech s krytinou prejzovou nebo vlnitou, průměr přes 100 do 150 mm</t>
  </si>
  <si>
    <t>71</t>
  </si>
  <si>
    <t>764541305</t>
  </si>
  <si>
    <t>Žlab podokapní půlkruhový z TiZn lesklého plechu rš 330 mm</t>
  </si>
  <si>
    <t>-1518866282</t>
  </si>
  <si>
    <t>Žlab podokapní z titanzinkového lesklého válcovaného plechu včetně háků a čel půlkruhový rš 330 mm</t>
  </si>
  <si>
    <t>72</t>
  </si>
  <si>
    <t>764541325</t>
  </si>
  <si>
    <t>Roh nebo kout půlkruhového podokapního žlabu z TiZn lesklého plechu rš 330 mm</t>
  </si>
  <si>
    <t>-1172859165</t>
  </si>
  <si>
    <t>Žlab podokapní z titanzinkového lesklého válcovaného plechu včetně háků a čel roh nebo kout, žlabu půlkruhového rš 330 mm</t>
  </si>
  <si>
    <t>73</t>
  </si>
  <si>
    <t>764541346</t>
  </si>
  <si>
    <t>Kotlík oválný (trychtýřový) pro podokapní žlaby z TiZn lesklého plechu 330/100 mm</t>
  </si>
  <si>
    <t>568093828</t>
  </si>
  <si>
    <t>Žlab podokapní z titanzinkového lesklého válcovaného plechu včetně háků a čel kotlík oválný (trychtýřový), rš žlabu/průměr svodu 330/100 mm</t>
  </si>
  <si>
    <t>74</t>
  </si>
  <si>
    <t>764548423</t>
  </si>
  <si>
    <t>Svody kruhové včetně objímek, kolen, odskoků z TiZn předzvětralého plechu průměru 100 mm</t>
  </si>
  <si>
    <t>-166777794</t>
  </si>
  <si>
    <t>Svod z titanzinkového předzvětralého plechu včetně objímek, kolen a odskoků kruhový, průměru 100 mm</t>
  </si>
  <si>
    <t>75</t>
  </si>
  <si>
    <t>998764102</t>
  </si>
  <si>
    <t>Přesun hmot tonážní pro konstrukce klempířské v objektech v do 12 m</t>
  </si>
  <si>
    <t>-591292065</t>
  </si>
  <si>
    <t>Přesun hmot pro konstrukce klempířské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</si>
  <si>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</si>
  <si>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t>
  </si>
  <si>
    <t>998764181</t>
  </si>
  <si>
    <t>Příplatek k přesunu hmot tonážní 764 prováděný bez použití mechanizace</t>
  </si>
  <si>
    <t>-1745226346</t>
  </si>
  <si>
    <t>Přesun hmot pro konstrukce klempířské stanovený z hmotnosti přesunovaného materiálu Příplatek k cenám za přesun prováděný bez použití mechanizace pro jakoukoliv výšku objektu</t>
  </si>
  <si>
    <t>765</t>
  </si>
  <si>
    <t>Krytina skládaná</t>
  </si>
  <si>
    <t>77</t>
  </si>
  <si>
    <t>765131861</t>
  </si>
  <si>
    <t>Demontáž vlnité vláknocementové krytiny sklonu do 30° k dalšímu použití</t>
  </si>
  <si>
    <t>677966670</t>
  </si>
  <si>
    <t>Demontáž vláknocementové krytiny vlnité sklonu do 30 st. k dalšímu použití</t>
  </si>
  <si>
    <t xml:space="preserve">Poznámka k souboru cen:
1. Ceny nelze použít pro demontáž azbestocementové krytiny. </t>
  </si>
  <si>
    <t>78</t>
  </si>
  <si>
    <t>7651318-R</t>
  </si>
  <si>
    <t>Příplatek za demonáž krytiny s obsahem azbestu k cenám demontáže vlnité vláknocementové krytiny včetně nutných opatření</t>
  </si>
  <si>
    <t>685946469</t>
  </si>
  <si>
    <t>Demontáž vláknocementové krytiny vlnité Příplatek k cenám za krytinu s obsahem azbestu včetně nutných opatření</t>
  </si>
  <si>
    <t>79</t>
  </si>
  <si>
    <t>765151801</t>
  </si>
  <si>
    <t>Demontáž krytiny bitumenové ze šindelů do suti</t>
  </si>
  <si>
    <t>697897262</t>
  </si>
  <si>
    <t>Demontáž krytiny bitumenové ze šindelů sklonu do 30 st. do suti</t>
  </si>
  <si>
    <t>80</t>
  </si>
  <si>
    <t>765153022</t>
  </si>
  <si>
    <t>Krytina bitumenová ze šindelů obdélníkového tvaru sklonu přes 20 do 30°</t>
  </si>
  <si>
    <t>-1291425066</t>
  </si>
  <si>
    <t>Krytina bitumenová ze šindelů obdélníkového tvaru, sklonu přes 20 do 30 st.</t>
  </si>
  <si>
    <t xml:space="preserve">Poznámka k souboru cen:
1. V cenách nejsou započteny náklady na bednění a laťování, tyto práce se oceňují cenami katalogu     800–762 Konstrukce tesařské. 2. Oplechování štítových hran se oceňuje cenami katalogu 800–764 Konstrukce klempířské. 3. V cenách nejsou započteny náklady na podkladní vyrovnávací pás, tyto se oceňují cenami části     A02. </t>
  </si>
  <si>
    <t>81</t>
  </si>
  <si>
    <t>765153102</t>
  </si>
  <si>
    <t>Krytina bitumenová okapová hrana ze šindelů bez rozlišení tvaru</t>
  </si>
  <si>
    <t>-1346758983</t>
  </si>
  <si>
    <t>Krytina bitumenová ze šindelů okapová hrana bez rozlišení tvaru</t>
  </si>
  <si>
    <t>82</t>
  </si>
  <si>
    <t>765153122</t>
  </si>
  <si>
    <t>Krytina bitumenová hřebene oboustranně ze šindelů bez rozlišení</t>
  </si>
  <si>
    <t>-690695788</t>
  </si>
  <si>
    <t>Krytina bitumenová ze šindelů hřeben oboustranně bez rozlišení tvaru</t>
  </si>
  <si>
    <t>31,2-0,5*5+13,6-0,5*2</t>
  </si>
  <si>
    <t>83</t>
  </si>
  <si>
    <t>765153131</t>
  </si>
  <si>
    <t>Krytina bitumenová úžlabí z vloženého pásu</t>
  </si>
  <si>
    <t>-1853532643</t>
  </si>
  <si>
    <t>Krytina bitumenová ze šindelů úžlabí vložené z pásu</t>
  </si>
  <si>
    <t>84</t>
  </si>
  <si>
    <t>998765102</t>
  </si>
  <si>
    <t>Přesun hmot tonážní pro krytiny skládané v objektech v do 12 m</t>
  </si>
  <si>
    <t>2109581472</t>
  </si>
  <si>
    <t>Přesun hmot pro krytiny skládané stanovený z hmotnosti přesunovaného materiálu vodorovná dopravní vzdálenost do 50 m na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</si>
  <si>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</si>
  <si>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85</t>
  </si>
  <si>
    <t>998765181</t>
  </si>
  <si>
    <t>Příplatek k přesunu hmot tonážní 765 prováděný bez použití mechanizace</t>
  </si>
  <si>
    <t>999156771</t>
  </si>
  <si>
    <t>Přesun hmot pro krytiny skládané stanovený z hmotnosti přesunovaného materiálu Příplatek k cenám za přesun prováděný bez použití mechanizace pro jakoukoliv výšku objektu</t>
  </si>
  <si>
    <t>766</t>
  </si>
  <si>
    <t>Konstrukce truhlářské</t>
  </si>
  <si>
    <t>86</t>
  </si>
  <si>
    <t>766421821</t>
  </si>
  <si>
    <t>Demontáž truhlářského obložení podhledů z palubek</t>
  </si>
  <si>
    <t>369033426</t>
  </si>
  <si>
    <t>Demontáž obložení podhledů palubkami</t>
  </si>
  <si>
    <t>(31,2+10*2)*(0,4+0,4)</t>
  </si>
  <si>
    <t>14*2*(0,15+0,4)</t>
  </si>
  <si>
    <t>11,5*2*(0,4*2)</t>
  </si>
  <si>
    <t>87</t>
  </si>
  <si>
    <t>766421822</t>
  </si>
  <si>
    <t>Demontáž truhlářského obložení podhledů podkladových roštů</t>
  </si>
  <si>
    <t>-12278156</t>
  </si>
  <si>
    <t>Demontáž obložení podhledů podkladových roštů</t>
  </si>
  <si>
    <t>88</t>
  </si>
  <si>
    <t>766423133</t>
  </si>
  <si>
    <t>Montáž obložení podhledů členitých palubkami z tvrdého dřeva š do 100 mm</t>
  </si>
  <si>
    <t>2092388231</t>
  </si>
  <si>
    <t>Montáž obložení podhledů členitých palubkami na pero a drážku z tvrdého dřeva, šířky přes 80 do 100 mm</t>
  </si>
  <si>
    <t xml:space="preserve">Poznámka k souboru cen:
1. V cenách -1212 až -5215 není započtena montáž podkladového roštu; tato montáž se oceňuje cenou     -7112. 2. V ceně -7112 není započtena montáž a dodávka nosných prvků (např. konzol, trnů) pro zavěšený     rošt; tato montáž a dodávka se oceňují individuálně. </t>
  </si>
  <si>
    <t>89</t>
  </si>
  <si>
    <t>611911550</t>
  </si>
  <si>
    <t>palubky obkladové SM profil klasický 19 x 116 mm A/B</t>
  </si>
  <si>
    <t>-1951144496</t>
  </si>
  <si>
    <t>obložení dřevěné palubky obkladové - bez povrchové úpravy - provedení na pero a drážku - cena za m2 vč. pera - délka 2,4 - 5 m - balené ve fólii dřevina smrk profil klasický tl. x š (mm)      jakost 19 x 116               A/B</t>
  </si>
  <si>
    <t>74,76*1,1 'Přepočtené koeficientem množství</t>
  </si>
  <si>
    <t>90</t>
  </si>
  <si>
    <t>766427112</t>
  </si>
  <si>
    <t>Montáž obložení podhledů podkladového roštu</t>
  </si>
  <si>
    <t>-1137284760</t>
  </si>
  <si>
    <t>Montáž obložení podhledů rošt podkladový</t>
  </si>
  <si>
    <t>74,76*2</t>
  </si>
  <si>
    <t>91</t>
  </si>
  <si>
    <t>605141140</t>
  </si>
  <si>
    <t>řezivo jehličnaté,střešní latě impregnované dl 4 - 5 m</t>
  </si>
  <si>
    <t>-152274749</t>
  </si>
  <si>
    <t>řezivo jehličnaté drobné, neopracované (lišty a latě), (ČSN 49 1503, ČSN 49 2100) řezivo jehličnaté - latě střešní latě délka 4 - 5 m latě  impregnované</t>
  </si>
  <si>
    <t>149,520*0,04*0,06</t>
  </si>
  <si>
    <t>0,359*1,1 'Přepočtené koeficientem množství</t>
  </si>
  <si>
    <t>92</t>
  </si>
  <si>
    <t>998766102</t>
  </si>
  <si>
    <t>Přesun hmot tonážní pro konstrukce truhlářské v objektech v do 12 m</t>
  </si>
  <si>
    <t>-1318294918</t>
  </si>
  <si>
    <t>Přesun hmot pro konstrukce truhlářské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</si>
  <si>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</si>
  <si>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93</t>
  </si>
  <si>
    <t>998766181</t>
  </si>
  <si>
    <t>Příplatek k přesunu hmot tonážní 766 prováděný bez použití mechanizace</t>
  </si>
  <si>
    <t>503772700</t>
  </si>
  <si>
    <t>Přesun hmot pro konstrukce truhlářské stanovený z hmotnosti přesunovaného materiálu Příplatek k ceně za přesun prováděný bez použití mechanizace pro jakoukoliv výšku objektu</t>
  </si>
  <si>
    <t>783</t>
  </si>
  <si>
    <t>Dokončovací práce - nátěry</t>
  </si>
  <si>
    <t>94</t>
  </si>
  <si>
    <t>783621132</t>
  </si>
  <si>
    <t>Nátěry syntetické truhlářských konstrukcí barva dražší lazurovacím lakem 2x lakování</t>
  </si>
  <si>
    <t>727082755</t>
  </si>
  <si>
    <t>Nátěry truhlářských výrobků syntetické na vzduchu schnoucí dražšími barvami lazurovacím lakem 2x lakování</t>
  </si>
  <si>
    <t>74,76*1,1"podhled</t>
  </si>
  <si>
    <t>784</t>
  </si>
  <si>
    <t>Dokončovací práce - malby a tapety</t>
  </si>
  <si>
    <t>95</t>
  </si>
  <si>
    <t>784221101</t>
  </si>
  <si>
    <t>Dvojnásobné bílé malby  ze směsí za sucha dobře otěruvzdorných v místnostech do 3,80 m</t>
  </si>
  <si>
    <t>-1479838057</t>
  </si>
  <si>
    <t>Malby z malířských směsí otěruvzdorných za sucha dvojnásobné, bílé za sucha otěruvzdorné dobře v místnostech výšky do 3,80 m</t>
  </si>
  <si>
    <t>VRN</t>
  </si>
  <si>
    <t>Vedlejší rozpočtové náklady</t>
  </si>
  <si>
    <t>VRN3</t>
  </si>
  <si>
    <t>Zařízení staveniště</t>
  </si>
  <si>
    <t>96</t>
  </si>
  <si>
    <t>030001000</t>
  </si>
  <si>
    <t>…</t>
  </si>
  <si>
    <t>1024</t>
  </si>
  <si>
    <t>1059700509</t>
  </si>
  <si>
    <t>Základní rozdělení průvodních činností a nákladů zařízení staveniště</t>
  </si>
  <si>
    <t>VRN7</t>
  </si>
  <si>
    <t>Provozní vlivy</t>
  </si>
  <si>
    <t>97</t>
  </si>
  <si>
    <t>070001000</t>
  </si>
  <si>
    <t>407141166</t>
  </si>
  <si>
    <t>Základní rozdělení průvodních činností a nákladů provozní vlivy</t>
  </si>
  <si>
    <t>VRN9</t>
  </si>
  <si>
    <t>Ostatní náklady</t>
  </si>
  <si>
    <t>98</t>
  </si>
  <si>
    <t>090001000</t>
  </si>
  <si>
    <t>-1594734325</t>
  </si>
  <si>
    <t>Základní rozdělení průvodních činností a nákladů ostatní náklady</t>
  </si>
  <si>
    <t>1) Rekapitulace zakázky</t>
  </si>
  <si>
    <t>2) Rekapitulace objektů zakázky a soupisů prací</t>
  </si>
  <si>
    <t>/</t>
  </si>
  <si>
    <t>1) Krycí list soupisu</t>
  </si>
  <si>
    <t>2) Rekapitulace</t>
  </si>
  <si>
    <t>3) Soupis prací</t>
  </si>
  <si>
    <t>Rekapitulace zakázky</t>
  </si>
  <si>
    <t>Struktura údajů, formát souboru a metodika pro zpracování</t>
  </si>
  <si>
    <t>Struktura</t>
  </si>
  <si>
    <t>Soubor je složen ze záložky Rekapitulace zakázky a záložek s názvem soupisu prací pro jednotlivé objekty ve formátu XLS. Každá ze záložek přitom obsahuje</t>
  </si>
  <si>
    <t>ještě samostatné sestavy vymezené orámovaním a nadpisem sestavy.</t>
  </si>
  <si>
    <r>
      <rPr>
        <i/>
        <sz val="9"/>
        <rFont val="Trebuchet MS"/>
        <family val="2"/>
      </rPr>
      <t xml:space="preserve">Rekapitulace zakázky </t>
    </r>
    <r>
      <rPr>
        <sz val="9"/>
        <rFont val="Trebuchet MS"/>
        <family val="2"/>
      </rPr>
      <t>obsahuje sestavu Rekapitulace zakázky a Rekapitulace objektů zakázky a soupisů prací.</t>
    </r>
  </si>
  <si>
    <r>
      <t xml:space="preserve">V sestavě </t>
    </r>
    <r>
      <rPr>
        <b/>
        <sz val="9"/>
        <rFont val="Trebuchet MS"/>
        <family val="2"/>
      </rPr>
      <t>Rekapitulace zakázky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</si>
  <si>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</si>
  <si>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zakázky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</si>
  <si>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</si>
  <si>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</si>
  <si>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</si>
  <si>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</si>
  <si>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</si>
  <si>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</si>
  <si>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</si>
  <si>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</si>
  <si>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</si>
  <si>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</si>
  <si>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</si>
  <si>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</si>
  <si>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</si>
  <si>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</si>
  <si>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zakázky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</si>
  <si>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zakázky,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</si>
  <si>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</si>
  <si>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</si>
  <si>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</si>
  <si>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</si>
  <si>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</si>
  <si>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</si>
  <si>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</si>
  <si>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</si>
  <si>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</si>
  <si>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</si>
  <si>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</si>
  <si>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</si>
  <si>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</si>
  <si>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</si>
  <si>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</si>
  <si>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</si>
  <si>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</si>
  <si>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</si>
  <si>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</si>
  <si>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</si>
  <si>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</si>
  <si>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</si>
  <si>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</si>
  <si>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</si>
  <si>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</si>
  <si>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</si>
  <si>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</si>
  <si>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</si>
  <si>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zakázky - zde uchazeč vyplní svůj název (název subjektu) </t>
  </si>
  <si>
    <t>Pole IČ a DIČ v sestavě Rekapitulace zakázky - zde uchazeč vyplní svoje IČ a DIČ</t>
  </si>
  <si>
    <t>Datum v sestavě Rekapitulace zakázky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</si>
  <si>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</si>
  <si>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</si>
  <si>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</si>
  <si>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</si>
  <si>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</si>
  <si>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</si>
  <si>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</si>
  <si>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</si>
  <si>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</si>
  <si>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</si>
  <si>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</si>
  <si>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</si>
  <si>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</si>
  <si>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</si>
  <si>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</si>
  <si>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</si>
  <si>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zakázky</t>
  </si>
  <si>
    <t>String</t>
  </si>
  <si>
    <t>Zakázka</t>
  </si>
  <si>
    <t>Název zakázky</t>
  </si>
  <si>
    <t>Místo</t>
  </si>
  <si>
    <t>N</t>
  </si>
  <si>
    <t>Místo zakázky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</si>
  <si>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</si>
  <si>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</si>
  <si>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</si>
  <si>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</si>
  <si>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</si>
  <si>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</si>
  <si>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</si>
  <si>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</si>
  <si>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</si>
  <si>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</si>
  <si>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</si>
  <si>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</si>
  <si>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</si>
  <si>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</si>
  <si>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</si>
  <si>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</si>
  <si>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</si>
  <si>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</si>
  <si>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</si>
  <si>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</si>
  <si>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</si>
  <si>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</si>
  <si>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</si>
  <si>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</si>
  <si>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</si>
  <si>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</si>
  <si>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</si>
  <si>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</si>
  <si>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zakázku. Sčítává se ze všech listů.</t>
  </si>
  <si>
    <t>Celková cena s DPH za celou zakázku</t>
  </si>
  <si>
    <t>Rekapitulace objektů zakázky a soupisů prací</t>
  </si>
  <si>
    <t>Přebírá se z Rekapitulace zakázky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</si>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</sst>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00%"/>
    <numFmt numFmtId="166" formatCode="dd\.mm\.yyyy"/>
    <numFmt numFmtId="167" formatCode="#,##0.00000;\-#,##0.00000"/>
    <numFmt numFmtId="168" formatCode="#,##0.000;\-#,##0.000"/>
  </numFmts>
  <fonts count="75">
    <font>
      <sz val="8"/>
      <name val="Trebuchet MS"/>
      <family val="0"/>
    </font>
    <font>
      <sz val="8"/>
      <color indexed="43"/>
      <name val="Trebuchet MS"/>
      <family val="0"/>
    </font>
    <font>
      <sz val="10"/>
      <color indexed="16"/>
      <name val="Trebuchet MS"/>
      <family val="0"/>
    </font>
    <font>
      <b/>
      <sz val="16"/>
      <name val="Trebuchet MS"/>
      <family val="0"/>
    </font>
    <font>
      <sz val="8"/>
      <color indexed="48"/>
      <name val="Trebuchet MS"/>
      <family val="0"/>
    </font>
    <font>
      <b/>
      <sz val="12"/>
      <color indexed="55"/>
      <name val="Trebuchet MS"/>
      <family val="0"/>
    </font>
    <font>
      <sz val="9"/>
      <color indexed="55"/>
      <name val="Trebuchet MS"/>
      <family val="0"/>
    </font>
    <font>
      <sz val="9"/>
      <name val="Trebuchet MS"/>
      <family val="0"/>
    </font>
    <font>
      <b/>
      <sz val="8"/>
      <color indexed="55"/>
      <name val="Trebuchet MS"/>
      <family val="0"/>
    </font>
    <font>
      <b/>
      <sz val="12"/>
      <name val="Trebuchet MS"/>
      <family val="0"/>
    </font>
    <font>
      <b/>
      <sz val="10"/>
      <name val="Trebuchet MS"/>
      <family val="0"/>
    </font>
    <font>
      <sz val="8"/>
      <color indexed="55"/>
      <name val="Trebuchet MS"/>
      <family val="0"/>
    </font>
    <font>
      <b/>
      <sz val="9"/>
      <name val="Trebuchet MS"/>
      <family val="0"/>
    </font>
    <font>
      <sz val="12"/>
      <color indexed="55"/>
      <name val="Trebuchet MS"/>
      <family val="0"/>
    </font>
    <font>
      <b/>
      <sz val="12"/>
      <color indexed="16"/>
      <name val="Trebuchet MS"/>
      <family val="0"/>
    </font>
    <font>
      <sz val="12"/>
      <name val="Trebuchet MS"/>
      <family val="0"/>
    </font>
    <font>
      <sz val="11"/>
      <name val="Trebuchet MS"/>
      <family val="0"/>
    </font>
    <font>
      <b/>
      <sz val="11"/>
      <color indexed="56"/>
      <name val="Trebuchet MS"/>
      <family val="0"/>
    </font>
    <font>
      <sz val="11"/>
      <color indexed="56"/>
      <name val="Trebuchet MS"/>
      <family val="0"/>
    </font>
    <font>
      <b/>
      <sz val="11"/>
      <name val="Trebuchet MS"/>
      <family val="0"/>
    </font>
    <font>
      <sz val="11"/>
      <color indexed="55"/>
      <name val="Trebuchet MS"/>
      <family val="0"/>
    </font>
    <font>
      <sz val="12"/>
      <color indexed="56"/>
      <name val="Trebuchet MS"/>
      <family val="0"/>
    </font>
    <font>
      <sz val="10"/>
      <name val="Trebuchet MS"/>
      <family val="0"/>
    </font>
    <font>
      <sz val="10"/>
      <color indexed="56"/>
      <name val="Trebuchet MS"/>
      <family val="0"/>
    </font>
    <font>
      <sz val="8"/>
      <color indexed="16"/>
      <name val="Trebuchet MS"/>
      <family val="0"/>
    </font>
    <font>
      <b/>
      <sz val="8"/>
      <name val="Trebuchet MS"/>
      <family val="0"/>
    </font>
    <font>
      <sz val="8"/>
      <color indexed="56"/>
      <name val="Trebuchet MS"/>
      <family val="0"/>
    </font>
    <font>
      <sz val="7"/>
      <color indexed="55"/>
      <name val="Trebuchet MS"/>
      <family val="0"/>
    </font>
    <font>
      <sz val="7"/>
      <name val="Trebuchet MS"/>
      <family val="0"/>
    </font>
    <font>
      <i/>
      <sz val="7"/>
      <color indexed="55"/>
      <name val="Trebuchet MS"/>
      <family val="0"/>
    </font>
    <font>
      <sz val="8"/>
      <color indexed="63"/>
      <name val="Trebuchet MS"/>
      <family val="0"/>
    </font>
    <font>
      <sz val="8"/>
      <color indexed="10"/>
      <name val="Trebuchet MS"/>
      <family val="0"/>
    </font>
    <font>
      <i/>
      <sz val="8"/>
      <color indexed="12"/>
      <name val="Trebuchet MS"/>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8"/>
      <color indexed="12"/>
      <name val="Trebuchet MS"/>
      <family val="0"/>
    </font>
    <font>
      <sz val="18"/>
      <color indexed="12"/>
      <name val="Wingdings 2"/>
      <family val="1"/>
    </font>
    <font>
      <u val="single"/>
      <sz val="10"/>
      <color indexed="12"/>
      <name val="Trebuchet MS"/>
      <family val="2"/>
    </font>
    <font>
      <sz val="8"/>
      <name val="Tahoma"/>
      <family val="2"/>
    </font>
    <font>
      <i/>
      <sz val="9"/>
      <name val="Trebuchet MS"/>
      <family val="2"/>
    </font>
    <font>
      <sz val="11"/>
      <color theme="1"/>
      <name val="Calibri"/>
      <family val="2"/>
    </font>
    <font>
      <sz val="11"/>
      <color theme="0"/>
      <name val="Calibri"/>
      <family val="2"/>
    </font>
    <font>
      <b/>
      <sz val="11"/>
      <color theme="1"/>
      <name val="Calibri"/>
      <family val="2"/>
    </font>
    <font>
      <u val="single"/>
      <sz val="8"/>
      <color theme="10"/>
      <name val="Trebuchet MS"/>
      <family val="0"/>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8"/>
      <color theme="10"/>
      <name val="Wingdings 2"/>
      <family val="1"/>
    </font>
    <font>
      <u val="single"/>
      <sz val="10"/>
      <color theme="10"/>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right style="hair">
        <color indexed="55"/>
      </right>
      <top/>
      <bottom/>
    </border>
    <border>
      <left style="hair">
        <color indexed="55"/>
      </left>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right style="thin">
        <color indexed="8"/>
      </right>
      <top style="hair">
        <color indexed="55"/>
      </top>
      <bottom/>
    </border>
    <border>
      <left/>
      <right style="thin">
        <color indexed="8"/>
      </right>
      <top style="hair">
        <color indexed="8"/>
      </top>
      <bottom style="hair">
        <color indexed="8"/>
      </bottom>
    </border>
    <border>
      <left style="hair">
        <color indexed="55"/>
      </left>
      <right style="hair">
        <color indexed="55"/>
      </right>
      <top style="hair">
        <color indexed="55"/>
      </top>
      <bottom style="hair">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2">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8" fillId="0" borderId="0" applyNumberFormat="0" applyFill="0" applyBorder="0" applyAlignment="0" applyProtection="0"/>
    <xf numFmtId="0" fontId="59" fillId="20" borderId="0" applyNumberFormat="0" applyBorder="0" applyAlignment="0" applyProtection="0"/>
    <xf numFmtId="0" fontId="6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66" fillId="0" borderId="7" applyNumberFormat="0" applyFill="0" applyAlignment="0" applyProtection="0"/>
    <xf numFmtId="0" fontId="67" fillId="24" borderId="0" applyNumberFormat="0" applyBorder="0" applyAlignment="0" applyProtection="0"/>
    <xf numFmtId="0" fontId="68" fillId="0" borderId="0" applyNumberFormat="0" applyFill="0" applyBorder="0" applyAlignment="0" applyProtection="0"/>
    <xf numFmtId="0" fontId="69" fillId="25" borderId="8" applyNumberFormat="0" applyAlignment="0" applyProtection="0"/>
    <xf numFmtId="0" fontId="70" fillId="26" borderId="8" applyNumberFormat="0" applyAlignment="0" applyProtection="0"/>
    <xf numFmtId="0" fontId="71" fillId="26" borderId="9" applyNumberFormat="0" applyAlignment="0" applyProtection="0"/>
    <xf numFmtId="0" fontId="72" fillId="0" borderId="0" applyNumberFormat="0" applyFill="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cellStyleXfs>
  <cellXfs count="318">
    <xf numFmtId="0" fontId="0" fillId="0" borderId="0" xfId="0" applyAlignment="1">
      <alignment vertical="top"/>
    </xf>
    <xf numFmtId="0" fontId="0" fillId="0" borderId="0" xfId="0" applyFont="1" applyAlignment="1">
      <alignment horizontal="left" vertical="top"/>
    </xf>
    <xf numFmtId="0" fontId="0" fillId="0" borderId="0" xfId="0" applyAlignment="1">
      <alignment horizontal="left" vertical="top"/>
    </xf>
    <xf numFmtId="0" fontId="0" fillId="33" borderId="0" xfId="0" applyFill="1" applyAlignment="1">
      <alignment horizontal="left" vertical="top"/>
    </xf>
    <xf numFmtId="0" fontId="1" fillId="33" borderId="0" xfId="0" applyFont="1" applyFill="1" applyAlignment="1">
      <alignment horizontal="left" vertical="center"/>
    </xf>
    <xf numFmtId="0" fontId="0" fillId="33" borderId="0" xfId="0" applyFont="1" applyFill="1" applyAlignment="1">
      <alignment horizontal="left" vertical="top"/>
    </xf>
    <xf numFmtId="0" fontId="0" fillId="0" borderId="0" xfId="0" applyFont="1" applyAlignment="1">
      <alignment horizontal="left" vertical="center"/>
    </xf>
    <xf numFmtId="0" fontId="0" fillId="0" borderId="10" xfId="0" applyBorder="1" applyAlignment="1" applyProtection="1">
      <alignment horizontal="left" vertical="top"/>
      <protection/>
    </xf>
    <xf numFmtId="0" fontId="0" fillId="0" borderId="11" xfId="0" applyBorder="1" applyAlignment="1" applyProtection="1">
      <alignment horizontal="left" vertical="top"/>
      <protection/>
    </xf>
    <xf numFmtId="0" fontId="0" fillId="0" borderId="12" xfId="0" applyBorder="1" applyAlignment="1" applyProtection="1">
      <alignment horizontal="left" vertical="top"/>
      <protection/>
    </xf>
    <xf numFmtId="0" fontId="0" fillId="0" borderId="13" xfId="0" applyBorder="1" applyAlignment="1" applyProtection="1">
      <alignment horizontal="left" vertical="top"/>
      <protection/>
    </xf>
    <xf numFmtId="0" fontId="0" fillId="0" borderId="0" xfId="0" applyAlignment="1" applyProtection="1">
      <alignment horizontal="left" vertical="top"/>
      <protection/>
    </xf>
    <xf numFmtId="0" fontId="3" fillId="0" borderId="0" xfId="0" applyFont="1" applyAlignment="1" applyProtection="1">
      <alignment horizontal="left" vertical="center"/>
      <protection/>
    </xf>
    <xf numFmtId="0" fontId="0" fillId="0" borderId="14" xfId="0" applyBorder="1" applyAlignment="1" applyProtection="1">
      <alignment horizontal="left" vertical="top"/>
      <protection/>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pplyProtection="1">
      <alignment horizontal="left" vertical="top"/>
      <protection/>
    </xf>
    <xf numFmtId="0" fontId="7" fillId="0" borderId="0" xfId="0" applyFont="1" applyAlignment="1" applyProtection="1">
      <alignment horizontal="left" vertical="center"/>
      <protection/>
    </xf>
    <xf numFmtId="0" fontId="9" fillId="0" borderId="0" xfId="0" applyFont="1" applyAlignment="1" applyProtection="1">
      <alignment horizontal="left" vertical="top"/>
      <protection/>
    </xf>
    <xf numFmtId="0" fontId="6" fillId="0" borderId="0" xfId="0" applyFont="1" applyAlignment="1" applyProtection="1">
      <alignment horizontal="left" vertical="center"/>
      <protection/>
    </xf>
    <xf numFmtId="0" fontId="7" fillId="34" borderId="0" xfId="0" applyFont="1" applyFill="1" applyAlignment="1">
      <alignment horizontal="left" vertical="center"/>
    </xf>
    <xf numFmtId="49" fontId="7" fillId="34" borderId="0" xfId="0" applyNumberFormat="1" applyFont="1" applyFill="1" applyAlignment="1">
      <alignment horizontal="left" vertical="top"/>
    </xf>
    <xf numFmtId="0" fontId="0" fillId="0" borderId="15" xfId="0" applyBorder="1" applyAlignment="1" applyProtection="1">
      <alignment horizontal="left" vertical="top"/>
      <protection/>
    </xf>
    <xf numFmtId="0" fontId="0" fillId="0" borderId="13" xfId="0" applyBorder="1" applyAlignment="1" applyProtection="1">
      <alignment horizontal="left" vertical="center"/>
      <protection/>
    </xf>
    <xf numFmtId="0" fontId="0" fillId="0" borderId="0" xfId="0" applyAlignment="1" applyProtection="1">
      <alignment horizontal="left" vertical="center"/>
      <protection/>
    </xf>
    <xf numFmtId="0" fontId="10" fillId="0" borderId="16" xfId="0" applyFont="1" applyBorder="1" applyAlignment="1" applyProtection="1">
      <alignment horizontal="left" vertical="center"/>
      <protection/>
    </xf>
    <xf numFmtId="0" fontId="0" fillId="0" borderId="16" xfId="0" applyBorder="1" applyAlignment="1" applyProtection="1">
      <alignment horizontal="left" vertical="center"/>
      <protection/>
    </xf>
    <xf numFmtId="0" fontId="0" fillId="0" borderId="14" xfId="0" applyBorder="1" applyAlignment="1" applyProtection="1">
      <alignment horizontal="left" vertical="center"/>
      <protection/>
    </xf>
    <xf numFmtId="0" fontId="11" fillId="0" borderId="0" xfId="0" applyFont="1" applyAlignment="1" applyProtection="1">
      <alignment horizontal="right" vertical="center"/>
      <protection/>
    </xf>
    <xf numFmtId="0" fontId="11" fillId="0" borderId="13" xfId="0" applyFont="1" applyBorder="1" applyAlignment="1" applyProtection="1">
      <alignment horizontal="left" vertical="center"/>
      <protection/>
    </xf>
    <xf numFmtId="0" fontId="11" fillId="0" borderId="0" xfId="0" applyFont="1" applyAlignment="1" applyProtection="1">
      <alignment horizontal="left" vertical="center"/>
      <protection/>
    </xf>
    <xf numFmtId="0" fontId="11" fillId="0" borderId="14" xfId="0" applyFont="1" applyBorder="1" applyAlignment="1" applyProtection="1">
      <alignment horizontal="left" vertical="center"/>
      <protection/>
    </xf>
    <xf numFmtId="0" fontId="0" fillId="35" borderId="0" xfId="0" applyFill="1" applyAlignment="1" applyProtection="1">
      <alignment horizontal="left" vertical="center"/>
      <protection/>
    </xf>
    <xf numFmtId="0" fontId="9" fillId="35" borderId="17" xfId="0" applyFont="1" applyFill="1" applyBorder="1" applyAlignment="1" applyProtection="1">
      <alignment horizontal="left" vertical="center"/>
      <protection/>
    </xf>
    <xf numFmtId="0" fontId="0" fillId="35" borderId="18" xfId="0" applyFill="1" applyBorder="1" applyAlignment="1" applyProtection="1">
      <alignment horizontal="left" vertical="center"/>
      <protection/>
    </xf>
    <xf numFmtId="0" fontId="9" fillId="35" borderId="18" xfId="0" applyFont="1" applyFill="1" applyBorder="1" applyAlignment="1" applyProtection="1">
      <alignment horizontal="center" vertical="center"/>
      <protection/>
    </xf>
    <xf numFmtId="164" fontId="9" fillId="35" borderId="18" xfId="0" applyNumberFormat="1" applyFont="1" applyFill="1" applyBorder="1" applyAlignment="1" applyProtection="1">
      <alignment horizontal="right" vertical="center"/>
      <protection/>
    </xf>
    <xf numFmtId="0" fontId="0" fillId="35" borderId="14" xfId="0" applyFill="1" applyBorder="1" applyAlignment="1" applyProtection="1">
      <alignment horizontal="left" vertical="center"/>
      <protection/>
    </xf>
    <xf numFmtId="0" fontId="0" fillId="0" borderId="19" xfId="0"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1" xfId="0" applyBorder="1" applyAlignment="1" applyProtection="1">
      <alignment horizontal="left" vertical="center"/>
      <protection/>
    </xf>
    <xf numFmtId="0" fontId="0" fillId="0" borderId="10" xfId="0"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3" xfId="0" applyBorder="1" applyAlignment="1">
      <alignment horizontal="left" vertical="center"/>
    </xf>
    <xf numFmtId="0" fontId="7" fillId="0" borderId="0" xfId="0" applyFont="1" applyAlignment="1">
      <alignment horizontal="left" vertical="center"/>
    </xf>
    <xf numFmtId="0" fontId="7" fillId="0" borderId="13" xfId="0" applyFont="1" applyBorder="1" applyAlignment="1" applyProtection="1">
      <alignment horizontal="left" vertical="center"/>
      <protection/>
    </xf>
    <xf numFmtId="0" fontId="7" fillId="0" borderId="13" xfId="0" applyFont="1" applyBorder="1" applyAlignment="1">
      <alignment horizontal="left" vertical="center"/>
    </xf>
    <xf numFmtId="0" fontId="9" fillId="0" borderId="0" xfId="0" applyFont="1" applyAlignment="1">
      <alignment horizontal="left" vertical="center"/>
    </xf>
    <xf numFmtId="0" fontId="9" fillId="0" borderId="13" xfId="0" applyFont="1" applyBorder="1" applyAlignment="1" applyProtection="1">
      <alignment horizontal="left" vertical="center"/>
      <protection/>
    </xf>
    <xf numFmtId="0" fontId="9" fillId="0" borderId="0" xfId="0" applyFont="1" applyAlignment="1" applyProtection="1">
      <alignment horizontal="left" vertical="center"/>
      <protection/>
    </xf>
    <xf numFmtId="0" fontId="9" fillId="0" borderId="13" xfId="0" applyFont="1" applyBorder="1" applyAlignment="1">
      <alignment horizontal="left" vertical="center"/>
    </xf>
    <xf numFmtId="0" fontId="12" fillId="0" borderId="0" xfId="0" applyFont="1" applyAlignment="1" applyProtection="1">
      <alignment horizontal="left" vertical="center"/>
      <protection/>
    </xf>
    <xf numFmtId="166" fontId="7" fillId="0" borderId="0" xfId="0" applyNumberFormat="1" applyFont="1" applyAlignment="1" applyProtection="1">
      <alignment horizontal="left" vertical="top"/>
      <protection/>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pplyProtection="1">
      <alignment horizontal="left" vertical="center"/>
      <protection/>
    </xf>
    <xf numFmtId="0" fontId="0" fillId="0" borderId="24" xfId="0" applyBorder="1" applyAlignment="1" applyProtection="1">
      <alignment horizontal="left" vertical="center"/>
      <protection/>
    </xf>
    <xf numFmtId="0" fontId="7" fillId="35" borderId="26" xfId="0" applyFont="1" applyFill="1" applyBorder="1" applyAlignment="1" applyProtection="1">
      <alignment horizontal="center" vertical="center"/>
      <protection/>
    </xf>
    <xf numFmtId="0" fontId="6" fillId="0" borderId="27" xfId="0" applyFont="1" applyBorder="1" applyAlignment="1" applyProtection="1">
      <alignment horizontal="center" vertical="center" wrapText="1"/>
      <protection/>
    </xf>
    <xf numFmtId="0" fontId="6" fillId="0" borderId="28" xfId="0" applyFont="1" applyBorder="1" applyAlignment="1" applyProtection="1">
      <alignment horizontal="center" vertical="center" wrapText="1"/>
      <protection/>
    </xf>
    <xf numFmtId="0" fontId="6" fillId="0" borderId="29" xfId="0" applyFont="1" applyBorder="1" applyAlignment="1" applyProtection="1">
      <alignment horizontal="center" vertical="center" wrapText="1"/>
      <protection/>
    </xf>
    <xf numFmtId="0" fontId="0" fillId="0" borderId="0" xfId="0" applyAlignment="1">
      <alignment horizontal="left" vertical="center"/>
    </xf>
    <xf numFmtId="0" fontId="0" fillId="0" borderId="30" xfId="0" applyBorder="1" applyAlignment="1" applyProtection="1">
      <alignment horizontal="left" vertical="center"/>
      <protection/>
    </xf>
    <xf numFmtId="0" fontId="0" fillId="0" borderId="22" xfId="0" applyBorder="1" applyAlignment="1" applyProtection="1">
      <alignment horizontal="left" vertical="center"/>
      <protection/>
    </xf>
    <xf numFmtId="0" fontId="0" fillId="0" borderId="23" xfId="0" applyBorder="1" applyAlignment="1" applyProtection="1">
      <alignment horizontal="left" vertical="center"/>
      <protection/>
    </xf>
    <xf numFmtId="0" fontId="14" fillId="0" borderId="0" xfId="0" applyFont="1" applyAlignment="1" applyProtection="1">
      <alignment horizontal="left" vertical="center"/>
      <protection/>
    </xf>
    <xf numFmtId="164" fontId="14" fillId="0" borderId="0" xfId="0" applyNumberFormat="1" applyFont="1" applyAlignment="1" applyProtection="1">
      <alignment horizontal="right" vertical="center"/>
      <protection/>
    </xf>
    <xf numFmtId="0" fontId="9" fillId="0" borderId="0" xfId="0" applyFont="1" applyAlignment="1" applyProtection="1">
      <alignment horizontal="center" vertical="center"/>
      <protection/>
    </xf>
    <xf numFmtId="164" fontId="13" fillId="0" borderId="25" xfId="0" applyNumberFormat="1" applyFont="1" applyBorder="1" applyAlignment="1" applyProtection="1">
      <alignment horizontal="right" vertical="center"/>
      <protection/>
    </xf>
    <xf numFmtId="164" fontId="13" fillId="0" borderId="0" xfId="0" applyNumberFormat="1" applyFont="1" applyAlignment="1" applyProtection="1">
      <alignment horizontal="right" vertical="center"/>
      <protection/>
    </xf>
    <xf numFmtId="167" fontId="13" fillId="0" borderId="0" xfId="0" applyNumberFormat="1" applyFont="1" applyAlignment="1" applyProtection="1">
      <alignment horizontal="right" vertical="center"/>
      <protection/>
    </xf>
    <xf numFmtId="164" fontId="13" fillId="0" borderId="24" xfId="0" applyNumberFormat="1" applyFont="1" applyBorder="1" applyAlignment="1" applyProtection="1">
      <alignment horizontal="righ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16" fillId="0" borderId="13" xfId="0" applyFont="1" applyBorder="1" applyAlignment="1" applyProtection="1">
      <alignment horizontal="left" vertical="center"/>
      <protection/>
    </xf>
    <xf numFmtId="0" fontId="17" fillId="0" borderId="0" xfId="0" applyFont="1" applyAlignment="1" applyProtection="1">
      <alignment horizontal="left" vertical="center"/>
      <protection/>
    </xf>
    <xf numFmtId="0" fontId="19" fillId="0" borderId="0" xfId="0" applyFont="1" applyAlignment="1" applyProtection="1">
      <alignment horizontal="center" vertical="center"/>
      <protection/>
    </xf>
    <xf numFmtId="0" fontId="16" fillId="0" borderId="13" xfId="0" applyFont="1" applyBorder="1" applyAlignment="1">
      <alignment horizontal="left" vertical="center"/>
    </xf>
    <xf numFmtId="164" fontId="20" fillId="0" borderId="31" xfId="0" applyNumberFormat="1" applyFont="1" applyBorder="1" applyAlignment="1" applyProtection="1">
      <alignment horizontal="right" vertical="center"/>
      <protection/>
    </xf>
    <xf numFmtId="164" fontId="20" fillId="0" borderId="32" xfId="0" applyNumberFormat="1" applyFont="1" applyBorder="1" applyAlignment="1" applyProtection="1">
      <alignment horizontal="right" vertical="center"/>
      <protection/>
    </xf>
    <xf numFmtId="167" fontId="20" fillId="0" borderId="32" xfId="0" applyNumberFormat="1" applyFont="1" applyBorder="1" applyAlignment="1" applyProtection="1">
      <alignment horizontal="right" vertical="center"/>
      <protection/>
    </xf>
    <xf numFmtId="164" fontId="20" fillId="0" borderId="33" xfId="0" applyNumberFormat="1" applyFont="1" applyBorder="1" applyAlignment="1" applyProtection="1">
      <alignment horizontal="right" vertical="center"/>
      <protection/>
    </xf>
    <xf numFmtId="0" fontId="0" fillId="0" borderId="11" xfId="0" applyBorder="1" applyAlignment="1">
      <alignment horizontal="left" vertical="top"/>
    </xf>
    <xf numFmtId="0" fontId="6" fillId="0" borderId="0" xfId="0" applyFont="1" applyAlignment="1">
      <alignment horizontal="left" vertical="center"/>
    </xf>
    <xf numFmtId="0" fontId="0" fillId="0" borderId="0" xfId="0" applyFont="1" applyAlignment="1">
      <alignment horizontal="left" vertical="center" wrapText="1"/>
    </xf>
    <xf numFmtId="0" fontId="0" fillId="0" borderId="13" xfId="0"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14" xfId="0" applyBorder="1" applyAlignment="1" applyProtection="1">
      <alignment horizontal="left" vertical="center" wrapText="1"/>
      <protection/>
    </xf>
    <xf numFmtId="0" fontId="0" fillId="0" borderId="34" xfId="0" applyBorder="1" applyAlignment="1" applyProtection="1">
      <alignment horizontal="left" vertical="center"/>
      <protection/>
    </xf>
    <xf numFmtId="0" fontId="10" fillId="0" borderId="0" xfId="0" applyFont="1" applyAlignment="1" applyProtection="1">
      <alignment horizontal="left" vertical="center"/>
      <protection/>
    </xf>
    <xf numFmtId="0" fontId="11" fillId="0" borderId="0" xfId="0" applyFont="1" applyAlignment="1">
      <alignment horizontal="right" vertical="center"/>
    </xf>
    <xf numFmtId="164" fontId="11" fillId="0" borderId="0" xfId="0" applyNumberFormat="1" applyFont="1" applyAlignment="1" applyProtection="1">
      <alignment horizontal="right" vertical="center"/>
      <protection/>
    </xf>
    <xf numFmtId="165" fontId="11" fillId="0" borderId="0" xfId="0" applyNumberFormat="1" applyFont="1" applyAlignment="1">
      <alignment horizontal="right" vertical="center"/>
    </xf>
    <xf numFmtId="0" fontId="9" fillId="35" borderId="18" xfId="0" applyFont="1" applyFill="1" applyBorder="1" applyAlignment="1" applyProtection="1">
      <alignment horizontal="right" vertical="center"/>
      <protection/>
    </xf>
    <xf numFmtId="0" fontId="0" fillId="35" borderId="18" xfId="0" applyFill="1" applyBorder="1" applyAlignment="1">
      <alignment horizontal="left" vertical="center"/>
    </xf>
    <xf numFmtId="0" fontId="0" fillId="35" borderId="35" xfId="0" applyFill="1" applyBorder="1" applyAlignment="1" applyProtection="1">
      <alignment horizontal="left" vertical="center"/>
      <protection/>
    </xf>
    <xf numFmtId="0" fontId="0" fillId="0" borderId="20"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7" fillId="35" borderId="0" xfId="0" applyFont="1" applyFill="1" applyAlignment="1" applyProtection="1">
      <alignment horizontal="left" vertical="center"/>
      <protection/>
    </xf>
    <xf numFmtId="0" fontId="0" fillId="35" borderId="0" xfId="0" applyFill="1" applyAlignment="1">
      <alignment horizontal="left" vertical="center"/>
    </xf>
    <xf numFmtId="0" fontId="7" fillId="35" borderId="0" xfId="0" applyFont="1" applyFill="1" applyAlignment="1" applyProtection="1">
      <alignment horizontal="right" vertical="center"/>
      <protection/>
    </xf>
    <xf numFmtId="0" fontId="21" fillId="0" borderId="13" xfId="0" applyFont="1" applyBorder="1" applyAlignment="1" applyProtection="1">
      <alignment horizontal="left" vertical="center"/>
      <protection/>
    </xf>
    <xf numFmtId="0" fontId="21" fillId="0" borderId="0" xfId="0" applyFont="1" applyAlignment="1" applyProtection="1">
      <alignment horizontal="left" vertical="center"/>
      <protection/>
    </xf>
    <xf numFmtId="0" fontId="21" fillId="0" borderId="32" xfId="0" applyFont="1" applyBorder="1" applyAlignment="1" applyProtection="1">
      <alignment horizontal="left" vertical="center"/>
      <protection/>
    </xf>
    <xf numFmtId="0" fontId="21" fillId="0" borderId="32" xfId="0" applyFont="1" applyBorder="1" applyAlignment="1">
      <alignment horizontal="left" vertical="center"/>
    </xf>
    <xf numFmtId="164" fontId="21" fillId="0" borderId="32" xfId="0" applyNumberFormat="1" applyFont="1" applyBorder="1" applyAlignment="1" applyProtection="1">
      <alignment horizontal="right" vertical="center"/>
      <protection/>
    </xf>
    <xf numFmtId="0" fontId="21" fillId="0" borderId="14" xfId="0" applyFont="1" applyBorder="1" applyAlignment="1" applyProtection="1">
      <alignment horizontal="left" vertical="center"/>
      <protection/>
    </xf>
    <xf numFmtId="0" fontId="22" fillId="0" borderId="0" xfId="0" applyFont="1" applyAlignment="1">
      <alignment horizontal="left" vertical="center"/>
    </xf>
    <xf numFmtId="0" fontId="23" fillId="0" borderId="13" xfId="0" applyFont="1" applyBorder="1" applyAlignment="1" applyProtection="1">
      <alignment horizontal="left" vertical="center"/>
      <protection/>
    </xf>
    <xf numFmtId="0" fontId="23" fillId="0" borderId="0" xfId="0" applyFont="1" applyAlignment="1" applyProtection="1">
      <alignment horizontal="left" vertical="center"/>
      <protection/>
    </xf>
    <xf numFmtId="0" fontId="23" fillId="0" borderId="32" xfId="0" applyFont="1" applyBorder="1" applyAlignment="1" applyProtection="1">
      <alignment horizontal="left" vertical="center"/>
      <protection/>
    </xf>
    <xf numFmtId="0" fontId="23" fillId="0" borderId="32" xfId="0" applyFont="1" applyBorder="1" applyAlignment="1">
      <alignment horizontal="left" vertical="center"/>
    </xf>
    <xf numFmtId="164" fontId="23" fillId="0" borderId="32" xfId="0" applyNumberFormat="1" applyFont="1" applyBorder="1" applyAlignment="1" applyProtection="1">
      <alignment horizontal="right" vertical="center"/>
      <protection/>
    </xf>
    <xf numFmtId="0" fontId="23" fillId="0" borderId="14" xfId="0" applyFont="1" applyBorder="1" applyAlignment="1" applyProtection="1">
      <alignment horizontal="left" vertical="center"/>
      <protection/>
    </xf>
    <xf numFmtId="0" fontId="0" fillId="0" borderId="0" xfId="0" applyFont="1" applyAlignment="1">
      <alignment horizontal="center" vertical="center" wrapText="1"/>
    </xf>
    <xf numFmtId="0" fontId="0" fillId="0" borderId="13" xfId="0" applyBorder="1" applyAlignment="1" applyProtection="1">
      <alignment horizontal="center" vertical="center" wrapText="1"/>
      <protection/>
    </xf>
    <xf numFmtId="0" fontId="7" fillId="35" borderId="27" xfId="0" applyFont="1" applyFill="1" applyBorder="1" applyAlignment="1" applyProtection="1">
      <alignment horizontal="center" vertical="center" wrapText="1"/>
      <protection/>
    </xf>
    <xf numFmtId="0" fontId="7" fillId="35" borderId="28" xfId="0" applyFont="1" applyFill="1" applyBorder="1" applyAlignment="1" applyProtection="1">
      <alignment horizontal="center" vertical="center" wrapText="1"/>
      <protection/>
    </xf>
    <xf numFmtId="0" fontId="7" fillId="35" borderId="28" xfId="0" applyFont="1" applyFill="1" applyBorder="1" applyAlignment="1">
      <alignment horizontal="center" vertical="center" wrapText="1"/>
    </xf>
    <xf numFmtId="0" fontId="7" fillId="35" borderId="29" xfId="0" applyFont="1" applyFill="1" applyBorder="1" applyAlignment="1" applyProtection="1">
      <alignment horizontal="center" vertical="center" wrapText="1"/>
      <protection/>
    </xf>
    <xf numFmtId="0" fontId="0" fillId="0" borderId="13" xfId="0" applyBorder="1" applyAlignment="1">
      <alignment horizontal="center" vertical="center" wrapText="1"/>
    </xf>
    <xf numFmtId="164" fontId="14" fillId="0" borderId="0" xfId="0" applyNumberFormat="1" applyFont="1" applyAlignment="1" applyProtection="1">
      <alignment horizontal="right"/>
      <protection/>
    </xf>
    <xf numFmtId="167" fontId="24" fillId="0" borderId="22" xfId="0" applyNumberFormat="1" applyFont="1" applyBorder="1" applyAlignment="1" applyProtection="1">
      <alignment horizontal="right"/>
      <protection/>
    </xf>
    <xf numFmtId="167" fontId="24" fillId="0" borderId="23" xfId="0" applyNumberFormat="1" applyFont="1" applyBorder="1" applyAlignment="1" applyProtection="1">
      <alignment horizontal="right"/>
      <protection/>
    </xf>
    <xf numFmtId="164" fontId="25" fillId="0" borderId="0" xfId="0" applyNumberFormat="1" applyFont="1" applyAlignment="1">
      <alignment horizontal="right" vertical="center"/>
    </xf>
    <xf numFmtId="0" fontId="0" fillId="0" borderId="0" xfId="0" applyFont="1" applyAlignment="1">
      <alignment horizontal="left"/>
    </xf>
    <xf numFmtId="0" fontId="26" fillId="0" borderId="13" xfId="0" applyFont="1" applyBorder="1" applyAlignment="1" applyProtection="1">
      <alignment horizontal="left"/>
      <protection/>
    </xf>
    <xf numFmtId="0" fontId="26" fillId="0" borderId="0" xfId="0" applyFont="1" applyAlignment="1" applyProtection="1">
      <alignment horizontal="left"/>
      <protection/>
    </xf>
    <xf numFmtId="0" fontId="21" fillId="0" borderId="0" xfId="0" applyFont="1" applyAlignment="1" applyProtection="1">
      <alignment horizontal="left"/>
      <protection/>
    </xf>
    <xf numFmtId="164" fontId="21" fillId="0" borderId="0" xfId="0" applyNumberFormat="1" applyFont="1" applyAlignment="1" applyProtection="1">
      <alignment horizontal="right"/>
      <protection/>
    </xf>
    <xf numFmtId="0" fontId="26" fillId="0" borderId="13" xfId="0" applyFont="1" applyBorder="1" applyAlignment="1">
      <alignment horizontal="left"/>
    </xf>
    <xf numFmtId="0" fontId="26" fillId="0" borderId="25" xfId="0" applyFont="1" applyBorder="1" applyAlignment="1" applyProtection="1">
      <alignment horizontal="left"/>
      <protection/>
    </xf>
    <xf numFmtId="167" fontId="26" fillId="0" borderId="0" xfId="0" applyNumberFormat="1" applyFont="1" applyAlignment="1" applyProtection="1">
      <alignment horizontal="right"/>
      <protection/>
    </xf>
    <xf numFmtId="167" fontId="26" fillId="0" borderId="24" xfId="0" applyNumberFormat="1" applyFont="1" applyBorder="1" applyAlignment="1" applyProtection="1">
      <alignment horizontal="right"/>
      <protection/>
    </xf>
    <xf numFmtId="0" fontId="26" fillId="0" borderId="0" xfId="0" applyFont="1" applyAlignment="1">
      <alignment horizontal="left"/>
    </xf>
    <xf numFmtId="164" fontId="26" fillId="0" borderId="0" xfId="0" applyNumberFormat="1" applyFont="1" applyAlignment="1">
      <alignment horizontal="right" vertical="center"/>
    </xf>
    <xf numFmtId="0" fontId="23" fillId="0" borderId="0" xfId="0" applyFont="1" applyAlignment="1" applyProtection="1">
      <alignment horizontal="left"/>
      <protection/>
    </xf>
    <xf numFmtId="164" fontId="23" fillId="0" borderId="0" xfId="0" applyNumberFormat="1" applyFont="1" applyAlignment="1" applyProtection="1">
      <alignment horizontal="right"/>
      <protection/>
    </xf>
    <xf numFmtId="0" fontId="0" fillId="0" borderId="36" xfId="0" applyFont="1" applyBorder="1" applyAlignment="1" applyProtection="1">
      <alignment horizontal="center" vertical="center"/>
      <protection/>
    </xf>
    <xf numFmtId="49" fontId="0" fillId="0" borderId="36" xfId="0" applyNumberFormat="1" applyFont="1" applyBorder="1" applyAlignment="1" applyProtection="1">
      <alignment horizontal="left" vertical="center" wrapText="1"/>
      <protection/>
    </xf>
    <xf numFmtId="0" fontId="0" fillId="0" borderId="36" xfId="0" applyFont="1" applyBorder="1" applyAlignment="1" applyProtection="1">
      <alignment horizontal="left" vertical="center" wrapText="1"/>
      <protection/>
    </xf>
    <xf numFmtId="0" fontId="0" fillId="0" borderId="36" xfId="0" applyFont="1" applyBorder="1" applyAlignment="1" applyProtection="1">
      <alignment horizontal="center" vertical="center" wrapText="1"/>
      <protection/>
    </xf>
    <xf numFmtId="168" fontId="0" fillId="0" borderId="36" xfId="0" applyNumberFormat="1" applyFont="1" applyBorder="1" applyAlignment="1" applyProtection="1">
      <alignment horizontal="right" vertical="center"/>
      <protection/>
    </xf>
    <xf numFmtId="164" fontId="0" fillId="34" borderId="36" xfId="0" applyNumberFormat="1" applyFont="1" applyFill="1" applyBorder="1" applyAlignment="1">
      <alignment horizontal="right" vertical="center"/>
    </xf>
    <xf numFmtId="164" fontId="0" fillId="0" borderId="36" xfId="0" applyNumberFormat="1" applyFont="1" applyBorder="1" applyAlignment="1" applyProtection="1">
      <alignment horizontal="right" vertical="center"/>
      <protection/>
    </xf>
    <xf numFmtId="0" fontId="11" fillId="34" borderId="36" xfId="0" applyFont="1" applyFill="1" applyBorder="1" applyAlignment="1">
      <alignment horizontal="left" vertical="center" wrapText="1"/>
    </xf>
    <xf numFmtId="0" fontId="11" fillId="0" borderId="0" xfId="0" applyFont="1" applyAlignment="1" applyProtection="1">
      <alignment horizontal="center" vertical="center" wrapText="1"/>
      <protection/>
    </xf>
    <xf numFmtId="167" fontId="11" fillId="0" borderId="0" xfId="0" applyNumberFormat="1" applyFont="1" applyAlignment="1" applyProtection="1">
      <alignment horizontal="right" vertical="center"/>
      <protection/>
    </xf>
    <xf numFmtId="167" fontId="11" fillId="0" borderId="24" xfId="0" applyNumberFormat="1" applyFont="1" applyBorder="1" applyAlignment="1" applyProtection="1">
      <alignment horizontal="right" vertical="center"/>
      <protection/>
    </xf>
    <xf numFmtId="164" fontId="0" fillId="0" borderId="0" xfId="0" applyNumberFormat="1" applyFont="1" applyAlignment="1">
      <alignment horizontal="right" vertical="center"/>
    </xf>
    <xf numFmtId="0" fontId="27" fillId="0" borderId="0" xfId="0" applyFont="1" applyAlignment="1" applyProtection="1">
      <alignment horizontal="left" vertical="center" wrapText="1"/>
      <protection/>
    </xf>
    <xf numFmtId="0" fontId="28" fillId="0" borderId="0" xfId="0" applyFont="1" applyAlignment="1" applyProtection="1">
      <alignment horizontal="left" vertical="center" wrapText="1"/>
      <protection/>
    </xf>
    <xf numFmtId="0" fontId="27" fillId="0" borderId="0" xfId="0" applyFont="1" applyAlignment="1" applyProtection="1">
      <alignment horizontal="left" vertical="center"/>
      <protection/>
    </xf>
    <xf numFmtId="0" fontId="29" fillId="0" borderId="0" xfId="0" applyFont="1" applyAlignment="1" applyProtection="1">
      <alignment horizontal="left" vertical="top" wrapText="1"/>
      <protection/>
    </xf>
    <xf numFmtId="0" fontId="30" fillId="0" borderId="13" xfId="0" applyFont="1" applyBorder="1" applyAlignment="1" applyProtection="1">
      <alignment horizontal="left" vertical="center"/>
      <protection/>
    </xf>
    <xf numFmtId="0" fontId="30" fillId="0" borderId="0" xfId="0" applyFont="1" applyAlignment="1" applyProtection="1">
      <alignment horizontal="left" vertical="center"/>
      <protection/>
    </xf>
    <xf numFmtId="0" fontId="30" fillId="0" borderId="0" xfId="0" applyFont="1" applyAlignment="1" applyProtection="1">
      <alignment horizontal="left" vertical="center" wrapText="1"/>
      <protection/>
    </xf>
    <xf numFmtId="168" fontId="30" fillId="0" borderId="0" xfId="0" applyNumberFormat="1" applyFont="1" applyAlignment="1" applyProtection="1">
      <alignment horizontal="right" vertical="center"/>
      <protection/>
    </xf>
    <xf numFmtId="0" fontId="30" fillId="0" borderId="13" xfId="0" applyFont="1" applyBorder="1" applyAlignment="1">
      <alignment horizontal="left" vertical="center"/>
    </xf>
    <xf numFmtId="0" fontId="30" fillId="0" borderId="25" xfId="0" applyFont="1" applyBorder="1" applyAlignment="1" applyProtection="1">
      <alignment horizontal="left" vertical="center"/>
      <protection/>
    </xf>
    <xf numFmtId="0" fontId="30" fillId="0" borderId="24" xfId="0" applyFont="1" applyBorder="1" applyAlignment="1" applyProtection="1">
      <alignment horizontal="left" vertical="center"/>
      <protection/>
    </xf>
    <xf numFmtId="0" fontId="30" fillId="0" borderId="0" xfId="0" applyFont="1" applyAlignment="1">
      <alignment horizontal="left" vertical="center"/>
    </xf>
    <xf numFmtId="0" fontId="31" fillId="0" borderId="13" xfId="0" applyFont="1" applyBorder="1" applyAlignment="1" applyProtection="1">
      <alignment horizontal="left" vertical="center"/>
      <protection/>
    </xf>
    <xf numFmtId="0" fontId="31" fillId="0" borderId="0" xfId="0" applyFont="1" applyAlignment="1" applyProtection="1">
      <alignment horizontal="left" vertical="center"/>
      <protection/>
    </xf>
    <xf numFmtId="0" fontId="31" fillId="0" borderId="0" xfId="0" applyFont="1" applyAlignment="1" applyProtection="1">
      <alignment horizontal="left" vertical="center" wrapText="1"/>
      <protection/>
    </xf>
    <xf numFmtId="168" fontId="31" fillId="0" borderId="0" xfId="0" applyNumberFormat="1" applyFont="1" applyAlignment="1" applyProtection="1">
      <alignment horizontal="right" vertical="center"/>
      <protection/>
    </xf>
    <xf numFmtId="0" fontId="31" fillId="0" borderId="13" xfId="0" applyFont="1" applyBorder="1" applyAlignment="1">
      <alignment horizontal="left" vertical="center"/>
    </xf>
    <xf numFmtId="0" fontId="31" fillId="0" borderId="25" xfId="0" applyFont="1" applyBorder="1" applyAlignment="1" applyProtection="1">
      <alignment horizontal="left" vertical="center"/>
      <protection/>
    </xf>
    <xf numFmtId="0" fontId="31" fillId="0" borderId="24" xfId="0" applyFont="1" applyBorder="1" applyAlignment="1" applyProtection="1">
      <alignment horizontal="left" vertical="center"/>
      <protection/>
    </xf>
    <xf numFmtId="0" fontId="31" fillId="0" borderId="0" xfId="0" applyFont="1" applyAlignment="1">
      <alignment horizontal="left" vertical="center"/>
    </xf>
    <xf numFmtId="0" fontId="32" fillId="0" borderId="36" xfId="0" applyFont="1" applyBorder="1" applyAlignment="1" applyProtection="1">
      <alignment horizontal="center" vertical="center"/>
      <protection/>
    </xf>
    <xf numFmtId="49" fontId="32" fillId="0" borderId="36" xfId="0" applyNumberFormat="1" applyFont="1" applyBorder="1" applyAlignment="1" applyProtection="1">
      <alignment horizontal="left" vertical="center" wrapText="1"/>
      <protection/>
    </xf>
    <xf numFmtId="0" fontId="32" fillId="0" borderId="36" xfId="0" applyFont="1" applyBorder="1" applyAlignment="1" applyProtection="1">
      <alignment horizontal="left" vertical="center" wrapText="1"/>
      <protection/>
    </xf>
    <xf numFmtId="0" fontId="32" fillId="0" borderId="36" xfId="0" applyFont="1" applyBorder="1" applyAlignment="1" applyProtection="1">
      <alignment horizontal="center" vertical="center" wrapText="1"/>
      <protection/>
    </xf>
    <xf numFmtId="168" fontId="32" fillId="0" borderId="36" xfId="0" applyNumberFormat="1" applyFont="1" applyBorder="1" applyAlignment="1" applyProtection="1">
      <alignment horizontal="right" vertical="center"/>
      <protection/>
    </xf>
    <xf numFmtId="164" fontId="32" fillId="34" borderId="36" xfId="0" applyNumberFormat="1" applyFont="1" applyFill="1" applyBorder="1" applyAlignment="1">
      <alignment horizontal="right" vertical="center"/>
    </xf>
    <xf numFmtId="164" fontId="32" fillId="0" borderId="36" xfId="0" applyNumberFormat="1" applyFont="1" applyBorder="1" applyAlignment="1" applyProtection="1">
      <alignment horizontal="right" vertical="center"/>
      <protection/>
    </xf>
    <xf numFmtId="0" fontId="32" fillId="0" borderId="13" xfId="0" applyFont="1" applyBorder="1" applyAlignment="1">
      <alignment horizontal="left" vertical="center"/>
    </xf>
    <xf numFmtId="0" fontId="32" fillId="34" borderId="36" xfId="0" applyFont="1" applyFill="1" applyBorder="1" applyAlignment="1">
      <alignment horizontal="left" vertical="center" wrapText="1"/>
    </xf>
    <xf numFmtId="0" fontId="32" fillId="0" borderId="0" xfId="0" applyFont="1" applyAlignment="1" applyProtection="1">
      <alignment horizontal="center" vertical="center" wrapText="1"/>
      <protection/>
    </xf>
    <xf numFmtId="0" fontId="0" fillId="0" borderId="31" xfId="0"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33" xfId="0" applyBorder="1" applyAlignment="1" applyProtection="1">
      <alignment horizontal="left" vertical="center"/>
      <protection/>
    </xf>
    <xf numFmtId="0" fontId="8"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center"/>
    </xf>
    <xf numFmtId="0" fontId="11" fillId="0" borderId="0" xfId="0" applyFont="1" applyAlignment="1">
      <alignment horizontal="left" vertical="center"/>
    </xf>
    <xf numFmtId="0" fontId="7" fillId="0" borderId="0" xfId="0" applyFont="1" applyAlignment="1" applyProtection="1">
      <alignment horizontal="left" vertical="center"/>
      <protection/>
    </xf>
    <xf numFmtId="0" fontId="0" fillId="0" borderId="0" xfId="0" applyAlignment="1" applyProtection="1">
      <alignment horizontal="left" vertical="top"/>
      <protection/>
    </xf>
    <xf numFmtId="0" fontId="9" fillId="0" borderId="0" xfId="0" applyFont="1" applyAlignment="1" applyProtection="1">
      <alignment horizontal="left" vertical="top" wrapText="1"/>
      <protection/>
    </xf>
    <xf numFmtId="49" fontId="7" fillId="34" borderId="0" xfId="0" applyNumberFormat="1" applyFont="1" applyFill="1" applyAlignment="1">
      <alignment horizontal="left" vertical="top"/>
    </xf>
    <xf numFmtId="0" fontId="7" fillId="0" borderId="0" xfId="0" applyFont="1" applyAlignment="1" applyProtection="1">
      <alignment horizontal="left" vertical="center" wrapText="1"/>
      <protection/>
    </xf>
    <xf numFmtId="164" fontId="10" fillId="0" borderId="16" xfId="0" applyNumberFormat="1" applyFont="1" applyBorder="1" applyAlignment="1" applyProtection="1">
      <alignment horizontal="right" vertical="center"/>
      <protection/>
    </xf>
    <xf numFmtId="0" fontId="0" fillId="0" borderId="16" xfId="0" applyBorder="1" applyAlignment="1" applyProtection="1">
      <alignment horizontal="left" vertical="center"/>
      <protection/>
    </xf>
    <xf numFmtId="0" fontId="11" fillId="0" borderId="0" xfId="0" applyFont="1" applyAlignment="1" applyProtection="1">
      <alignment horizontal="right" vertical="center"/>
      <protection/>
    </xf>
    <xf numFmtId="0" fontId="0" fillId="0" borderId="0" xfId="0" applyAlignment="1" applyProtection="1">
      <alignment horizontal="left" vertical="center"/>
      <protection/>
    </xf>
    <xf numFmtId="165" fontId="11" fillId="0" borderId="0" xfId="0" applyNumberFormat="1" applyFont="1" applyAlignment="1" applyProtection="1">
      <alignment horizontal="center" vertical="center"/>
      <protection/>
    </xf>
    <xf numFmtId="0" fontId="11" fillId="0" borderId="0" xfId="0" applyFont="1" applyAlignment="1" applyProtection="1">
      <alignment horizontal="left" vertical="center"/>
      <protection/>
    </xf>
    <xf numFmtId="164" fontId="8" fillId="0" borderId="0" xfId="0" applyNumberFormat="1" applyFont="1" applyAlignment="1" applyProtection="1">
      <alignment horizontal="right" vertical="center"/>
      <protection/>
    </xf>
    <xf numFmtId="0" fontId="9" fillId="35" borderId="18" xfId="0" applyFont="1" applyFill="1" applyBorder="1" applyAlignment="1" applyProtection="1">
      <alignment horizontal="left" vertical="center"/>
      <protection/>
    </xf>
    <xf numFmtId="0" fontId="0" fillId="35" borderId="18" xfId="0" applyFill="1" applyBorder="1" applyAlignment="1" applyProtection="1">
      <alignment horizontal="left" vertical="center"/>
      <protection/>
    </xf>
    <xf numFmtId="164" fontId="9" fillId="35" borderId="18" xfId="0" applyNumberFormat="1" applyFont="1" applyFill="1" applyBorder="1" applyAlignment="1" applyProtection="1">
      <alignment horizontal="right" vertical="center"/>
      <protection/>
    </xf>
    <xf numFmtId="0" fontId="0" fillId="35" borderId="26" xfId="0" applyFill="1" applyBorder="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xf numFmtId="166" fontId="7" fillId="0" borderId="0" xfId="0" applyNumberFormat="1" applyFont="1" applyAlignment="1" applyProtection="1">
      <alignment horizontal="left" vertical="top"/>
      <protection/>
    </xf>
    <xf numFmtId="0" fontId="13" fillId="0" borderId="30" xfId="0" applyFont="1" applyBorder="1" applyAlignment="1">
      <alignment horizontal="center" vertical="center"/>
    </xf>
    <xf numFmtId="0" fontId="0" fillId="0" borderId="22" xfId="0" applyBorder="1" applyAlignment="1">
      <alignment horizontal="left" vertical="center"/>
    </xf>
    <xf numFmtId="0" fontId="0" fillId="0" borderId="25" xfId="0" applyBorder="1" applyAlignment="1">
      <alignment horizontal="left" vertical="center"/>
    </xf>
    <xf numFmtId="0" fontId="0" fillId="0" borderId="25" xfId="0" applyBorder="1" applyAlignment="1" applyProtection="1">
      <alignment horizontal="left" vertical="center"/>
      <protection/>
    </xf>
    <xf numFmtId="0" fontId="7" fillId="35" borderId="17" xfId="0" applyFont="1" applyFill="1" applyBorder="1" applyAlignment="1" applyProtection="1">
      <alignment horizontal="center" vertical="center"/>
      <protection/>
    </xf>
    <xf numFmtId="0" fontId="7" fillId="35" borderId="18" xfId="0" applyFont="1" applyFill="1" applyBorder="1" applyAlignment="1" applyProtection="1">
      <alignment horizontal="center" vertical="center"/>
      <protection/>
    </xf>
    <xf numFmtId="0" fontId="7" fillId="35" borderId="18" xfId="0" applyFont="1" applyFill="1" applyBorder="1" applyAlignment="1" applyProtection="1">
      <alignment horizontal="right" vertical="center"/>
      <protection/>
    </xf>
    <xf numFmtId="164" fontId="18" fillId="0" borderId="0" xfId="0" applyNumberFormat="1" applyFont="1" applyAlignment="1" applyProtection="1">
      <alignment horizontal="right" vertical="center"/>
      <protection/>
    </xf>
    <xf numFmtId="0" fontId="18" fillId="0" borderId="0" xfId="0" applyFont="1" applyAlignment="1" applyProtection="1">
      <alignment horizontal="left" vertical="center"/>
      <protection/>
    </xf>
    <xf numFmtId="0" fontId="17" fillId="0" borderId="0" xfId="0" applyFont="1" applyAlignment="1" applyProtection="1">
      <alignment horizontal="left" vertical="center" wrapText="1"/>
      <protection/>
    </xf>
    <xf numFmtId="0" fontId="17" fillId="0" borderId="0" xfId="0" applyFont="1" applyAlignment="1" applyProtection="1">
      <alignment horizontal="left" vertical="center"/>
      <protection/>
    </xf>
    <xf numFmtId="164" fontId="14" fillId="0" borderId="0" xfId="0" applyNumberFormat="1" applyFont="1" applyAlignment="1" applyProtection="1">
      <alignment horizontal="right" vertical="center"/>
      <protection/>
    </xf>
    <xf numFmtId="0" fontId="14" fillId="0" borderId="0" xfId="0" applyFont="1" applyAlignment="1" applyProtection="1">
      <alignment horizontal="left" vertical="center"/>
      <protection/>
    </xf>
    <xf numFmtId="0" fontId="0" fillId="0" borderId="0" xfId="0" applyAlignment="1">
      <alignment horizontal="left" vertical="top"/>
    </xf>
    <xf numFmtId="0" fontId="6" fillId="0" borderId="0" xfId="0" applyFont="1" applyAlignment="1" applyProtection="1">
      <alignment horizontal="left" vertical="center" wrapText="1"/>
      <protection/>
    </xf>
    <xf numFmtId="0" fontId="0" fillId="0" borderId="0" xfId="0" applyAlignment="1" applyProtection="1">
      <alignment horizontal="left" vertical="center" wrapText="1"/>
      <protection/>
    </xf>
    <xf numFmtId="0" fontId="58" fillId="33" borderId="0" xfId="36" applyFill="1" applyAlignment="1">
      <alignment horizontal="left" vertical="top"/>
    </xf>
    <xf numFmtId="0" fontId="73" fillId="0" borderId="0" xfId="36" applyFont="1" applyAlignment="1">
      <alignment horizontal="center" vertical="center"/>
    </xf>
    <xf numFmtId="0" fontId="2" fillId="33" borderId="0" xfId="0" applyFont="1" applyFill="1" applyAlignment="1">
      <alignment horizontal="left" vertical="center"/>
    </xf>
    <xf numFmtId="0" fontId="22" fillId="33" borderId="0" xfId="0" applyFont="1" applyFill="1" applyAlignment="1">
      <alignment horizontal="left" vertical="center"/>
    </xf>
    <xf numFmtId="0" fontId="74" fillId="33" borderId="0" xfId="36" applyFont="1" applyFill="1" applyAlignment="1">
      <alignment horizontal="left" vertical="center"/>
    </xf>
    <xf numFmtId="0" fontId="1" fillId="33" borderId="0" xfId="0" applyFont="1" applyFill="1" applyAlignment="1" applyProtection="1">
      <alignment horizontal="left" vertical="center"/>
      <protection/>
    </xf>
    <xf numFmtId="0" fontId="22" fillId="33" borderId="0" xfId="0" applyFont="1" applyFill="1" applyAlignment="1" applyProtection="1">
      <alignment horizontal="left" vertical="center"/>
      <protection/>
    </xf>
    <xf numFmtId="0" fontId="2" fillId="33" borderId="0" xfId="0" applyFont="1" applyFill="1" applyAlignment="1" applyProtection="1">
      <alignment horizontal="left" vertical="center"/>
      <protection/>
    </xf>
    <xf numFmtId="0" fontId="74" fillId="33" borderId="0" xfId="36" applyFont="1" applyFill="1" applyAlignment="1" applyProtection="1">
      <alignment horizontal="left" vertical="center"/>
      <protection/>
    </xf>
    <xf numFmtId="0" fontId="74" fillId="33" borderId="0" xfId="36" applyFont="1" applyFill="1" applyAlignment="1">
      <alignment horizontal="left" vertical="center"/>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0" xfId="0" applyAlignment="1">
      <alignment horizontal="center" vertical="center"/>
    </xf>
    <xf numFmtId="0" fontId="0" fillId="0" borderId="40" xfId="0" applyFont="1" applyBorder="1" applyAlignment="1">
      <alignment vertical="center" wrapText="1"/>
    </xf>
    <xf numFmtId="0" fontId="19" fillId="0" borderId="42" xfId="0" applyFont="1" applyBorder="1" applyAlignment="1">
      <alignment horizontal="left" wrapText="1"/>
    </xf>
    <xf numFmtId="0" fontId="0" fillId="0" borderId="41" xfId="0" applyFont="1" applyBorder="1" applyAlignment="1">
      <alignment vertical="center" wrapText="1"/>
    </xf>
    <xf numFmtId="0" fontId="19"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40" xfId="0" applyFont="1" applyBorder="1" applyAlignment="1">
      <alignment vertical="center"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horizontal="left" vertical="center"/>
    </xf>
    <xf numFmtId="49" fontId="7" fillId="0" borderId="0" xfId="0" applyNumberFormat="1" applyFont="1" applyBorder="1" applyAlignment="1">
      <alignment horizontal="left" vertical="center" wrapText="1"/>
    </xf>
    <xf numFmtId="49" fontId="7" fillId="0" borderId="0" xfId="0" applyNumberFormat="1" applyFont="1" applyBorder="1" applyAlignment="1">
      <alignment vertical="center" wrapText="1"/>
    </xf>
    <xf numFmtId="0" fontId="0" fillId="0" borderId="43" xfId="0" applyFont="1" applyBorder="1" applyAlignment="1">
      <alignment vertical="center" wrapText="1"/>
    </xf>
    <xf numFmtId="0" fontId="22" fillId="0" borderId="42" xfId="0" applyFont="1" applyBorder="1" applyAlignment="1">
      <alignment vertical="center" wrapText="1"/>
    </xf>
    <xf numFmtId="0" fontId="0" fillId="0" borderId="44" xfId="0" applyFont="1" applyBorder="1" applyAlignment="1">
      <alignment vertical="center" wrapText="1"/>
    </xf>
    <xf numFmtId="0" fontId="0" fillId="0" borderId="0" xfId="0" applyFont="1" applyBorder="1" applyAlignment="1">
      <alignment vertical="top"/>
    </xf>
    <xf numFmtId="0" fontId="0" fillId="0" borderId="0" xfId="0" applyFont="1" applyAlignment="1">
      <alignment vertical="top"/>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3" fillId="0" borderId="0" xfId="0" applyFont="1" applyBorder="1" applyAlignment="1">
      <alignment horizontal="center" vertical="center"/>
    </xf>
    <xf numFmtId="0" fontId="0" fillId="0" borderId="41" xfId="0" applyFont="1" applyBorder="1" applyAlignment="1">
      <alignment horizontal="left" vertical="center"/>
    </xf>
    <xf numFmtId="0" fontId="19" fillId="0" borderId="0" xfId="0" applyFont="1" applyBorder="1" applyAlignment="1">
      <alignment horizontal="left" vertical="center"/>
    </xf>
    <xf numFmtId="0" fontId="16" fillId="0" borderId="0" xfId="0" applyFont="1" applyAlignment="1">
      <alignment horizontal="left" vertical="center"/>
    </xf>
    <xf numFmtId="0" fontId="19" fillId="0" borderId="42" xfId="0" applyFont="1" applyBorder="1" applyAlignment="1">
      <alignment horizontal="left" vertical="center"/>
    </xf>
    <xf numFmtId="0" fontId="19" fillId="0" borderId="42" xfId="0" applyFont="1" applyBorder="1" applyAlignment="1">
      <alignment horizontal="center" vertical="center"/>
    </xf>
    <xf numFmtId="0" fontId="16" fillId="0" borderId="42" xfId="0" applyFont="1" applyBorder="1" applyAlignment="1">
      <alignment horizontal="left" vertical="center"/>
    </xf>
    <xf numFmtId="0" fontId="12" fillId="0" borderId="0" xfId="0" applyFont="1" applyBorder="1" applyAlignment="1">
      <alignment horizontal="left" vertical="center"/>
    </xf>
    <xf numFmtId="0" fontId="7" fillId="0" borderId="0" xfId="0" applyFont="1" applyAlignment="1">
      <alignment horizontal="left" vertical="center"/>
    </xf>
    <xf numFmtId="0" fontId="7" fillId="0" borderId="0" xfId="0" applyFont="1" applyBorder="1" applyAlignment="1">
      <alignment horizontal="center" vertical="center"/>
    </xf>
    <xf numFmtId="0" fontId="7" fillId="0" borderId="40" xfId="0" applyFont="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0" fillId="0" borderId="43" xfId="0" applyFont="1" applyBorder="1" applyAlignment="1">
      <alignment horizontal="left" vertical="center"/>
    </xf>
    <xf numFmtId="0" fontId="22" fillId="0" borderId="42" xfId="0" applyFont="1" applyBorder="1" applyAlignment="1">
      <alignment horizontal="left" vertical="center"/>
    </xf>
    <xf numFmtId="0" fontId="0" fillId="0" borderId="44" xfId="0" applyFont="1" applyBorder="1" applyAlignment="1">
      <alignment horizontal="left" vertical="center"/>
    </xf>
    <xf numFmtId="0" fontId="0" fillId="0" borderId="0" xfId="0" applyFont="1" applyBorder="1" applyAlignment="1">
      <alignment horizontal="left" vertical="center"/>
    </xf>
    <xf numFmtId="0" fontId="22" fillId="0" borderId="0" xfId="0" applyFont="1" applyBorder="1" applyAlignment="1">
      <alignment horizontal="left" vertical="center"/>
    </xf>
    <xf numFmtId="0" fontId="16" fillId="0" borderId="0" xfId="0" applyFont="1" applyBorder="1" applyAlignment="1">
      <alignment horizontal="left" vertical="center"/>
    </xf>
    <xf numFmtId="0" fontId="7" fillId="0" borderId="42" xfId="0" applyFont="1" applyBorder="1" applyAlignment="1">
      <alignment horizontal="left" vertical="center"/>
    </xf>
    <xf numFmtId="0" fontId="0" fillId="0" borderId="0" xfId="0" applyFont="1" applyBorder="1" applyAlignment="1">
      <alignment horizontal="left" vertical="center" wrapText="1"/>
    </xf>
    <xf numFmtId="0" fontId="7" fillId="0" borderId="0" xfId="0" applyFont="1" applyBorder="1" applyAlignment="1">
      <alignment horizontal="center"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16" fillId="0" borderId="40" xfId="0" applyFont="1" applyBorder="1" applyAlignment="1">
      <alignment horizontal="left" vertical="center" wrapText="1"/>
    </xf>
    <xf numFmtId="0" fontId="16" fillId="0" borderId="41" xfId="0" applyFont="1" applyBorder="1" applyAlignment="1">
      <alignment horizontal="left" vertical="center" wrapText="1"/>
    </xf>
    <xf numFmtId="0" fontId="7" fillId="0" borderId="40" xfId="0" applyFont="1" applyBorder="1" applyAlignment="1">
      <alignment horizontal="left" vertical="center" wrapText="1"/>
    </xf>
    <xf numFmtId="0" fontId="7" fillId="0" borderId="41" xfId="0" applyFont="1" applyBorder="1" applyAlignment="1">
      <alignment horizontal="left" vertical="center" wrapText="1"/>
    </xf>
    <xf numFmtId="0" fontId="7" fillId="0" borderId="41" xfId="0" applyFont="1" applyBorder="1" applyAlignment="1">
      <alignment horizontal="left" vertical="center"/>
    </xf>
    <xf numFmtId="0" fontId="7" fillId="0" borderId="43" xfId="0" applyFont="1" applyBorder="1" applyAlignment="1">
      <alignment horizontal="left" vertical="center" wrapText="1"/>
    </xf>
    <xf numFmtId="0" fontId="7" fillId="0" borderId="42" xfId="0" applyFont="1" applyBorder="1" applyAlignment="1">
      <alignment horizontal="left" vertical="center" wrapText="1"/>
    </xf>
    <xf numFmtId="0" fontId="7" fillId="0" borderId="44" xfId="0" applyFont="1" applyBorder="1" applyAlignment="1">
      <alignment horizontal="left" vertical="center" wrapText="1"/>
    </xf>
    <xf numFmtId="0" fontId="7" fillId="0" borderId="0" xfId="0" applyFont="1" applyBorder="1" applyAlignment="1">
      <alignment horizontal="left" vertical="top"/>
    </xf>
    <xf numFmtId="0" fontId="7" fillId="0" borderId="0" xfId="0" applyFont="1" applyBorder="1" applyAlignment="1">
      <alignment horizontal="center" vertical="top"/>
    </xf>
    <xf numFmtId="0" fontId="7" fillId="0" borderId="43" xfId="0" applyFont="1" applyBorder="1" applyAlignment="1">
      <alignment horizontal="left" vertical="center"/>
    </xf>
    <xf numFmtId="0" fontId="7" fillId="0" borderId="44" xfId="0" applyFont="1" applyBorder="1" applyAlignment="1">
      <alignment horizontal="left" vertical="center"/>
    </xf>
    <xf numFmtId="0" fontId="16" fillId="0" borderId="0" xfId="0" applyFont="1" applyAlignment="1">
      <alignment vertical="center"/>
    </xf>
    <xf numFmtId="0" fontId="19" fillId="0" borderId="0" xfId="0" applyFont="1" applyBorder="1" applyAlignment="1">
      <alignment vertical="center"/>
    </xf>
    <xf numFmtId="0" fontId="16" fillId="0" borderId="42" xfId="0" applyFont="1" applyBorder="1" applyAlignment="1">
      <alignment vertical="center"/>
    </xf>
    <xf numFmtId="0" fontId="19" fillId="0" borderId="42" xfId="0" applyFont="1" applyBorder="1" applyAlignment="1">
      <alignment vertical="center"/>
    </xf>
    <xf numFmtId="0" fontId="19" fillId="0" borderId="42" xfId="0" applyFont="1" applyBorder="1" applyAlignment="1">
      <alignment horizontal="left"/>
    </xf>
    <xf numFmtId="0" fontId="16" fillId="0" borderId="42" xfId="0" applyFont="1" applyBorder="1" applyAlignment="1">
      <alignment/>
    </xf>
    <xf numFmtId="0" fontId="19" fillId="0" borderId="42" xfId="0" applyFont="1" applyBorder="1" applyAlignment="1">
      <alignment horizontal="left"/>
    </xf>
    <xf numFmtId="0" fontId="7" fillId="0" borderId="0" xfId="0" applyFont="1" applyBorder="1" applyAlignment="1">
      <alignment horizontal="left" vertical="center"/>
    </xf>
    <xf numFmtId="0" fontId="0" fillId="0" borderId="40" xfId="0" applyFont="1" applyBorder="1" applyAlignment="1">
      <alignment vertical="top"/>
    </xf>
    <xf numFmtId="0" fontId="7" fillId="0" borderId="0" xfId="0" applyFont="1" applyBorder="1" applyAlignment="1">
      <alignment horizontal="left" vertical="top"/>
    </xf>
    <xf numFmtId="0" fontId="0" fillId="0" borderId="41" xfId="0" applyFont="1" applyBorder="1" applyAlignment="1">
      <alignment vertical="top"/>
    </xf>
    <xf numFmtId="0" fontId="0" fillId="0" borderId="0" xfId="0" applyFont="1" applyBorder="1" applyAlignment="1">
      <alignment horizontal="center" vertical="center"/>
    </xf>
    <xf numFmtId="0" fontId="0" fillId="0" borderId="0" xfId="0" applyFont="1" applyBorder="1" applyAlignment="1">
      <alignment horizontal="left" vertical="top"/>
    </xf>
    <xf numFmtId="0" fontId="0" fillId="0" borderId="43" xfId="0" applyFont="1" applyBorder="1" applyAlignment="1">
      <alignment vertical="top"/>
    </xf>
    <xf numFmtId="0" fontId="0" fillId="0" borderId="42" xfId="0" applyFont="1" applyBorder="1" applyAlignment="1">
      <alignment vertical="top"/>
    </xf>
    <xf numFmtId="0" fontId="0" fillId="0" borderId="44" xfId="0" applyFont="1" applyBorder="1" applyAlignment="1">
      <alignment vertical="top"/>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8F8AE.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plusData\System\Temp\rad85D5C.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54"/>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10.66015625" defaultRowHeight="14.25" customHeight="1"/>
  <cols>
    <col min="1" max="1" width="8.33203125" style="2" customWidth="1"/>
    <col min="2" max="2" width="1.66796875" style="2" customWidth="1"/>
    <col min="3" max="3" width="4.16015625" style="2" customWidth="1"/>
    <col min="4" max="33" width="2.66015625" style="2" customWidth="1"/>
    <col min="34" max="34" width="3.33203125" style="2" customWidth="1"/>
    <col min="35" max="35" width="31.66015625" style="2" customWidth="1"/>
    <col min="36" max="37" width="2.5" style="2" customWidth="1"/>
    <col min="38" max="38" width="8.33203125" style="2" customWidth="1"/>
    <col min="39" max="39" width="3.33203125" style="2" customWidth="1"/>
    <col min="40" max="40" width="13.33203125" style="2" customWidth="1"/>
    <col min="41" max="41" width="7.5" style="2" customWidth="1"/>
    <col min="42" max="42" width="4.16015625" style="2" customWidth="1"/>
    <col min="43" max="43" width="15.66015625" style="2" customWidth="1"/>
    <col min="44" max="44" width="13.66015625" style="2" customWidth="1"/>
    <col min="45" max="46" width="25.83203125" style="2" hidden="1" customWidth="1"/>
    <col min="47" max="47" width="25" style="2" hidden="1" customWidth="1"/>
    <col min="48" max="52" width="21.66015625" style="2" hidden="1" customWidth="1"/>
    <col min="53" max="53" width="19.16015625" style="2" hidden="1" customWidth="1"/>
    <col min="54" max="54" width="25" style="2" hidden="1" customWidth="1"/>
    <col min="55" max="56" width="19.16015625" style="2" hidden="1" customWidth="1"/>
    <col min="57" max="57" width="66.5" style="2" customWidth="1"/>
    <col min="58" max="70" width="10.66015625" style="1" customWidth="1"/>
    <col min="71" max="91" width="10.66015625" style="2" hidden="1" customWidth="1"/>
    <col min="92" max="16384" width="10.66015625" style="1" customWidth="1"/>
  </cols>
  <sheetData>
    <row r="1" spans="1:256" s="3" customFormat="1" ht="22.5" customHeight="1">
      <c r="A1" s="230" t="s">
        <v>0</v>
      </c>
      <c r="B1" s="231"/>
      <c r="C1" s="231"/>
      <c r="D1" s="232" t="s">
        <v>1</v>
      </c>
      <c r="E1" s="231"/>
      <c r="F1" s="231"/>
      <c r="G1" s="231"/>
      <c r="H1" s="231"/>
      <c r="I1" s="231"/>
      <c r="J1" s="231"/>
      <c r="K1" s="233" t="s">
        <v>733</v>
      </c>
      <c r="L1" s="233"/>
      <c r="M1" s="233"/>
      <c r="N1" s="233"/>
      <c r="O1" s="233"/>
      <c r="P1" s="233"/>
      <c r="Q1" s="233"/>
      <c r="R1" s="233"/>
      <c r="S1" s="233"/>
      <c r="T1" s="231"/>
      <c r="U1" s="231"/>
      <c r="V1" s="231"/>
      <c r="W1" s="233" t="s">
        <v>734</v>
      </c>
      <c r="X1" s="233"/>
      <c r="Y1" s="233"/>
      <c r="Z1" s="233"/>
      <c r="AA1" s="233"/>
      <c r="AB1" s="233"/>
      <c r="AC1" s="233"/>
      <c r="AD1" s="233"/>
      <c r="AE1" s="233"/>
      <c r="AF1" s="233"/>
      <c r="AG1" s="233"/>
      <c r="AH1" s="233"/>
      <c r="AI1" s="225"/>
      <c r="AJ1" s="5"/>
      <c r="AK1" s="5"/>
      <c r="AL1" s="5"/>
      <c r="AM1" s="5"/>
      <c r="AN1" s="5"/>
      <c r="AO1" s="5"/>
      <c r="AP1" s="5"/>
      <c r="AQ1" s="5"/>
      <c r="AR1" s="5"/>
      <c r="AS1" s="5"/>
      <c r="AT1" s="5"/>
      <c r="AU1" s="5"/>
      <c r="AV1" s="5"/>
      <c r="AW1" s="5"/>
      <c r="AX1" s="5"/>
      <c r="AY1" s="5"/>
      <c r="AZ1" s="5"/>
      <c r="BA1" s="4" t="s">
        <v>2</v>
      </c>
      <c r="BB1" s="4" t="s">
        <v>3</v>
      </c>
      <c r="BC1" s="5"/>
      <c r="BD1" s="5"/>
      <c r="BE1" s="5"/>
      <c r="BF1" s="5"/>
      <c r="BG1" s="5"/>
      <c r="BH1" s="5"/>
      <c r="BI1" s="5"/>
      <c r="BJ1" s="5"/>
      <c r="BK1" s="5"/>
      <c r="BL1" s="5"/>
      <c r="BM1" s="5"/>
      <c r="BN1" s="5"/>
      <c r="BO1" s="5"/>
      <c r="BP1" s="5"/>
      <c r="BQ1" s="5"/>
      <c r="BR1" s="5"/>
      <c r="BS1" s="5"/>
      <c r="BT1" s="4" t="s">
        <v>4</v>
      </c>
      <c r="BU1" s="4" t="s">
        <v>4</v>
      </c>
      <c r="BV1" s="4" t="s">
        <v>5</v>
      </c>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72" s="2" customFormat="1" ht="37.5" customHeight="1">
      <c r="C2" s="2"/>
      <c r="AR2" s="222"/>
      <c r="AS2" s="187"/>
      <c r="AT2" s="187"/>
      <c r="AU2" s="187"/>
      <c r="AV2" s="187"/>
      <c r="AW2" s="187"/>
      <c r="AX2" s="187"/>
      <c r="AY2" s="187"/>
      <c r="AZ2" s="187"/>
      <c r="BA2" s="187"/>
      <c r="BB2" s="187"/>
      <c r="BC2" s="187"/>
      <c r="BD2" s="187"/>
      <c r="BE2" s="187"/>
      <c r="BS2" s="6" t="s">
        <v>6</v>
      </c>
      <c r="BT2" s="6" t="s">
        <v>7</v>
      </c>
    </row>
    <row r="3" spans="2:72" s="2" customFormat="1" ht="7.5" customHeight="1">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9"/>
      <c r="BS3" s="6" t="s">
        <v>8</v>
      </c>
      <c r="BT3" s="6" t="s">
        <v>9</v>
      </c>
    </row>
    <row r="4" spans="2:71" s="2" customFormat="1" ht="37.5" customHeight="1">
      <c r="B4" s="10"/>
      <c r="C4" s="11"/>
      <c r="D4" s="12" t="s">
        <v>10</v>
      </c>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3"/>
      <c r="AS4" s="14" t="s">
        <v>11</v>
      </c>
      <c r="BE4" s="15" t="s">
        <v>12</v>
      </c>
      <c r="BS4" s="6" t="s">
        <v>13</v>
      </c>
    </row>
    <row r="5" spans="2:71" s="2" customFormat="1" ht="15" customHeight="1">
      <c r="B5" s="10"/>
      <c r="C5" s="11"/>
      <c r="D5" s="16" t="s">
        <v>14</v>
      </c>
      <c r="E5" s="11"/>
      <c r="F5" s="11"/>
      <c r="G5" s="11"/>
      <c r="H5" s="11"/>
      <c r="I5" s="11"/>
      <c r="J5" s="11"/>
      <c r="K5" s="190" t="s">
        <v>15</v>
      </c>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1"/>
      <c r="AQ5" s="13"/>
      <c r="BE5" s="186" t="s">
        <v>16</v>
      </c>
      <c r="BS5" s="6" t="s">
        <v>6</v>
      </c>
    </row>
    <row r="6" spans="2:71" s="2" customFormat="1" ht="37.5" customHeight="1">
      <c r="B6" s="10"/>
      <c r="C6" s="11"/>
      <c r="D6" s="18" t="s">
        <v>17</v>
      </c>
      <c r="E6" s="11"/>
      <c r="F6" s="11"/>
      <c r="G6" s="11"/>
      <c r="H6" s="11"/>
      <c r="I6" s="11"/>
      <c r="J6" s="11"/>
      <c r="K6" s="192" t="s">
        <v>18</v>
      </c>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1"/>
      <c r="AQ6" s="13"/>
      <c r="BE6" s="187"/>
      <c r="BS6" s="6" t="s">
        <v>19</v>
      </c>
    </row>
    <row r="7" spans="2:71" s="2" customFormat="1" ht="15" customHeight="1">
      <c r="B7" s="10"/>
      <c r="C7" s="11"/>
      <c r="D7" s="19" t="s">
        <v>20</v>
      </c>
      <c r="E7" s="11"/>
      <c r="F7" s="11"/>
      <c r="G7" s="11"/>
      <c r="H7" s="11"/>
      <c r="I7" s="11"/>
      <c r="J7" s="11"/>
      <c r="K7" s="17"/>
      <c r="L7" s="11"/>
      <c r="M7" s="11"/>
      <c r="N7" s="11"/>
      <c r="O7" s="11"/>
      <c r="P7" s="11"/>
      <c r="Q7" s="11"/>
      <c r="R7" s="11"/>
      <c r="S7" s="11"/>
      <c r="T7" s="11"/>
      <c r="U7" s="11"/>
      <c r="V7" s="11"/>
      <c r="W7" s="11"/>
      <c r="X7" s="11"/>
      <c r="Y7" s="11"/>
      <c r="Z7" s="11"/>
      <c r="AA7" s="11"/>
      <c r="AB7" s="11"/>
      <c r="AC7" s="11"/>
      <c r="AD7" s="11"/>
      <c r="AE7" s="11"/>
      <c r="AF7" s="11"/>
      <c r="AG7" s="11"/>
      <c r="AH7" s="11"/>
      <c r="AI7" s="11"/>
      <c r="AJ7" s="11"/>
      <c r="AK7" s="19" t="s">
        <v>21</v>
      </c>
      <c r="AL7" s="11"/>
      <c r="AM7" s="11"/>
      <c r="AN7" s="17"/>
      <c r="AO7" s="11"/>
      <c r="AP7" s="11"/>
      <c r="AQ7" s="13"/>
      <c r="BE7" s="187"/>
      <c r="BS7" s="6" t="s">
        <v>8</v>
      </c>
    </row>
    <row r="8" spans="2:71" s="2" customFormat="1" ht="15" customHeight="1">
      <c r="B8" s="10"/>
      <c r="C8" s="11"/>
      <c r="D8" s="19" t="s">
        <v>22</v>
      </c>
      <c r="E8" s="11"/>
      <c r="F8" s="11"/>
      <c r="G8" s="11"/>
      <c r="H8" s="11"/>
      <c r="I8" s="11"/>
      <c r="J8" s="11"/>
      <c r="K8" s="17" t="s">
        <v>23</v>
      </c>
      <c r="L8" s="11"/>
      <c r="M8" s="11"/>
      <c r="N8" s="11"/>
      <c r="O8" s="11"/>
      <c r="P8" s="11"/>
      <c r="Q8" s="11"/>
      <c r="R8" s="11"/>
      <c r="S8" s="11"/>
      <c r="T8" s="11"/>
      <c r="U8" s="11"/>
      <c r="V8" s="11"/>
      <c r="W8" s="11"/>
      <c r="X8" s="11"/>
      <c r="Y8" s="11"/>
      <c r="Z8" s="11"/>
      <c r="AA8" s="11"/>
      <c r="AB8" s="11"/>
      <c r="AC8" s="11"/>
      <c r="AD8" s="11"/>
      <c r="AE8" s="11"/>
      <c r="AF8" s="11"/>
      <c r="AG8" s="11"/>
      <c r="AH8" s="11"/>
      <c r="AI8" s="11"/>
      <c r="AJ8" s="11"/>
      <c r="AK8" s="19" t="s">
        <v>24</v>
      </c>
      <c r="AL8" s="11"/>
      <c r="AM8" s="11"/>
      <c r="AN8" s="20" t="s">
        <v>25</v>
      </c>
      <c r="AO8" s="11"/>
      <c r="AP8" s="11"/>
      <c r="AQ8" s="13"/>
      <c r="BE8" s="187"/>
      <c r="BS8" s="6" t="s">
        <v>26</v>
      </c>
    </row>
    <row r="9" spans="2:71" s="2" customFormat="1" ht="15" customHeight="1">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3"/>
      <c r="BE9" s="187"/>
      <c r="BS9" s="6" t="s">
        <v>27</v>
      </c>
    </row>
    <row r="10" spans="2:71" s="2" customFormat="1" ht="15" customHeight="1">
      <c r="B10" s="10"/>
      <c r="C10" s="11"/>
      <c r="D10" s="19" t="s">
        <v>28</v>
      </c>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9" t="s">
        <v>29</v>
      </c>
      <c r="AL10" s="11"/>
      <c r="AM10" s="11"/>
      <c r="AN10" s="17"/>
      <c r="AO10" s="11"/>
      <c r="AP10" s="11"/>
      <c r="AQ10" s="13"/>
      <c r="BE10" s="187"/>
      <c r="BS10" s="6" t="s">
        <v>19</v>
      </c>
    </row>
    <row r="11" spans="2:71" s="2" customFormat="1" ht="19.5" customHeight="1">
      <c r="B11" s="10"/>
      <c r="C11" s="11"/>
      <c r="D11" s="11"/>
      <c r="E11" s="17" t="s">
        <v>30</v>
      </c>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9" t="s">
        <v>31</v>
      </c>
      <c r="AL11" s="11"/>
      <c r="AM11" s="11"/>
      <c r="AN11" s="17"/>
      <c r="AO11" s="11"/>
      <c r="AP11" s="11"/>
      <c r="AQ11" s="13"/>
      <c r="BE11" s="187"/>
      <c r="BS11" s="6" t="s">
        <v>19</v>
      </c>
    </row>
    <row r="12" spans="2:71" s="2" customFormat="1" ht="7.5" customHeight="1">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3"/>
      <c r="BE12" s="187"/>
      <c r="BS12" s="6" t="s">
        <v>19</v>
      </c>
    </row>
    <row r="13" spans="2:71" s="2" customFormat="1" ht="15" customHeight="1">
      <c r="B13" s="10"/>
      <c r="C13" s="11"/>
      <c r="D13" s="19" t="s">
        <v>32</v>
      </c>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9" t="s">
        <v>29</v>
      </c>
      <c r="AL13" s="11"/>
      <c r="AM13" s="11"/>
      <c r="AN13" s="21" t="s">
        <v>33</v>
      </c>
      <c r="AO13" s="11"/>
      <c r="AP13" s="11"/>
      <c r="AQ13" s="13"/>
      <c r="BE13" s="187"/>
      <c r="BS13" s="6" t="s">
        <v>19</v>
      </c>
    </row>
    <row r="14" spans="2:71" s="2" customFormat="1" ht="15.75" customHeight="1">
      <c r="B14" s="10"/>
      <c r="C14" s="11"/>
      <c r="D14" s="11"/>
      <c r="E14" s="193" t="s">
        <v>33</v>
      </c>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 t="s">
        <v>31</v>
      </c>
      <c r="AL14" s="11"/>
      <c r="AM14" s="11"/>
      <c r="AN14" s="21" t="s">
        <v>33</v>
      </c>
      <c r="AO14" s="11"/>
      <c r="AP14" s="11"/>
      <c r="AQ14" s="13"/>
      <c r="BE14" s="187"/>
      <c r="BS14" s="6" t="s">
        <v>19</v>
      </c>
    </row>
    <row r="15" spans="2:71" s="2" customFormat="1" ht="7.5" customHeight="1">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3"/>
      <c r="BE15" s="187"/>
      <c r="BS15" s="6" t="s">
        <v>4</v>
      </c>
    </row>
    <row r="16" spans="2:71" s="2" customFormat="1" ht="15" customHeight="1">
      <c r="B16" s="10"/>
      <c r="C16" s="11"/>
      <c r="D16" s="19" t="s">
        <v>34</v>
      </c>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9" t="s">
        <v>29</v>
      </c>
      <c r="AL16" s="11"/>
      <c r="AM16" s="11"/>
      <c r="AN16" s="17" t="s">
        <v>35</v>
      </c>
      <c r="AO16" s="11"/>
      <c r="AP16" s="11"/>
      <c r="AQ16" s="13"/>
      <c r="BE16" s="187"/>
      <c r="BS16" s="6" t="s">
        <v>36</v>
      </c>
    </row>
    <row r="17" spans="2:71" s="2" customFormat="1" ht="19.5" customHeight="1">
      <c r="B17" s="10"/>
      <c r="C17" s="11"/>
      <c r="D17" s="11"/>
      <c r="E17" s="17" t="s">
        <v>37</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9" t="s">
        <v>31</v>
      </c>
      <c r="AL17" s="11"/>
      <c r="AM17" s="11"/>
      <c r="AN17" s="17" t="s">
        <v>38</v>
      </c>
      <c r="AO17" s="11"/>
      <c r="AP17" s="11"/>
      <c r="AQ17" s="13"/>
      <c r="BE17" s="187"/>
      <c r="BS17" s="6" t="s">
        <v>36</v>
      </c>
    </row>
    <row r="18" spans="2:71" s="2" customFormat="1" ht="7.5" customHeight="1">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3"/>
      <c r="BE18" s="187"/>
      <c r="BS18" s="6" t="s">
        <v>6</v>
      </c>
    </row>
    <row r="19" spans="2:71" s="2" customFormat="1" ht="15" customHeight="1">
      <c r="B19" s="10"/>
      <c r="C19" s="11"/>
      <c r="D19" s="19" t="s">
        <v>39</v>
      </c>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3"/>
      <c r="BE19" s="187"/>
      <c r="BS19" s="6" t="s">
        <v>6</v>
      </c>
    </row>
    <row r="20" spans="2:71" s="2" customFormat="1" ht="15.75" customHeight="1">
      <c r="B20" s="10"/>
      <c r="C20" s="11"/>
      <c r="D20" s="11"/>
      <c r="E20" s="194"/>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1"/>
      <c r="AP20" s="11"/>
      <c r="AQ20" s="13"/>
      <c r="BE20" s="187"/>
      <c r="BS20" s="6" t="s">
        <v>4</v>
      </c>
    </row>
    <row r="21" spans="2:57" s="2" customFormat="1" ht="7.5" customHeight="1">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3"/>
      <c r="BE21" s="187"/>
    </row>
    <row r="22" spans="2:57" s="2" customFormat="1" ht="7.5" customHeight="1">
      <c r="B22" s="10"/>
      <c r="C22" s="11"/>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11"/>
      <c r="AQ22" s="13"/>
      <c r="BE22" s="187"/>
    </row>
    <row r="23" spans="2:57" s="6" customFormat="1" ht="27" customHeight="1">
      <c r="B23" s="23"/>
      <c r="C23" s="24"/>
      <c r="D23" s="25" t="s">
        <v>40</v>
      </c>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195">
        <f>ROUND($AG$51,2)</f>
        <v>0</v>
      </c>
      <c r="AL23" s="196"/>
      <c r="AM23" s="196"/>
      <c r="AN23" s="196"/>
      <c r="AO23" s="196"/>
      <c r="AP23" s="24"/>
      <c r="AQ23" s="27"/>
      <c r="BE23" s="188"/>
    </row>
    <row r="24" spans="2:57" s="6" customFormat="1" ht="7.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7"/>
      <c r="BE24" s="188"/>
    </row>
    <row r="25" spans="2:57" s="6" customFormat="1" ht="14.25" customHeight="1">
      <c r="B25" s="23"/>
      <c r="C25" s="24"/>
      <c r="D25" s="24"/>
      <c r="E25" s="24"/>
      <c r="F25" s="24"/>
      <c r="G25" s="24"/>
      <c r="H25" s="24"/>
      <c r="I25" s="24"/>
      <c r="J25" s="24"/>
      <c r="K25" s="24"/>
      <c r="L25" s="197" t="s">
        <v>41</v>
      </c>
      <c r="M25" s="198"/>
      <c r="N25" s="198"/>
      <c r="O25" s="198"/>
      <c r="P25" s="24"/>
      <c r="Q25" s="24"/>
      <c r="R25" s="24"/>
      <c r="S25" s="24"/>
      <c r="T25" s="24"/>
      <c r="U25" s="24"/>
      <c r="V25" s="24"/>
      <c r="W25" s="197" t="s">
        <v>42</v>
      </c>
      <c r="X25" s="198"/>
      <c r="Y25" s="198"/>
      <c r="Z25" s="198"/>
      <c r="AA25" s="198"/>
      <c r="AB25" s="198"/>
      <c r="AC25" s="198"/>
      <c r="AD25" s="198"/>
      <c r="AE25" s="198"/>
      <c r="AF25" s="24"/>
      <c r="AG25" s="24"/>
      <c r="AH25" s="24"/>
      <c r="AI25" s="24"/>
      <c r="AJ25" s="24"/>
      <c r="AK25" s="197" t="s">
        <v>43</v>
      </c>
      <c r="AL25" s="198"/>
      <c r="AM25" s="198"/>
      <c r="AN25" s="198"/>
      <c r="AO25" s="198"/>
      <c r="AP25" s="24"/>
      <c r="AQ25" s="27"/>
      <c r="BE25" s="188"/>
    </row>
    <row r="26" spans="2:57" s="6" customFormat="1" ht="15" customHeight="1">
      <c r="B26" s="29"/>
      <c r="C26" s="30"/>
      <c r="D26" s="30" t="s">
        <v>44</v>
      </c>
      <c r="E26" s="30"/>
      <c r="F26" s="30" t="s">
        <v>45</v>
      </c>
      <c r="G26" s="30"/>
      <c r="H26" s="30"/>
      <c r="I26" s="30"/>
      <c r="J26" s="30"/>
      <c r="K26" s="30"/>
      <c r="L26" s="199">
        <v>0.21</v>
      </c>
      <c r="M26" s="200"/>
      <c r="N26" s="200"/>
      <c r="O26" s="200"/>
      <c r="P26" s="30"/>
      <c r="Q26" s="30"/>
      <c r="R26" s="30"/>
      <c r="S26" s="30"/>
      <c r="T26" s="30"/>
      <c r="U26" s="30"/>
      <c r="V26" s="30"/>
      <c r="W26" s="201">
        <f>ROUND($AZ$51,2)</f>
        <v>0</v>
      </c>
      <c r="X26" s="200"/>
      <c r="Y26" s="200"/>
      <c r="Z26" s="200"/>
      <c r="AA26" s="200"/>
      <c r="AB26" s="200"/>
      <c r="AC26" s="200"/>
      <c r="AD26" s="200"/>
      <c r="AE26" s="200"/>
      <c r="AF26" s="30"/>
      <c r="AG26" s="30"/>
      <c r="AH26" s="30"/>
      <c r="AI26" s="30"/>
      <c r="AJ26" s="30"/>
      <c r="AK26" s="201">
        <f>ROUND($AV$51,2)</f>
        <v>0</v>
      </c>
      <c r="AL26" s="200"/>
      <c r="AM26" s="200"/>
      <c r="AN26" s="200"/>
      <c r="AO26" s="200"/>
      <c r="AP26" s="30"/>
      <c r="AQ26" s="31"/>
      <c r="BE26" s="189"/>
    </row>
    <row r="27" spans="2:57" s="6" customFormat="1" ht="15" customHeight="1">
      <c r="B27" s="29"/>
      <c r="C27" s="30"/>
      <c r="D27" s="30"/>
      <c r="E27" s="30"/>
      <c r="F27" s="30" t="s">
        <v>46</v>
      </c>
      <c r="G27" s="30"/>
      <c r="H27" s="30"/>
      <c r="I27" s="30"/>
      <c r="J27" s="30"/>
      <c r="K27" s="30"/>
      <c r="L27" s="199">
        <v>0.15</v>
      </c>
      <c r="M27" s="200"/>
      <c r="N27" s="200"/>
      <c r="O27" s="200"/>
      <c r="P27" s="30"/>
      <c r="Q27" s="30"/>
      <c r="R27" s="30"/>
      <c r="S27" s="30"/>
      <c r="T27" s="30"/>
      <c r="U27" s="30"/>
      <c r="V27" s="30"/>
      <c r="W27" s="201">
        <f>ROUND($BA$51,2)</f>
        <v>0</v>
      </c>
      <c r="X27" s="200"/>
      <c r="Y27" s="200"/>
      <c r="Z27" s="200"/>
      <c r="AA27" s="200"/>
      <c r="AB27" s="200"/>
      <c r="AC27" s="200"/>
      <c r="AD27" s="200"/>
      <c r="AE27" s="200"/>
      <c r="AF27" s="30"/>
      <c r="AG27" s="30"/>
      <c r="AH27" s="30"/>
      <c r="AI27" s="30"/>
      <c r="AJ27" s="30"/>
      <c r="AK27" s="201">
        <f>ROUND($AW$51,2)</f>
        <v>0</v>
      </c>
      <c r="AL27" s="200"/>
      <c r="AM27" s="200"/>
      <c r="AN27" s="200"/>
      <c r="AO27" s="200"/>
      <c r="AP27" s="30"/>
      <c r="AQ27" s="31"/>
      <c r="BE27" s="189"/>
    </row>
    <row r="28" spans="2:57" s="6" customFormat="1" ht="15" customHeight="1" hidden="1">
      <c r="B28" s="29"/>
      <c r="C28" s="30"/>
      <c r="D28" s="30"/>
      <c r="E28" s="30"/>
      <c r="F28" s="30" t="s">
        <v>47</v>
      </c>
      <c r="G28" s="30"/>
      <c r="H28" s="30"/>
      <c r="I28" s="30"/>
      <c r="J28" s="30"/>
      <c r="K28" s="30"/>
      <c r="L28" s="199">
        <v>0.21</v>
      </c>
      <c r="M28" s="200"/>
      <c r="N28" s="200"/>
      <c r="O28" s="200"/>
      <c r="P28" s="30"/>
      <c r="Q28" s="30"/>
      <c r="R28" s="30"/>
      <c r="S28" s="30"/>
      <c r="T28" s="30"/>
      <c r="U28" s="30"/>
      <c r="V28" s="30"/>
      <c r="W28" s="201">
        <f>ROUND($BB$51,2)</f>
        <v>0</v>
      </c>
      <c r="X28" s="200"/>
      <c r="Y28" s="200"/>
      <c r="Z28" s="200"/>
      <c r="AA28" s="200"/>
      <c r="AB28" s="200"/>
      <c r="AC28" s="200"/>
      <c r="AD28" s="200"/>
      <c r="AE28" s="200"/>
      <c r="AF28" s="30"/>
      <c r="AG28" s="30"/>
      <c r="AH28" s="30"/>
      <c r="AI28" s="30"/>
      <c r="AJ28" s="30"/>
      <c r="AK28" s="201">
        <v>0</v>
      </c>
      <c r="AL28" s="200"/>
      <c r="AM28" s="200"/>
      <c r="AN28" s="200"/>
      <c r="AO28" s="200"/>
      <c r="AP28" s="30"/>
      <c r="AQ28" s="31"/>
      <c r="BE28" s="189"/>
    </row>
    <row r="29" spans="2:57" s="6" customFormat="1" ht="15" customHeight="1" hidden="1">
      <c r="B29" s="29"/>
      <c r="C29" s="30"/>
      <c r="D29" s="30"/>
      <c r="E29" s="30"/>
      <c r="F29" s="30" t="s">
        <v>48</v>
      </c>
      <c r="G29" s="30"/>
      <c r="H29" s="30"/>
      <c r="I29" s="30"/>
      <c r="J29" s="30"/>
      <c r="K29" s="30"/>
      <c r="L29" s="199">
        <v>0.15</v>
      </c>
      <c r="M29" s="200"/>
      <c r="N29" s="200"/>
      <c r="O29" s="200"/>
      <c r="P29" s="30"/>
      <c r="Q29" s="30"/>
      <c r="R29" s="30"/>
      <c r="S29" s="30"/>
      <c r="T29" s="30"/>
      <c r="U29" s="30"/>
      <c r="V29" s="30"/>
      <c r="W29" s="201">
        <f>ROUND($BC$51,2)</f>
        <v>0</v>
      </c>
      <c r="X29" s="200"/>
      <c r="Y29" s="200"/>
      <c r="Z29" s="200"/>
      <c r="AA29" s="200"/>
      <c r="AB29" s="200"/>
      <c r="AC29" s="200"/>
      <c r="AD29" s="200"/>
      <c r="AE29" s="200"/>
      <c r="AF29" s="30"/>
      <c r="AG29" s="30"/>
      <c r="AH29" s="30"/>
      <c r="AI29" s="30"/>
      <c r="AJ29" s="30"/>
      <c r="AK29" s="201">
        <v>0</v>
      </c>
      <c r="AL29" s="200"/>
      <c r="AM29" s="200"/>
      <c r="AN29" s="200"/>
      <c r="AO29" s="200"/>
      <c r="AP29" s="30"/>
      <c r="AQ29" s="31"/>
      <c r="BE29" s="189"/>
    </row>
    <row r="30" spans="2:57" s="6" customFormat="1" ht="15" customHeight="1" hidden="1">
      <c r="B30" s="29"/>
      <c r="C30" s="30"/>
      <c r="D30" s="30"/>
      <c r="E30" s="30"/>
      <c r="F30" s="30" t="s">
        <v>49</v>
      </c>
      <c r="G30" s="30"/>
      <c r="H30" s="30"/>
      <c r="I30" s="30"/>
      <c r="J30" s="30"/>
      <c r="K30" s="30"/>
      <c r="L30" s="199">
        <v>0</v>
      </c>
      <c r="M30" s="200"/>
      <c r="N30" s="200"/>
      <c r="O30" s="200"/>
      <c r="P30" s="30"/>
      <c r="Q30" s="30"/>
      <c r="R30" s="30"/>
      <c r="S30" s="30"/>
      <c r="T30" s="30"/>
      <c r="U30" s="30"/>
      <c r="V30" s="30"/>
      <c r="W30" s="201">
        <f>ROUND($BD$51,2)</f>
        <v>0</v>
      </c>
      <c r="X30" s="200"/>
      <c r="Y30" s="200"/>
      <c r="Z30" s="200"/>
      <c r="AA30" s="200"/>
      <c r="AB30" s="200"/>
      <c r="AC30" s="200"/>
      <c r="AD30" s="200"/>
      <c r="AE30" s="200"/>
      <c r="AF30" s="30"/>
      <c r="AG30" s="30"/>
      <c r="AH30" s="30"/>
      <c r="AI30" s="30"/>
      <c r="AJ30" s="30"/>
      <c r="AK30" s="201">
        <v>0</v>
      </c>
      <c r="AL30" s="200"/>
      <c r="AM30" s="200"/>
      <c r="AN30" s="200"/>
      <c r="AO30" s="200"/>
      <c r="AP30" s="30"/>
      <c r="AQ30" s="31"/>
      <c r="BE30" s="189"/>
    </row>
    <row r="31" spans="2:57" s="6" customFormat="1" ht="7.5" customHeight="1">
      <c r="B31" s="23"/>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7"/>
      <c r="BE31" s="188"/>
    </row>
    <row r="32" spans="2:57" s="6" customFormat="1" ht="27" customHeight="1">
      <c r="B32" s="23"/>
      <c r="C32" s="32"/>
      <c r="D32" s="33" t="s">
        <v>50</v>
      </c>
      <c r="E32" s="34"/>
      <c r="F32" s="34"/>
      <c r="G32" s="34"/>
      <c r="H32" s="34"/>
      <c r="I32" s="34"/>
      <c r="J32" s="34"/>
      <c r="K32" s="34"/>
      <c r="L32" s="34"/>
      <c r="M32" s="34"/>
      <c r="N32" s="34"/>
      <c r="O32" s="34"/>
      <c r="P32" s="34"/>
      <c r="Q32" s="34"/>
      <c r="R32" s="34"/>
      <c r="S32" s="34"/>
      <c r="T32" s="35" t="s">
        <v>51</v>
      </c>
      <c r="U32" s="34"/>
      <c r="V32" s="34"/>
      <c r="W32" s="34"/>
      <c r="X32" s="202" t="s">
        <v>52</v>
      </c>
      <c r="Y32" s="203"/>
      <c r="Z32" s="203"/>
      <c r="AA32" s="203"/>
      <c r="AB32" s="203"/>
      <c r="AC32" s="34"/>
      <c r="AD32" s="34"/>
      <c r="AE32" s="34"/>
      <c r="AF32" s="34"/>
      <c r="AG32" s="34"/>
      <c r="AH32" s="34"/>
      <c r="AI32" s="34"/>
      <c r="AJ32" s="34"/>
      <c r="AK32" s="204">
        <f>SUM($AK$23:$AK$30)</f>
        <v>0</v>
      </c>
      <c r="AL32" s="203"/>
      <c r="AM32" s="203"/>
      <c r="AN32" s="203"/>
      <c r="AO32" s="205"/>
      <c r="AP32" s="32"/>
      <c r="AQ32" s="37"/>
      <c r="BE32" s="188"/>
    </row>
    <row r="33" spans="2:43" s="6" customFormat="1" ht="7.5" customHeight="1">
      <c r="B33" s="23"/>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7"/>
    </row>
    <row r="34" spans="2:43" s="6" customFormat="1" ht="7.5" customHeight="1">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40"/>
    </row>
    <row r="38" spans="2:44" s="6" customFormat="1" ht="7.5" customHeight="1">
      <c r="B38" s="41"/>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3"/>
    </row>
    <row r="39" spans="2:44" s="6" customFormat="1" ht="37.5" customHeight="1">
      <c r="B39" s="23"/>
      <c r="C39" s="12" t="s">
        <v>53</v>
      </c>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43"/>
    </row>
    <row r="40" spans="2:44" s="6" customFormat="1" ht="7.5" customHeight="1">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43"/>
    </row>
    <row r="41" spans="2:44" s="44" customFormat="1" ht="15" customHeight="1">
      <c r="B41" s="45"/>
      <c r="C41" s="19" t="s">
        <v>14</v>
      </c>
      <c r="D41" s="17"/>
      <c r="E41" s="17"/>
      <c r="F41" s="17"/>
      <c r="G41" s="17"/>
      <c r="H41" s="17"/>
      <c r="I41" s="17"/>
      <c r="J41" s="17"/>
      <c r="K41" s="17"/>
      <c r="L41" s="17" t="str">
        <f>$K$5</f>
        <v>2016575</v>
      </c>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46"/>
    </row>
    <row r="42" spans="2:44" s="47" customFormat="1" ht="37.5" customHeight="1">
      <c r="B42" s="48"/>
      <c r="C42" s="49" t="s">
        <v>17</v>
      </c>
      <c r="D42" s="49"/>
      <c r="E42" s="49"/>
      <c r="F42" s="49"/>
      <c r="G42" s="49"/>
      <c r="H42" s="49"/>
      <c r="I42" s="49"/>
      <c r="J42" s="49"/>
      <c r="K42" s="49"/>
      <c r="L42" s="206" t="str">
        <f>$K$6</f>
        <v>Oprava střechy na objektu p.p.č. 2076/2, k.ú. Rumburk</v>
      </c>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49"/>
      <c r="AQ42" s="49"/>
      <c r="AR42" s="50"/>
    </row>
    <row r="43" spans="2:44" s="6" customFormat="1" ht="7.5" customHeight="1">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43"/>
    </row>
    <row r="44" spans="2:44" s="6" customFormat="1" ht="15.75" customHeight="1">
      <c r="B44" s="23"/>
      <c r="C44" s="19" t="s">
        <v>22</v>
      </c>
      <c r="D44" s="24"/>
      <c r="E44" s="24"/>
      <c r="F44" s="24"/>
      <c r="G44" s="24"/>
      <c r="H44" s="24"/>
      <c r="I44" s="24"/>
      <c r="J44" s="24"/>
      <c r="K44" s="24"/>
      <c r="L44" s="51" t="str">
        <f>IF($K$8="","",$K$8)</f>
        <v>p.p.č. 2076/2, k.ú. Rumburk</v>
      </c>
      <c r="M44" s="24"/>
      <c r="N44" s="24"/>
      <c r="O44" s="24"/>
      <c r="P44" s="24"/>
      <c r="Q44" s="24"/>
      <c r="R44" s="24"/>
      <c r="S44" s="24"/>
      <c r="T44" s="24"/>
      <c r="U44" s="24"/>
      <c r="V44" s="24"/>
      <c r="W44" s="24"/>
      <c r="X44" s="24"/>
      <c r="Y44" s="24"/>
      <c r="Z44" s="24"/>
      <c r="AA44" s="24"/>
      <c r="AB44" s="24"/>
      <c r="AC44" s="24"/>
      <c r="AD44" s="24"/>
      <c r="AE44" s="24"/>
      <c r="AF44" s="24"/>
      <c r="AG44" s="24"/>
      <c r="AH44" s="24"/>
      <c r="AI44" s="19" t="s">
        <v>24</v>
      </c>
      <c r="AJ44" s="24"/>
      <c r="AK44" s="24"/>
      <c r="AL44" s="24"/>
      <c r="AM44" s="208" t="str">
        <f>IF($AN$8="","",$AN$8)</f>
        <v>17.08.2016</v>
      </c>
      <c r="AN44" s="198"/>
      <c r="AO44" s="24"/>
      <c r="AP44" s="24"/>
      <c r="AQ44" s="24"/>
      <c r="AR44" s="43"/>
    </row>
    <row r="45" spans="2:44" s="6" customFormat="1" ht="7.5" customHeight="1">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43"/>
    </row>
    <row r="46" spans="2:56" s="6" customFormat="1" ht="18.75" customHeight="1">
      <c r="B46" s="23"/>
      <c r="C46" s="19" t="s">
        <v>28</v>
      </c>
      <c r="D46" s="24"/>
      <c r="E46" s="24"/>
      <c r="F46" s="24"/>
      <c r="G46" s="24"/>
      <c r="H46" s="24"/>
      <c r="I46" s="24"/>
      <c r="J46" s="24"/>
      <c r="K46" s="24"/>
      <c r="L46" s="17" t="str">
        <f>IF($E$11="","",$E$11)</f>
        <v>Město Rumburk</v>
      </c>
      <c r="M46" s="24"/>
      <c r="N46" s="24"/>
      <c r="O46" s="24"/>
      <c r="P46" s="24"/>
      <c r="Q46" s="24"/>
      <c r="R46" s="24"/>
      <c r="S46" s="24"/>
      <c r="T46" s="24"/>
      <c r="U46" s="24"/>
      <c r="V46" s="24"/>
      <c r="W46" s="24"/>
      <c r="X46" s="24"/>
      <c r="Y46" s="24"/>
      <c r="Z46" s="24"/>
      <c r="AA46" s="24"/>
      <c r="AB46" s="24"/>
      <c r="AC46" s="24"/>
      <c r="AD46" s="24"/>
      <c r="AE46" s="24"/>
      <c r="AF46" s="24"/>
      <c r="AG46" s="24"/>
      <c r="AH46" s="24"/>
      <c r="AI46" s="19" t="s">
        <v>34</v>
      </c>
      <c r="AJ46" s="24"/>
      <c r="AK46" s="24"/>
      <c r="AL46" s="24"/>
      <c r="AM46" s="190" t="str">
        <f>IF($E$17="","",$E$17)</f>
        <v>ProProjekt, s.r.o. </v>
      </c>
      <c r="AN46" s="198"/>
      <c r="AO46" s="198"/>
      <c r="AP46" s="198"/>
      <c r="AQ46" s="24"/>
      <c r="AR46" s="43"/>
      <c r="AS46" s="209" t="s">
        <v>54</v>
      </c>
      <c r="AT46" s="210"/>
      <c r="AU46" s="53"/>
      <c r="AV46" s="53"/>
      <c r="AW46" s="53"/>
      <c r="AX46" s="53"/>
      <c r="AY46" s="53"/>
      <c r="AZ46" s="53"/>
      <c r="BA46" s="53"/>
      <c r="BB46" s="53"/>
      <c r="BC46" s="53"/>
      <c r="BD46" s="54"/>
    </row>
    <row r="47" spans="2:56" s="6" customFormat="1" ht="15.75" customHeight="1">
      <c r="B47" s="23"/>
      <c r="C47" s="19" t="s">
        <v>32</v>
      </c>
      <c r="D47" s="24"/>
      <c r="E47" s="24"/>
      <c r="F47" s="24"/>
      <c r="G47" s="24"/>
      <c r="H47" s="24"/>
      <c r="I47" s="24"/>
      <c r="J47" s="24"/>
      <c r="K47" s="24"/>
      <c r="L47" s="17">
        <f>IF($E$14="Vyplň údaj","",$E$14)</f>
      </c>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43"/>
      <c r="AS47" s="211"/>
      <c r="AT47" s="188"/>
      <c r="BD47" s="55"/>
    </row>
    <row r="48" spans="2:56" s="6" customFormat="1" ht="12" customHeight="1">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43"/>
      <c r="AS48" s="212"/>
      <c r="AT48" s="198"/>
      <c r="AU48" s="24"/>
      <c r="AV48" s="24"/>
      <c r="AW48" s="24"/>
      <c r="AX48" s="24"/>
      <c r="AY48" s="24"/>
      <c r="AZ48" s="24"/>
      <c r="BA48" s="24"/>
      <c r="BB48" s="24"/>
      <c r="BC48" s="24"/>
      <c r="BD48" s="57"/>
    </row>
    <row r="49" spans="2:57" s="6" customFormat="1" ht="30" customHeight="1">
      <c r="B49" s="23"/>
      <c r="C49" s="213" t="s">
        <v>55</v>
      </c>
      <c r="D49" s="203"/>
      <c r="E49" s="203"/>
      <c r="F49" s="203"/>
      <c r="G49" s="203"/>
      <c r="H49" s="34"/>
      <c r="I49" s="214" t="s">
        <v>56</v>
      </c>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15" t="s">
        <v>57</v>
      </c>
      <c r="AH49" s="203"/>
      <c r="AI49" s="203"/>
      <c r="AJ49" s="203"/>
      <c r="AK49" s="203"/>
      <c r="AL49" s="203"/>
      <c r="AM49" s="203"/>
      <c r="AN49" s="214" t="s">
        <v>58</v>
      </c>
      <c r="AO49" s="203"/>
      <c r="AP49" s="203"/>
      <c r="AQ49" s="58" t="s">
        <v>59</v>
      </c>
      <c r="AR49" s="43"/>
      <c r="AS49" s="59" t="s">
        <v>60</v>
      </c>
      <c r="AT49" s="60" t="s">
        <v>61</v>
      </c>
      <c r="AU49" s="60" t="s">
        <v>62</v>
      </c>
      <c r="AV49" s="60" t="s">
        <v>63</v>
      </c>
      <c r="AW49" s="60" t="s">
        <v>64</v>
      </c>
      <c r="AX49" s="60" t="s">
        <v>65</v>
      </c>
      <c r="AY49" s="60" t="s">
        <v>66</v>
      </c>
      <c r="AZ49" s="60" t="s">
        <v>67</v>
      </c>
      <c r="BA49" s="60" t="s">
        <v>68</v>
      </c>
      <c r="BB49" s="60" t="s">
        <v>69</v>
      </c>
      <c r="BC49" s="60" t="s">
        <v>70</v>
      </c>
      <c r="BD49" s="61" t="s">
        <v>71</v>
      </c>
      <c r="BE49" s="62"/>
    </row>
    <row r="50" spans="2:56" s="6" customFormat="1" ht="12" customHeight="1">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43"/>
      <c r="AS50" s="63"/>
      <c r="AT50" s="64"/>
      <c r="AU50" s="64"/>
      <c r="AV50" s="64"/>
      <c r="AW50" s="64"/>
      <c r="AX50" s="64"/>
      <c r="AY50" s="64"/>
      <c r="AZ50" s="64"/>
      <c r="BA50" s="64"/>
      <c r="BB50" s="64"/>
      <c r="BC50" s="64"/>
      <c r="BD50" s="65"/>
    </row>
    <row r="51" spans="2:76" s="47" customFormat="1" ht="33" customHeight="1">
      <c r="B51" s="48"/>
      <c r="C51" s="66" t="s">
        <v>72</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220">
        <f>ROUND($AG$52,2)</f>
        <v>0</v>
      </c>
      <c r="AH51" s="221"/>
      <c r="AI51" s="221"/>
      <c r="AJ51" s="221"/>
      <c r="AK51" s="221"/>
      <c r="AL51" s="221"/>
      <c r="AM51" s="221"/>
      <c r="AN51" s="220">
        <f>SUM($AG$51,$AT$51)</f>
        <v>0</v>
      </c>
      <c r="AO51" s="221"/>
      <c r="AP51" s="221"/>
      <c r="AQ51" s="68"/>
      <c r="AR51" s="50"/>
      <c r="AS51" s="69">
        <f>ROUND($AS$52,2)</f>
        <v>0</v>
      </c>
      <c r="AT51" s="70">
        <f>ROUND(SUM($AV$51:$AW$51),2)</f>
        <v>0</v>
      </c>
      <c r="AU51" s="71">
        <f>ROUND($AU$52,5)</f>
        <v>0</v>
      </c>
      <c r="AV51" s="70">
        <f>ROUND($AZ$51*$L$26,2)</f>
        <v>0</v>
      </c>
      <c r="AW51" s="70">
        <f>ROUND($BA$51*$L$27,2)</f>
        <v>0</v>
      </c>
      <c r="AX51" s="70">
        <f>ROUND($BB$51*$L$26,2)</f>
        <v>0</v>
      </c>
      <c r="AY51" s="70">
        <f>ROUND($BC$51*$L$27,2)</f>
        <v>0</v>
      </c>
      <c r="AZ51" s="70">
        <f>ROUND($AZ$52,2)</f>
        <v>0</v>
      </c>
      <c r="BA51" s="70">
        <f>ROUND($BA$52,2)</f>
        <v>0</v>
      </c>
      <c r="BB51" s="70">
        <f>ROUND($BB$52,2)</f>
        <v>0</v>
      </c>
      <c r="BC51" s="70">
        <f>ROUND($BC$52,2)</f>
        <v>0</v>
      </c>
      <c r="BD51" s="72">
        <f>ROUND($BD$52,2)</f>
        <v>0</v>
      </c>
      <c r="BS51" s="47" t="s">
        <v>73</v>
      </c>
      <c r="BT51" s="47" t="s">
        <v>74</v>
      </c>
      <c r="BU51" s="73" t="s">
        <v>75</v>
      </c>
      <c r="BV51" s="47" t="s">
        <v>76</v>
      </c>
      <c r="BW51" s="47" t="s">
        <v>5</v>
      </c>
      <c r="BX51" s="47" t="s">
        <v>77</v>
      </c>
    </row>
    <row r="52" spans="1:91" s="74" customFormat="1" ht="28.5" customHeight="1">
      <c r="A52" s="226" t="s">
        <v>735</v>
      </c>
      <c r="B52" s="75"/>
      <c r="C52" s="76"/>
      <c r="D52" s="218" t="s">
        <v>78</v>
      </c>
      <c r="E52" s="219"/>
      <c r="F52" s="219"/>
      <c r="G52" s="219"/>
      <c r="H52" s="219"/>
      <c r="I52" s="76"/>
      <c r="J52" s="218" t="s">
        <v>79</v>
      </c>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6">
        <f>'SO 1 - Oprava střechy'!$J$27</f>
        <v>0</v>
      </c>
      <c r="AH52" s="217"/>
      <c r="AI52" s="217"/>
      <c r="AJ52" s="217"/>
      <c r="AK52" s="217"/>
      <c r="AL52" s="217"/>
      <c r="AM52" s="217"/>
      <c r="AN52" s="216">
        <f>SUM($AG$52,$AT$52)</f>
        <v>0</v>
      </c>
      <c r="AO52" s="217"/>
      <c r="AP52" s="217"/>
      <c r="AQ52" s="77" t="s">
        <v>80</v>
      </c>
      <c r="AR52" s="78"/>
      <c r="AS52" s="79">
        <v>0</v>
      </c>
      <c r="AT52" s="80">
        <f>ROUND(SUM($AV$52:$AW$52),2)</f>
        <v>0</v>
      </c>
      <c r="AU52" s="81">
        <f>'SO 1 - Oprava střechy'!$P$96</f>
        <v>0</v>
      </c>
      <c r="AV52" s="80">
        <f>'SO 1 - Oprava střechy'!$J$30</f>
        <v>0</v>
      </c>
      <c r="AW52" s="80">
        <f>'SO 1 - Oprava střechy'!$J$31</f>
        <v>0</v>
      </c>
      <c r="AX52" s="80">
        <f>'SO 1 - Oprava střechy'!$J$32</f>
        <v>0</v>
      </c>
      <c r="AY52" s="80">
        <f>'SO 1 - Oprava střechy'!$J$33</f>
        <v>0</v>
      </c>
      <c r="AZ52" s="80">
        <f>'SO 1 - Oprava střechy'!$F$30</f>
        <v>0</v>
      </c>
      <c r="BA52" s="80">
        <f>'SO 1 - Oprava střechy'!$F$31</f>
        <v>0</v>
      </c>
      <c r="BB52" s="80">
        <f>'SO 1 - Oprava střechy'!$F$32</f>
        <v>0</v>
      </c>
      <c r="BC52" s="80">
        <f>'SO 1 - Oprava střechy'!$F$33</f>
        <v>0</v>
      </c>
      <c r="BD52" s="82">
        <f>'SO 1 - Oprava střechy'!$F$34</f>
        <v>0</v>
      </c>
      <c r="BT52" s="74" t="s">
        <v>8</v>
      </c>
      <c r="BV52" s="74" t="s">
        <v>76</v>
      </c>
      <c r="BW52" s="74" t="s">
        <v>81</v>
      </c>
      <c r="BX52" s="74" t="s">
        <v>5</v>
      </c>
      <c r="CM52" s="74" t="s">
        <v>82</v>
      </c>
    </row>
    <row r="53" spans="2:44" s="6" customFormat="1" ht="30.75" customHeight="1">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43"/>
    </row>
    <row r="54" spans="2:44" s="6" customFormat="1" ht="7.5" customHeight="1">
      <c r="B54" s="38"/>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43"/>
    </row>
  </sheetData>
  <sheetProtection password="CC35" sheet="1" objects="1" scenarios="1" formatColumns="0" formatRows="0" sort="0" autoFilter="0"/>
  <mergeCells count="41">
    <mergeCell ref="AR2:BE2"/>
    <mergeCell ref="C49:G49"/>
    <mergeCell ref="I49:AF49"/>
    <mergeCell ref="AG49:AM49"/>
    <mergeCell ref="AN49:AP49"/>
    <mergeCell ref="AN52:AP52"/>
    <mergeCell ref="AG52:AM52"/>
    <mergeCell ref="D52:H52"/>
    <mergeCell ref="J52:AF52"/>
    <mergeCell ref="AG51:AM51"/>
    <mergeCell ref="AN51:AP51"/>
    <mergeCell ref="X32:AB32"/>
    <mergeCell ref="AK32:AO32"/>
    <mergeCell ref="L42:AO42"/>
    <mergeCell ref="AM44:AN44"/>
    <mergeCell ref="AM46:AP46"/>
    <mergeCell ref="AS46:AT48"/>
    <mergeCell ref="L29:O29"/>
    <mergeCell ref="W29:AE29"/>
    <mergeCell ref="AK29:AO29"/>
    <mergeCell ref="L30:O30"/>
    <mergeCell ref="W30:AE30"/>
    <mergeCell ref="AK30:AO30"/>
    <mergeCell ref="W26:AE26"/>
    <mergeCell ref="AK26:AO26"/>
    <mergeCell ref="L27:O27"/>
    <mergeCell ref="W27:AE27"/>
    <mergeCell ref="AK27:AO27"/>
    <mergeCell ref="L28:O28"/>
    <mergeCell ref="W28:AE28"/>
    <mergeCell ref="AK28:AO28"/>
    <mergeCell ref="BE5:BE32"/>
    <mergeCell ref="K5:AO5"/>
    <mergeCell ref="K6:AO6"/>
    <mergeCell ref="E14:AJ14"/>
    <mergeCell ref="E20:AN20"/>
    <mergeCell ref="AK23:AO23"/>
    <mergeCell ref="L25:O25"/>
    <mergeCell ref="W25:AE25"/>
    <mergeCell ref="AK25:AO25"/>
    <mergeCell ref="L26:O26"/>
  </mergeCells>
  <hyperlinks>
    <hyperlink ref="K1:S1" location="C2" tooltip="Rekapitulace zakázky" display="1) Rekapitulace zakázky"/>
    <hyperlink ref="W1:AI1" location="C51" tooltip="Rekapitulace objektů zakázky a soupisů prací" display="2) Rekapitulace objektů zakázky a soupisů prací"/>
    <hyperlink ref="A52" location="'SO 1 - Oprava střechy'!C2" tooltip="SO 1 - Oprava střechy" display="/"/>
  </hyperlinks>
  <printOptions/>
  <pageMargins left="0.5902777910232544" right="0.5902777910232544" top="0.5902777910232544" bottom="0.5902777910232544" header="0" footer="0"/>
  <pageSetup blackAndWhite="1" fitToHeight="100" fitToWidth="1" horizontalDpi="600" verticalDpi="600" orientation="landscape" paperSize="9" r:id="rId2"/>
  <headerFooter alignWithMargins="0">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V418"/>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228"/>
      <c r="C1" s="228"/>
      <c r="D1" s="227" t="s">
        <v>1</v>
      </c>
      <c r="E1" s="228"/>
      <c r="F1" s="229" t="s">
        <v>736</v>
      </c>
      <c r="G1" s="234" t="s">
        <v>737</v>
      </c>
      <c r="H1" s="234"/>
      <c r="I1" s="228"/>
      <c r="J1" s="229" t="s">
        <v>738</v>
      </c>
      <c r="K1" s="227" t="s">
        <v>83</v>
      </c>
      <c r="L1" s="229" t="s">
        <v>739</v>
      </c>
      <c r="M1" s="229"/>
      <c r="N1" s="229"/>
      <c r="O1" s="229"/>
      <c r="P1" s="229"/>
      <c r="Q1" s="229"/>
      <c r="R1" s="229"/>
      <c r="S1" s="229"/>
      <c r="T1" s="229"/>
      <c r="U1" s="225"/>
      <c r="V1" s="22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22"/>
      <c r="M2" s="187"/>
      <c r="N2" s="187"/>
      <c r="O2" s="187"/>
      <c r="P2" s="187"/>
      <c r="Q2" s="187"/>
      <c r="R2" s="187"/>
      <c r="S2" s="187"/>
      <c r="T2" s="187"/>
      <c r="U2" s="187"/>
      <c r="V2" s="187"/>
      <c r="AT2" s="2" t="s">
        <v>81</v>
      </c>
    </row>
    <row r="3" spans="2:46" s="2" customFormat="1" ht="7.5" customHeight="1">
      <c r="B3" s="7"/>
      <c r="C3" s="8"/>
      <c r="D3" s="8"/>
      <c r="E3" s="8"/>
      <c r="F3" s="8"/>
      <c r="G3" s="8"/>
      <c r="H3" s="8"/>
      <c r="I3" s="83"/>
      <c r="J3" s="8"/>
      <c r="K3" s="9"/>
      <c r="AT3" s="2" t="s">
        <v>82</v>
      </c>
    </row>
    <row r="4" spans="2:46" s="2" customFormat="1" ht="37.5" customHeight="1">
      <c r="B4" s="10"/>
      <c r="C4" s="11"/>
      <c r="D4" s="12" t="s">
        <v>84</v>
      </c>
      <c r="E4" s="11"/>
      <c r="F4" s="11"/>
      <c r="G4" s="11"/>
      <c r="H4" s="11"/>
      <c r="J4" s="11"/>
      <c r="K4" s="13"/>
      <c r="M4" s="14" t="s">
        <v>11</v>
      </c>
      <c r="AT4" s="2" t="s">
        <v>4</v>
      </c>
    </row>
    <row r="5" spans="2:11" s="2" customFormat="1" ht="7.5" customHeight="1">
      <c r="B5" s="10"/>
      <c r="C5" s="11"/>
      <c r="D5" s="11"/>
      <c r="E5" s="11"/>
      <c r="F5" s="11"/>
      <c r="G5" s="11"/>
      <c r="H5" s="11"/>
      <c r="J5" s="11"/>
      <c r="K5" s="13"/>
    </row>
    <row r="6" spans="2:11" s="2" customFormat="1" ht="15.75" customHeight="1">
      <c r="B6" s="10"/>
      <c r="C6" s="11"/>
      <c r="D6" s="19" t="s">
        <v>17</v>
      </c>
      <c r="E6" s="11"/>
      <c r="F6" s="11"/>
      <c r="G6" s="11"/>
      <c r="H6" s="11"/>
      <c r="J6" s="11"/>
      <c r="K6" s="13"/>
    </row>
    <row r="7" spans="2:11" s="2" customFormat="1" ht="15.75" customHeight="1">
      <c r="B7" s="10"/>
      <c r="C7" s="11"/>
      <c r="D7" s="11"/>
      <c r="E7" s="223" t="str">
        <f>'Rekapitulace zakázky'!$K$6</f>
        <v>Oprava střechy na objektu p.p.č. 2076/2, k.ú. Rumburk</v>
      </c>
      <c r="F7" s="191"/>
      <c r="G7" s="191"/>
      <c r="H7" s="191"/>
      <c r="J7" s="11"/>
      <c r="K7" s="13"/>
    </row>
    <row r="8" spans="2:11" s="6" customFormat="1" ht="15.75" customHeight="1">
      <c r="B8" s="23"/>
      <c r="C8" s="24"/>
      <c r="D8" s="19" t="s">
        <v>85</v>
      </c>
      <c r="E8" s="24"/>
      <c r="F8" s="24"/>
      <c r="G8" s="24"/>
      <c r="H8" s="24"/>
      <c r="J8" s="24"/>
      <c r="K8" s="27"/>
    </row>
    <row r="9" spans="2:11" s="6" customFormat="1" ht="37.5" customHeight="1">
      <c r="B9" s="23"/>
      <c r="C9" s="24"/>
      <c r="D9" s="24"/>
      <c r="E9" s="206" t="s">
        <v>86</v>
      </c>
      <c r="F9" s="198"/>
      <c r="G9" s="198"/>
      <c r="H9" s="198"/>
      <c r="J9" s="24"/>
      <c r="K9" s="27"/>
    </row>
    <row r="10" spans="2:11" s="6" customFormat="1" ht="14.25" customHeight="1">
      <c r="B10" s="23"/>
      <c r="C10" s="24"/>
      <c r="D10" s="24"/>
      <c r="E10" s="24"/>
      <c r="F10" s="24"/>
      <c r="G10" s="24"/>
      <c r="H10" s="24"/>
      <c r="J10" s="24"/>
      <c r="K10" s="27"/>
    </row>
    <row r="11" spans="2:11" s="6" customFormat="1" ht="15" customHeight="1">
      <c r="B11" s="23"/>
      <c r="C11" s="24"/>
      <c r="D11" s="19" t="s">
        <v>20</v>
      </c>
      <c r="E11" s="24"/>
      <c r="F11" s="17"/>
      <c r="G11" s="24"/>
      <c r="H11" s="24"/>
      <c r="I11" s="84" t="s">
        <v>21</v>
      </c>
      <c r="J11" s="17"/>
      <c r="K11" s="27"/>
    </row>
    <row r="12" spans="2:11" s="6" customFormat="1" ht="15" customHeight="1">
      <c r="B12" s="23"/>
      <c r="C12" s="24"/>
      <c r="D12" s="19" t="s">
        <v>22</v>
      </c>
      <c r="E12" s="24"/>
      <c r="F12" s="17" t="s">
        <v>23</v>
      </c>
      <c r="G12" s="24"/>
      <c r="H12" s="24"/>
      <c r="I12" s="84" t="s">
        <v>24</v>
      </c>
      <c r="J12" s="52" t="str">
        <f>'Rekapitulace zakázky'!$AN$8</f>
        <v>17.08.2016</v>
      </c>
      <c r="K12" s="27"/>
    </row>
    <row r="13" spans="2:11" s="6" customFormat="1" ht="12" customHeight="1">
      <c r="B13" s="23"/>
      <c r="C13" s="24"/>
      <c r="D13" s="24"/>
      <c r="E13" s="24"/>
      <c r="F13" s="24"/>
      <c r="G13" s="24"/>
      <c r="H13" s="24"/>
      <c r="J13" s="24"/>
      <c r="K13" s="27"/>
    </row>
    <row r="14" spans="2:11" s="6" customFormat="1" ht="15" customHeight="1">
      <c r="B14" s="23"/>
      <c r="C14" s="24"/>
      <c r="D14" s="19" t="s">
        <v>28</v>
      </c>
      <c r="E14" s="24"/>
      <c r="F14" s="24"/>
      <c r="G14" s="24"/>
      <c r="H14" s="24"/>
      <c r="I14" s="84" t="s">
        <v>29</v>
      </c>
      <c r="J14" s="17"/>
      <c r="K14" s="27"/>
    </row>
    <row r="15" spans="2:11" s="6" customFormat="1" ht="18.75" customHeight="1">
      <c r="B15" s="23"/>
      <c r="C15" s="24"/>
      <c r="D15" s="24"/>
      <c r="E15" s="17" t="s">
        <v>30</v>
      </c>
      <c r="F15" s="24"/>
      <c r="G15" s="24"/>
      <c r="H15" s="24"/>
      <c r="I15" s="84" t="s">
        <v>31</v>
      </c>
      <c r="J15" s="17"/>
      <c r="K15" s="27"/>
    </row>
    <row r="16" spans="2:11" s="6" customFormat="1" ht="7.5" customHeight="1">
      <c r="B16" s="23"/>
      <c r="C16" s="24"/>
      <c r="D16" s="24"/>
      <c r="E16" s="24"/>
      <c r="F16" s="24"/>
      <c r="G16" s="24"/>
      <c r="H16" s="24"/>
      <c r="J16" s="24"/>
      <c r="K16" s="27"/>
    </row>
    <row r="17" spans="2:11" s="6" customFormat="1" ht="15" customHeight="1">
      <c r="B17" s="23"/>
      <c r="C17" s="24"/>
      <c r="D17" s="19" t="s">
        <v>32</v>
      </c>
      <c r="E17" s="24"/>
      <c r="F17" s="24"/>
      <c r="G17" s="24"/>
      <c r="H17" s="24"/>
      <c r="I17" s="84" t="s">
        <v>29</v>
      </c>
      <c r="J17" s="17">
        <f>IF('Rekapitulace zakázky'!$AN$13="Vyplň údaj","",IF('Rekapitulace zakázky'!$AN$13="","",'Rekapitulace zakázky'!$AN$13))</f>
      </c>
      <c r="K17" s="27"/>
    </row>
    <row r="18" spans="2:11" s="6" customFormat="1" ht="18.75" customHeight="1">
      <c r="B18" s="23"/>
      <c r="C18" s="24"/>
      <c r="D18" s="24"/>
      <c r="E18" s="17">
        <f>IF('Rekapitulace zakázky'!$E$14="Vyplň údaj","",IF('Rekapitulace zakázky'!$E$14="","",'Rekapitulace zakázky'!$E$14))</f>
      </c>
      <c r="F18" s="24"/>
      <c r="G18" s="24"/>
      <c r="H18" s="24"/>
      <c r="I18" s="84" t="s">
        <v>31</v>
      </c>
      <c r="J18" s="17">
        <f>IF('Rekapitulace zakázky'!$AN$14="Vyplň údaj","",IF('Rekapitulace zakázky'!$AN$14="","",'Rekapitulace zakázky'!$AN$14))</f>
      </c>
      <c r="K18" s="27"/>
    </row>
    <row r="19" spans="2:11" s="6" customFormat="1" ht="7.5" customHeight="1">
      <c r="B19" s="23"/>
      <c r="C19" s="24"/>
      <c r="D19" s="24"/>
      <c r="E19" s="24"/>
      <c r="F19" s="24"/>
      <c r="G19" s="24"/>
      <c r="H19" s="24"/>
      <c r="J19" s="24"/>
      <c r="K19" s="27"/>
    </row>
    <row r="20" spans="2:11" s="6" customFormat="1" ht="15" customHeight="1">
      <c r="B20" s="23"/>
      <c r="C20" s="24"/>
      <c r="D20" s="19" t="s">
        <v>34</v>
      </c>
      <c r="E20" s="24"/>
      <c r="F20" s="24"/>
      <c r="G20" s="24"/>
      <c r="H20" s="24"/>
      <c r="I20" s="84" t="s">
        <v>29</v>
      </c>
      <c r="J20" s="17" t="s">
        <v>35</v>
      </c>
      <c r="K20" s="27"/>
    </row>
    <row r="21" spans="2:11" s="6" customFormat="1" ht="18.75" customHeight="1">
      <c r="B21" s="23"/>
      <c r="C21" s="24"/>
      <c r="D21" s="24"/>
      <c r="E21" s="17" t="s">
        <v>37</v>
      </c>
      <c r="F21" s="24"/>
      <c r="G21" s="24"/>
      <c r="H21" s="24"/>
      <c r="I21" s="84" t="s">
        <v>31</v>
      </c>
      <c r="J21" s="17" t="s">
        <v>38</v>
      </c>
      <c r="K21" s="27"/>
    </row>
    <row r="22" spans="2:11" s="6" customFormat="1" ht="7.5" customHeight="1">
      <c r="B22" s="23"/>
      <c r="C22" s="24"/>
      <c r="D22" s="24"/>
      <c r="E22" s="24"/>
      <c r="F22" s="24"/>
      <c r="G22" s="24"/>
      <c r="H22" s="24"/>
      <c r="J22" s="24"/>
      <c r="K22" s="27"/>
    </row>
    <row r="23" spans="2:11" s="6" customFormat="1" ht="15" customHeight="1">
      <c r="B23" s="23"/>
      <c r="C23" s="24"/>
      <c r="D23" s="19" t="s">
        <v>39</v>
      </c>
      <c r="E23" s="24"/>
      <c r="F23" s="24"/>
      <c r="G23" s="24"/>
      <c r="H23" s="24"/>
      <c r="J23" s="24"/>
      <c r="K23" s="27"/>
    </row>
    <row r="24" spans="2:11" s="85" customFormat="1" ht="15.75" customHeight="1">
      <c r="B24" s="86"/>
      <c r="C24" s="87"/>
      <c r="D24" s="87"/>
      <c r="E24" s="194"/>
      <c r="F24" s="224"/>
      <c r="G24" s="224"/>
      <c r="H24" s="224"/>
      <c r="J24" s="87"/>
      <c r="K24" s="88"/>
    </row>
    <row r="25" spans="2:11" s="6" customFormat="1" ht="7.5" customHeight="1">
      <c r="B25" s="23"/>
      <c r="C25" s="24"/>
      <c r="D25" s="24"/>
      <c r="E25" s="24"/>
      <c r="F25" s="24"/>
      <c r="G25" s="24"/>
      <c r="H25" s="24"/>
      <c r="J25" s="24"/>
      <c r="K25" s="27"/>
    </row>
    <row r="26" spans="2:11" s="6" customFormat="1" ht="7.5" customHeight="1">
      <c r="B26" s="23"/>
      <c r="C26" s="24"/>
      <c r="D26" s="64"/>
      <c r="E26" s="64"/>
      <c r="F26" s="64"/>
      <c r="G26" s="64"/>
      <c r="H26" s="64"/>
      <c r="I26" s="53"/>
      <c r="J26" s="64"/>
      <c r="K26" s="89"/>
    </row>
    <row r="27" spans="2:11" s="6" customFormat="1" ht="26.25" customHeight="1">
      <c r="B27" s="23"/>
      <c r="C27" s="24"/>
      <c r="D27" s="90" t="s">
        <v>40</v>
      </c>
      <c r="E27" s="24"/>
      <c r="F27" s="24"/>
      <c r="G27" s="24"/>
      <c r="H27" s="24"/>
      <c r="J27" s="67">
        <f>ROUND($J$96,2)</f>
        <v>0</v>
      </c>
      <c r="K27" s="27"/>
    </row>
    <row r="28" spans="2:11" s="6" customFormat="1" ht="7.5" customHeight="1">
      <c r="B28" s="23"/>
      <c r="C28" s="24"/>
      <c r="D28" s="64"/>
      <c r="E28" s="64"/>
      <c r="F28" s="64"/>
      <c r="G28" s="64"/>
      <c r="H28" s="64"/>
      <c r="I28" s="53"/>
      <c r="J28" s="64"/>
      <c r="K28" s="89"/>
    </row>
    <row r="29" spans="2:11" s="6" customFormat="1" ht="15" customHeight="1">
      <c r="B29" s="23"/>
      <c r="C29" s="24"/>
      <c r="D29" s="24"/>
      <c r="E29" s="24"/>
      <c r="F29" s="28" t="s">
        <v>42</v>
      </c>
      <c r="G29" s="24"/>
      <c r="H29" s="24"/>
      <c r="I29" s="91" t="s">
        <v>41</v>
      </c>
      <c r="J29" s="28" t="s">
        <v>43</v>
      </c>
      <c r="K29" s="27"/>
    </row>
    <row r="30" spans="2:11" s="6" customFormat="1" ht="15" customHeight="1">
      <c r="B30" s="23"/>
      <c r="C30" s="24"/>
      <c r="D30" s="30" t="s">
        <v>44</v>
      </c>
      <c r="E30" s="30" t="s">
        <v>45</v>
      </c>
      <c r="F30" s="92">
        <f>ROUND(SUM($BE$96:$BE$417),2)</f>
        <v>0</v>
      </c>
      <c r="G30" s="24"/>
      <c r="H30" s="24"/>
      <c r="I30" s="93">
        <v>0.21</v>
      </c>
      <c r="J30" s="92">
        <f>ROUND(ROUND((SUM($BE$96:$BE$417)),2)*$I$30,2)</f>
        <v>0</v>
      </c>
      <c r="K30" s="27"/>
    </row>
    <row r="31" spans="2:11" s="6" customFormat="1" ht="15" customHeight="1">
      <c r="B31" s="23"/>
      <c r="C31" s="24"/>
      <c r="D31" s="24"/>
      <c r="E31" s="30" t="s">
        <v>46</v>
      </c>
      <c r="F31" s="92">
        <f>ROUND(SUM($BF$96:$BF$417),2)</f>
        <v>0</v>
      </c>
      <c r="G31" s="24"/>
      <c r="H31" s="24"/>
      <c r="I31" s="93">
        <v>0.15</v>
      </c>
      <c r="J31" s="92">
        <f>ROUND(ROUND((SUM($BF$96:$BF$417)),2)*$I$31,2)</f>
        <v>0</v>
      </c>
      <c r="K31" s="27"/>
    </row>
    <row r="32" spans="2:11" s="6" customFormat="1" ht="15" customHeight="1" hidden="1">
      <c r="B32" s="23"/>
      <c r="C32" s="24"/>
      <c r="D32" s="24"/>
      <c r="E32" s="30" t="s">
        <v>47</v>
      </c>
      <c r="F32" s="92">
        <f>ROUND(SUM($BG$96:$BG$417),2)</f>
        <v>0</v>
      </c>
      <c r="G32" s="24"/>
      <c r="H32" s="24"/>
      <c r="I32" s="93">
        <v>0.21</v>
      </c>
      <c r="J32" s="92">
        <v>0</v>
      </c>
      <c r="K32" s="27"/>
    </row>
    <row r="33" spans="2:11" s="6" customFormat="1" ht="15" customHeight="1" hidden="1">
      <c r="B33" s="23"/>
      <c r="C33" s="24"/>
      <c r="D33" s="24"/>
      <c r="E33" s="30" t="s">
        <v>48</v>
      </c>
      <c r="F33" s="92">
        <f>ROUND(SUM($BH$96:$BH$417),2)</f>
        <v>0</v>
      </c>
      <c r="G33" s="24"/>
      <c r="H33" s="24"/>
      <c r="I33" s="93">
        <v>0.15</v>
      </c>
      <c r="J33" s="92">
        <v>0</v>
      </c>
      <c r="K33" s="27"/>
    </row>
    <row r="34" spans="2:11" s="6" customFormat="1" ht="15" customHeight="1" hidden="1">
      <c r="B34" s="23"/>
      <c r="C34" s="24"/>
      <c r="D34" s="24"/>
      <c r="E34" s="30" t="s">
        <v>49</v>
      </c>
      <c r="F34" s="92">
        <f>ROUND(SUM($BI$96:$BI$417),2)</f>
        <v>0</v>
      </c>
      <c r="G34" s="24"/>
      <c r="H34" s="24"/>
      <c r="I34" s="93">
        <v>0</v>
      </c>
      <c r="J34" s="92">
        <v>0</v>
      </c>
      <c r="K34" s="27"/>
    </row>
    <row r="35" spans="2:11" s="6" customFormat="1" ht="7.5" customHeight="1">
      <c r="B35" s="23"/>
      <c r="C35" s="24"/>
      <c r="D35" s="24"/>
      <c r="E35" s="24"/>
      <c r="F35" s="24"/>
      <c r="G35" s="24"/>
      <c r="H35" s="24"/>
      <c r="J35" s="24"/>
      <c r="K35" s="27"/>
    </row>
    <row r="36" spans="2:11" s="6" customFormat="1" ht="26.25" customHeight="1">
      <c r="B36" s="23"/>
      <c r="C36" s="32"/>
      <c r="D36" s="33" t="s">
        <v>50</v>
      </c>
      <c r="E36" s="34"/>
      <c r="F36" s="34"/>
      <c r="G36" s="94" t="s">
        <v>51</v>
      </c>
      <c r="H36" s="35" t="s">
        <v>52</v>
      </c>
      <c r="I36" s="95"/>
      <c r="J36" s="36">
        <f>SUM($J$27:$J$34)</f>
        <v>0</v>
      </c>
      <c r="K36" s="96"/>
    </row>
    <row r="37" spans="2:11" s="6" customFormat="1" ht="15" customHeight="1">
      <c r="B37" s="38"/>
      <c r="C37" s="39"/>
      <c r="D37" s="39"/>
      <c r="E37" s="39"/>
      <c r="F37" s="39"/>
      <c r="G37" s="39"/>
      <c r="H37" s="39"/>
      <c r="I37" s="97"/>
      <c r="J37" s="39"/>
      <c r="K37" s="40"/>
    </row>
    <row r="41" spans="2:11" s="6" customFormat="1" ht="7.5" customHeight="1">
      <c r="B41" s="98"/>
      <c r="C41" s="99"/>
      <c r="D41" s="99"/>
      <c r="E41" s="99"/>
      <c r="F41" s="99"/>
      <c r="G41" s="99"/>
      <c r="H41" s="99"/>
      <c r="I41" s="99"/>
      <c r="J41" s="99"/>
      <c r="K41" s="100"/>
    </row>
    <row r="42" spans="2:11" s="6" customFormat="1" ht="37.5" customHeight="1">
      <c r="B42" s="23"/>
      <c r="C42" s="12" t="s">
        <v>87</v>
      </c>
      <c r="D42" s="24"/>
      <c r="E42" s="24"/>
      <c r="F42" s="24"/>
      <c r="G42" s="24"/>
      <c r="H42" s="24"/>
      <c r="J42" s="24"/>
      <c r="K42" s="27"/>
    </row>
    <row r="43" spans="2:11" s="6" customFormat="1" ht="7.5" customHeight="1">
      <c r="B43" s="23"/>
      <c r="C43" s="24"/>
      <c r="D43" s="24"/>
      <c r="E43" s="24"/>
      <c r="F43" s="24"/>
      <c r="G43" s="24"/>
      <c r="H43" s="24"/>
      <c r="J43" s="24"/>
      <c r="K43" s="27"/>
    </row>
    <row r="44" spans="2:11" s="6" customFormat="1" ht="15" customHeight="1">
      <c r="B44" s="23"/>
      <c r="C44" s="19" t="s">
        <v>17</v>
      </c>
      <c r="D44" s="24"/>
      <c r="E44" s="24"/>
      <c r="F44" s="24"/>
      <c r="G44" s="24"/>
      <c r="H44" s="24"/>
      <c r="J44" s="24"/>
      <c r="K44" s="27"/>
    </row>
    <row r="45" spans="2:11" s="6" customFormat="1" ht="16.5" customHeight="1">
      <c r="B45" s="23"/>
      <c r="C45" s="24"/>
      <c r="D45" s="24"/>
      <c r="E45" s="223" t="str">
        <f>$E$7</f>
        <v>Oprava střechy na objektu p.p.č. 2076/2, k.ú. Rumburk</v>
      </c>
      <c r="F45" s="198"/>
      <c r="G45" s="198"/>
      <c r="H45" s="198"/>
      <c r="J45" s="24"/>
      <c r="K45" s="27"/>
    </row>
    <row r="46" spans="2:11" s="6" customFormat="1" ht="15" customHeight="1">
      <c r="B46" s="23"/>
      <c r="C46" s="19" t="s">
        <v>85</v>
      </c>
      <c r="D46" s="24"/>
      <c r="E46" s="24"/>
      <c r="F46" s="24"/>
      <c r="G46" s="24"/>
      <c r="H46" s="24"/>
      <c r="J46" s="24"/>
      <c r="K46" s="27"/>
    </row>
    <row r="47" spans="2:11" s="6" customFormat="1" ht="19.5" customHeight="1">
      <c r="B47" s="23"/>
      <c r="C47" s="24"/>
      <c r="D47" s="24"/>
      <c r="E47" s="206" t="str">
        <f>$E$9</f>
        <v>SO 1 - Oprava střechy</v>
      </c>
      <c r="F47" s="198"/>
      <c r="G47" s="198"/>
      <c r="H47" s="198"/>
      <c r="J47" s="24"/>
      <c r="K47" s="27"/>
    </row>
    <row r="48" spans="2:11" s="6" customFormat="1" ht="7.5" customHeight="1">
      <c r="B48" s="23"/>
      <c r="C48" s="24"/>
      <c r="D48" s="24"/>
      <c r="E48" s="24"/>
      <c r="F48" s="24"/>
      <c r="G48" s="24"/>
      <c r="H48" s="24"/>
      <c r="J48" s="24"/>
      <c r="K48" s="27"/>
    </row>
    <row r="49" spans="2:11" s="6" customFormat="1" ht="18.75" customHeight="1">
      <c r="B49" s="23"/>
      <c r="C49" s="19" t="s">
        <v>22</v>
      </c>
      <c r="D49" s="24"/>
      <c r="E49" s="24"/>
      <c r="F49" s="17" t="str">
        <f>$F$12</f>
        <v>p.p.č. 2076/2, k.ú. Rumburk</v>
      </c>
      <c r="G49" s="24"/>
      <c r="H49" s="24"/>
      <c r="I49" s="84" t="s">
        <v>24</v>
      </c>
      <c r="J49" s="52" t="str">
        <f>IF($J$12="","",$J$12)</f>
        <v>17.08.2016</v>
      </c>
      <c r="K49" s="27"/>
    </row>
    <row r="50" spans="2:11" s="6" customFormat="1" ht="7.5" customHeight="1">
      <c r="B50" s="23"/>
      <c r="C50" s="24"/>
      <c r="D50" s="24"/>
      <c r="E50" s="24"/>
      <c r="F50" s="24"/>
      <c r="G50" s="24"/>
      <c r="H50" s="24"/>
      <c r="J50" s="24"/>
      <c r="K50" s="27"/>
    </row>
    <row r="51" spans="2:11" s="6" customFormat="1" ht="15.75" customHeight="1">
      <c r="B51" s="23"/>
      <c r="C51" s="19" t="s">
        <v>28</v>
      </c>
      <c r="D51" s="24"/>
      <c r="E51" s="24"/>
      <c r="F51" s="17" t="str">
        <f>$E$15</f>
        <v>Město Rumburk</v>
      </c>
      <c r="G51" s="24"/>
      <c r="H51" s="24"/>
      <c r="I51" s="84" t="s">
        <v>34</v>
      </c>
      <c r="J51" s="17" t="str">
        <f>$E$21</f>
        <v>ProProjekt, s.r.o. </v>
      </c>
      <c r="K51" s="27"/>
    </row>
    <row r="52" spans="2:11" s="6" customFormat="1" ht="15" customHeight="1">
      <c r="B52" s="23"/>
      <c r="C52" s="19" t="s">
        <v>32</v>
      </c>
      <c r="D52" s="24"/>
      <c r="E52" s="24"/>
      <c r="F52" s="17">
        <f>IF($E$18="","",$E$18)</f>
      </c>
      <c r="G52" s="24"/>
      <c r="H52" s="24"/>
      <c r="J52" s="24"/>
      <c r="K52" s="27"/>
    </row>
    <row r="53" spans="2:11" s="6" customFormat="1" ht="11.25" customHeight="1">
      <c r="B53" s="23"/>
      <c r="C53" s="24"/>
      <c r="D53" s="24"/>
      <c r="E53" s="24"/>
      <c r="F53" s="24"/>
      <c r="G53" s="24"/>
      <c r="H53" s="24"/>
      <c r="J53" s="24"/>
      <c r="K53" s="27"/>
    </row>
    <row r="54" spans="2:11" s="6" customFormat="1" ht="30" customHeight="1">
      <c r="B54" s="23"/>
      <c r="C54" s="101" t="s">
        <v>88</v>
      </c>
      <c r="D54" s="32"/>
      <c r="E54" s="32"/>
      <c r="F54" s="32"/>
      <c r="G54" s="32"/>
      <c r="H54" s="32"/>
      <c r="I54" s="102"/>
      <c r="J54" s="103" t="s">
        <v>89</v>
      </c>
      <c r="K54" s="37"/>
    </row>
    <row r="55" spans="2:11" s="6" customFormat="1" ht="11.25" customHeight="1">
      <c r="B55" s="23"/>
      <c r="C55" s="24"/>
      <c r="D55" s="24"/>
      <c r="E55" s="24"/>
      <c r="F55" s="24"/>
      <c r="G55" s="24"/>
      <c r="H55" s="24"/>
      <c r="J55" s="24"/>
      <c r="K55" s="27"/>
    </row>
    <row r="56" spans="2:47" s="6" customFormat="1" ht="30" customHeight="1">
      <c r="B56" s="23"/>
      <c r="C56" s="66" t="s">
        <v>90</v>
      </c>
      <c r="D56" s="24"/>
      <c r="E56" s="24"/>
      <c r="F56" s="24"/>
      <c r="G56" s="24"/>
      <c r="H56" s="24"/>
      <c r="J56" s="67">
        <f>$J$96</f>
        <v>0</v>
      </c>
      <c r="K56" s="27"/>
      <c r="AU56" s="6" t="s">
        <v>91</v>
      </c>
    </row>
    <row r="57" spans="2:11" s="73" customFormat="1" ht="25.5" customHeight="1">
      <c r="B57" s="104"/>
      <c r="C57" s="105"/>
      <c r="D57" s="106" t="s">
        <v>92</v>
      </c>
      <c r="E57" s="106"/>
      <c r="F57" s="106"/>
      <c r="G57" s="106"/>
      <c r="H57" s="106"/>
      <c r="I57" s="107"/>
      <c r="J57" s="108">
        <f>$J$97</f>
        <v>0</v>
      </c>
      <c r="K57" s="109"/>
    </row>
    <row r="58" spans="2:11" s="110" customFormat="1" ht="21" customHeight="1">
      <c r="B58" s="111"/>
      <c r="C58" s="112"/>
      <c r="D58" s="113" t="s">
        <v>93</v>
      </c>
      <c r="E58" s="113"/>
      <c r="F58" s="113"/>
      <c r="G58" s="113"/>
      <c r="H58" s="113"/>
      <c r="I58" s="114"/>
      <c r="J58" s="115">
        <f>$J$98</f>
        <v>0</v>
      </c>
      <c r="K58" s="116"/>
    </row>
    <row r="59" spans="2:11" s="110" customFormat="1" ht="21" customHeight="1">
      <c r="B59" s="111"/>
      <c r="C59" s="112"/>
      <c r="D59" s="113" t="s">
        <v>94</v>
      </c>
      <c r="E59" s="113"/>
      <c r="F59" s="113"/>
      <c r="G59" s="113"/>
      <c r="H59" s="113"/>
      <c r="I59" s="114"/>
      <c r="J59" s="115">
        <f>$J$106</f>
        <v>0</v>
      </c>
      <c r="K59" s="116"/>
    </row>
    <row r="60" spans="2:11" s="110" customFormat="1" ht="21" customHeight="1">
      <c r="B60" s="111"/>
      <c r="C60" s="112"/>
      <c r="D60" s="113" t="s">
        <v>95</v>
      </c>
      <c r="E60" s="113"/>
      <c r="F60" s="113"/>
      <c r="G60" s="113"/>
      <c r="H60" s="113"/>
      <c r="I60" s="114"/>
      <c r="J60" s="115">
        <f>$J$138</f>
        <v>0</v>
      </c>
      <c r="K60" s="116"/>
    </row>
    <row r="61" spans="2:11" s="110" customFormat="1" ht="21" customHeight="1">
      <c r="B61" s="111"/>
      <c r="C61" s="112"/>
      <c r="D61" s="113" t="s">
        <v>96</v>
      </c>
      <c r="E61" s="113"/>
      <c r="F61" s="113"/>
      <c r="G61" s="113"/>
      <c r="H61" s="113"/>
      <c r="I61" s="114"/>
      <c r="J61" s="115">
        <f>$J$163</f>
        <v>0</v>
      </c>
      <c r="K61" s="116"/>
    </row>
    <row r="62" spans="2:11" s="73" customFormat="1" ht="25.5" customHeight="1">
      <c r="B62" s="104"/>
      <c r="C62" s="105"/>
      <c r="D62" s="106" t="s">
        <v>97</v>
      </c>
      <c r="E62" s="106"/>
      <c r="F62" s="106"/>
      <c r="G62" s="106"/>
      <c r="H62" s="106"/>
      <c r="I62" s="107"/>
      <c r="J62" s="108">
        <f>$J$167</f>
        <v>0</v>
      </c>
      <c r="K62" s="109"/>
    </row>
    <row r="63" spans="2:11" s="110" customFormat="1" ht="21" customHeight="1">
      <c r="B63" s="111"/>
      <c r="C63" s="112"/>
      <c r="D63" s="113" t="s">
        <v>98</v>
      </c>
      <c r="E63" s="113"/>
      <c r="F63" s="113"/>
      <c r="G63" s="113"/>
      <c r="H63" s="113"/>
      <c r="I63" s="114"/>
      <c r="J63" s="115">
        <f>$J$168</f>
        <v>0</v>
      </c>
      <c r="K63" s="116"/>
    </row>
    <row r="64" spans="2:11" s="110" customFormat="1" ht="21" customHeight="1">
      <c r="B64" s="111"/>
      <c r="C64" s="112"/>
      <c r="D64" s="113" t="s">
        <v>99</v>
      </c>
      <c r="E64" s="113"/>
      <c r="F64" s="113"/>
      <c r="G64" s="113"/>
      <c r="H64" s="113"/>
      <c r="I64" s="114"/>
      <c r="J64" s="115">
        <f>$J$189</f>
        <v>0</v>
      </c>
      <c r="K64" s="116"/>
    </row>
    <row r="65" spans="2:11" s="110" customFormat="1" ht="21" customHeight="1">
      <c r="B65" s="111"/>
      <c r="C65" s="112"/>
      <c r="D65" s="113" t="s">
        <v>100</v>
      </c>
      <c r="E65" s="113"/>
      <c r="F65" s="113"/>
      <c r="G65" s="113"/>
      <c r="H65" s="113"/>
      <c r="I65" s="114"/>
      <c r="J65" s="115">
        <f>$J$195</f>
        <v>0</v>
      </c>
      <c r="K65" s="116"/>
    </row>
    <row r="66" spans="2:11" s="110" customFormat="1" ht="21" customHeight="1">
      <c r="B66" s="111"/>
      <c r="C66" s="112"/>
      <c r="D66" s="113" t="s">
        <v>101</v>
      </c>
      <c r="E66" s="113"/>
      <c r="F66" s="113"/>
      <c r="G66" s="113"/>
      <c r="H66" s="113"/>
      <c r="I66" s="114"/>
      <c r="J66" s="115">
        <f>$J$198</f>
        <v>0</v>
      </c>
      <c r="K66" s="116"/>
    </row>
    <row r="67" spans="2:11" s="110" customFormat="1" ht="21" customHeight="1">
      <c r="B67" s="111"/>
      <c r="C67" s="112"/>
      <c r="D67" s="113" t="s">
        <v>102</v>
      </c>
      <c r="E67" s="113"/>
      <c r="F67" s="113"/>
      <c r="G67" s="113"/>
      <c r="H67" s="113"/>
      <c r="I67" s="114"/>
      <c r="J67" s="115">
        <f>$J$268</f>
        <v>0</v>
      </c>
      <c r="K67" s="116"/>
    </row>
    <row r="68" spans="2:11" s="110" customFormat="1" ht="21" customHeight="1">
      <c r="B68" s="111"/>
      <c r="C68" s="112"/>
      <c r="D68" s="113" t="s">
        <v>103</v>
      </c>
      <c r="E68" s="113"/>
      <c r="F68" s="113"/>
      <c r="G68" s="113"/>
      <c r="H68" s="113"/>
      <c r="I68" s="114"/>
      <c r="J68" s="115">
        <f>$J$280</f>
        <v>0</v>
      </c>
      <c r="K68" s="116"/>
    </row>
    <row r="69" spans="2:11" s="110" customFormat="1" ht="21" customHeight="1">
      <c r="B69" s="111"/>
      <c r="C69" s="112"/>
      <c r="D69" s="113" t="s">
        <v>104</v>
      </c>
      <c r="E69" s="113"/>
      <c r="F69" s="113"/>
      <c r="G69" s="113"/>
      <c r="H69" s="113"/>
      <c r="I69" s="114"/>
      <c r="J69" s="115">
        <f>$J$337</f>
        <v>0</v>
      </c>
      <c r="K69" s="116"/>
    </row>
    <row r="70" spans="2:11" s="110" customFormat="1" ht="21" customHeight="1">
      <c r="B70" s="111"/>
      <c r="C70" s="112"/>
      <c r="D70" s="113" t="s">
        <v>105</v>
      </c>
      <c r="E70" s="113"/>
      <c r="F70" s="113"/>
      <c r="G70" s="113"/>
      <c r="H70" s="113"/>
      <c r="I70" s="114"/>
      <c r="J70" s="115">
        <f>$J$372</f>
        <v>0</v>
      </c>
      <c r="K70" s="116"/>
    </row>
    <row r="71" spans="2:11" s="110" customFormat="1" ht="21" customHeight="1">
      <c r="B71" s="111"/>
      <c r="C71" s="112"/>
      <c r="D71" s="113" t="s">
        <v>106</v>
      </c>
      <c r="E71" s="113"/>
      <c r="F71" s="113"/>
      <c r="G71" s="113"/>
      <c r="H71" s="113"/>
      <c r="I71" s="114"/>
      <c r="J71" s="115">
        <f>$J$401</f>
        <v>0</v>
      </c>
      <c r="K71" s="116"/>
    </row>
    <row r="72" spans="2:11" s="110" customFormat="1" ht="21" customHeight="1">
      <c r="B72" s="111"/>
      <c r="C72" s="112"/>
      <c r="D72" s="113" t="s">
        <v>107</v>
      </c>
      <c r="E72" s="113"/>
      <c r="F72" s="113"/>
      <c r="G72" s="113"/>
      <c r="H72" s="113"/>
      <c r="I72" s="114"/>
      <c r="J72" s="115">
        <f>$J$405</f>
        <v>0</v>
      </c>
      <c r="K72" s="116"/>
    </row>
    <row r="73" spans="2:11" s="73" customFormat="1" ht="25.5" customHeight="1">
      <c r="B73" s="104"/>
      <c r="C73" s="105"/>
      <c r="D73" s="106" t="s">
        <v>108</v>
      </c>
      <c r="E73" s="106"/>
      <c r="F73" s="106"/>
      <c r="G73" s="106"/>
      <c r="H73" s="106"/>
      <c r="I73" s="107"/>
      <c r="J73" s="108">
        <f>$J$408</f>
        <v>0</v>
      </c>
      <c r="K73" s="109"/>
    </row>
    <row r="74" spans="2:11" s="110" customFormat="1" ht="21" customHeight="1">
      <c r="B74" s="111"/>
      <c r="C74" s="112"/>
      <c r="D74" s="113" t="s">
        <v>109</v>
      </c>
      <c r="E74" s="113"/>
      <c r="F74" s="113"/>
      <c r="G74" s="113"/>
      <c r="H74" s="113"/>
      <c r="I74" s="114"/>
      <c r="J74" s="115">
        <f>$J$409</f>
        <v>0</v>
      </c>
      <c r="K74" s="116"/>
    </row>
    <row r="75" spans="2:11" s="110" customFormat="1" ht="21" customHeight="1">
      <c r="B75" s="111"/>
      <c r="C75" s="112"/>
      <c r="D75" s="113" t="s">
        <v>110</v>
      </c>
      <c r="E75" s="113"/>
      <c r="F75" s="113"/>
      <c r="G75" s="113"/>
      <c r="H75" s="113"/>
      <c r="I75" s="114"/>
      <c r="J75" s="115">
        <f>$J$412</f>
        <v>0</v>
      </c>
      <c r="K75" s="116"/>
    </row>
    <row r="76" spans="2:11" s="110" customFormat="1" ht="21" customHeight="1">
      <c r="B76" s="111"/>
      <c r="C76" s="112"/>
      <c r="D76" s="113" t="s">
        <v>111</v>
      </c>
      <c r="E76" s="113"/>
      <c r="F76" s="113"/>
      <c r="G76" s="113"/>
      <c r="H76" s="113"/>
      <c r="I76" s="114"/>
      <c r="J76" s="115">
        <f>$J$415</f>
        <v>0</v>
      </c>
      <c r="K76" s="116"/>
    </row>
    <row r="77" spans="2:11" s="6" customFormat="1" ht="22.5" customHeight="1">
      <c r="B77" s="23"/>
      <c r="C77" s="24"/>
      <c r="D77" s="24"/>
      <c r="E77" s="24"/>
      <c r="F77" s="24"/>
      <c r="G77" s="24"/>
      <c r="H77" s="24"/>
      <c r="J77" s="24"/>
      <c r="K77" s="27"/>
    </row>
    <row r="78" spans="2:11" s="6" customFormat="1" ht="7.5" customHeight="1">
      <c r="B78" s="38"/>
      <c r="C78" s="39"/>
      <c r="D78" s="39"/>
      <c r="E78" s="39"/>
      <c r="F78" s="39"/>
      <c r="G78" s="39"/>
      <c r="H78" s="39"/>
      <c r="I78" s="97"/>
      <c r="J78" s="39"/>
      <c r="K78" s="40"/>
    </row>
    <row r="82" spans="2:12" s="6" customFormat="1" ht="7.5" customHeight="1">
      <c r="B82" s="41"/>
      <c r="C82" s="42"/>
      <c r="D82" s="42"/>
      <c r="E82" s="42"/>
      <c r="F82" s="42"/>
      <c r="G82" s="42"/>
      <c r="H82" s="42"/>
      <c r="I82" s="99"/>
      <c r="J82" s="42"/>
      <c r="K82" s="42"/>
      <c r="L82" s="43"/>
    </row>
    <row r="83" spans="2:12" s="6" customFormat="1" ht="37.5" customHeight="1">
      <c r="B83" s="23"/>
      <c r="C83" s="12" t="s">
        <v>112</v>
      </c>
      <c r="D83" s="24"/>
      <c r="E83" s="24"/>
      <c r="F83" s="24"/>
      <c r="G83" s="24"/>
      <c r="H83" s="24"/>
      <c r="J83" s="24"/>
      <c r="K83" s="24"/>
      <c r="L83" s="43"/>
    </row>
    <row r="84" spans="2:12" s="6" customFormat="1" ht="7.5" customHeight="1">
      <c r="B84" s="23"/>
      <c r="C84" s="24"/>
      <c r="D84" s="24"/>
      <c r="E84" s="24"/>
      <c r="F84" s="24"/>
      <c r="G84" s="24"/>
      <c r="H84" s="24"/>
      <c r="J84" s="24"/>
      <c r="K84" s="24"/>
      <c r="L84" s="43"/>
    </row>
    <row r="85" spans="2:12" s="6" customFormat="1" ht="15" customHeight="1">
      <c r="B85" s="23"/>
      <c r="C85" s="19" t="s">
        <v>17</v>
      </c>
      <c r="D85" s="24"/>
      <c r="E85" s="24"/>
      <c r="F85" s="24"/>
      <c r="G85" s="24"/>
      <c r="H85" s="24"/>
      <c r="J85" s="24"/>
      <c r="K85" s="24"/>
      <c r="L85" s="43"/>
    </row>
    <row r="86" spans="2:12" s="6" customFormat="1" ht="16.5" customHeight="1">
      <c r="B86" s="23"/>
      <c r="C86" s="24"/>
      <c r="D86" s="24"/>
      <c r="E86" s="223" t="str">
        <f>$E$7</f>
        <v>Oprava střechy na objektu p.p.č. 2076/2, k.ú. Rumburk</v>
      </c>
      <c r="F86" s="198"/>
      <c r="G86" s="198"/>
      <c r="H86" s="198"/>
      <c r="J86" s="24"/>
      <c r="K86" s="24"/>
      <c r="L86" s="43"/>
    </row>
    <row r="87" spans="2:12" s="6" customFormat="1" ht="15" customHeight="1">
      <c r="B87" s="23"/>
      <c r="C87" s="19" t="s">
        <v>85</v>
      </c>
      <c r="D87" s="24"/>
      <c r="E87" s="24"/>
      <c r="F87" s="24"/>
      <c r="G87" s="24"/>
      <c r="H87" s="24"/>
      <c r="J87" s="24"/>
      <c r="K87" s="24"/>
      <c r="L87" s="43"/>
    </row>
    <row r="88" spans="2:12" s="6" customFormat="1" ht="19.5" customHeight="1">
      <c r="B88" s="23"/>
      <c r="C88" s="24"/>
      <c r="D88" s="24"/>
      <c r="E88" s="206" t="str">
        <f>$E$9</f>
        <v>SO 1 - Oprava střechy</v>
      </c>
      <c r="F88" s="198"/>
      <c r="G88" s="198"/>
      <c r="H88" s="198"/>
      <c r="J88" s="24"/>
      <c r="K88" s="24"/>
      <c r="L88" s="43"/>
    </row>
    <row r="89" spans="2:12" s="6" customFormat="1" ht="7.5" customHeight="1">
      <c r="B89" s="23"/>
      <c r="C89" s="24"/>
      <c r="D89" s="24"/>
      <c r="E89" s="24"/>
      <c r="F89" s="24"/>
      <c r="G89" s="24"/>
      <c r="H89" s="24"/>
      <c r="J89" s="24"/>
      <c r="K89" s="24"/>
      <c r="L89" s="43"/>
    </row>
    <row r="90" spans="2:12" s="6" customFormat="1" ht="18.75" customHeight="1">
      <c r="B90" s="23"/>
      <c r="C90" s="19" t="s">
        <v>22</v>
      </c>
      <c r="D90" s="24"/>
      <c r="E90" s="24"/>
      <c r="F90" s="17" t="str">
        <f>$F$12</f>
        <v>p.p.č. 2076/2, k.ú. Rumburk</v>
      </c>
      <c r="G90" s="24"/>
      <c r="H90" s="24"/>
      <c r="I90" s="84" t="s">
        <v>24</v>
      </c>
      <c r="J90" s="52" t="str">
        <f>IF($J$12="","",$J$12)</f>
        <v>17.08.2016</v>
      </c>
      <c r="K90" s="24"/>
      <c r="L90" s="43"/>
    </row>
    <row r="91" spans="2:12" s="6" customFormat="1" ht="7.5" customHeight="1">
      <c r="B91" s="23"/>
      <c r="C91" s="24"/>
      <c r="D91" s="24"/>
      <c r="E91" s="24"/>
      <c r="F91" s="24"/>
      <c r="G91" s="24"/>
      <c r="H91" s="24"/>
      <c r="J91" s="24"/>
      <c r="K91" s="24"/>
      <c r="L91" s="43"/>
    </row>
    <row r="92" spans="2:12" s="6" customFormat="1" ht="15.75" customHeight="1">
      <c r="B92" s="23"/>
      <c r="C92" s="19" t="s">
        <v>28</v>
      </c>
      <c r="D92" s="24"/>
      <c r="E92" s="24"/>
      <c r="F92" s="17" t="str">
        <f>$E$15</f>
        <v>Město Rumburk</v>
      </c>
      <c r="G92" s="24"/>
      <c r="H92" s="24"/>
      <c r="I92" s="84" t="s">
        <v>34</v>
      </c>
      <c r="J92" s="17" t="str">
        <f>$E$21</f>
        <v>ProProjekt, s.r.o. </v>
      </c>
      <c r="K92" s="24"/>
      <c r="L92" s="43"/>
    </row>
    <row r="93" spans="2:12" s="6" customFormat="1" ht="15" customHeight="1">
      <c r="B93" s="23"/>
      <c r="C93" s="19" t="s">
        <v>32</v>
      </c>
      <c r="D93" s="24"/>
      <c r="E93" s="24"/>
      <c r="F93" s="17">
        <f>IF($E$18="","",$E$18)</f>
      </c>
      <c r="G93" s="24"/>
      <c r="H93" s="24"/>
      <c r="J93" s="24"/>
      <c r="K93" s="24"/>
      <c r="L93" s="43"/>
    </row>
    <row r="94" spans="2:12" s="6" customFormat="1" ht="11.25" customHeight="1">
      <c r="B94" s="23"/>
      <c r="C94" s="24"/>
      <c r="D94" s="24"/>
      <c r="E94" s="24"/>
      <c r="F94" s="24"/>
      <c r="G94" s="24"/>
      <c r="H94" s="24"/>
      <c r="J94" s="24"/>
      <c r="K94" s="24"/>
      <c r="L94" s="43"/>
    </row>
    <row r="95" spans="2:20" s="117" customFormat="1" ht="30" customHeight="1">
      <c r="B95" s="118"/>
      <c r="C95" s="119" t="s">
        <v>113</v>
      </c>
      <c r="D95" s="120" t="s">
        <v>59</v>
      </c>
      <c r="E95" s="120" t="s">
        <v>55</v>
      </c>
      <c r="F95" s="120" t="s">
        <v>114</v>
      </c>
      <c r="G95" s="120" t="s">
        <v>115</v>
      </c>
      <c r="H95" s="120" t="s">
        <v>116</v>
      </c>
      <c r="I95" s="121" t="s">
        <v>117</v>
      </c>
      <c r="J95" s="120" t="s">
        <v>118</v>
      </c>
      <c r="K95" s="122" t="s">
        <v>119</v>
      </c>
      <c r="L95" s="123"/>
      <c r="M95" s="59" t="s">
        <v>120</v>
      </c>
      <c r="N95" s="60" t="s">
        <v>44</v>
      </c>
      <c r="O95" s="60" t="s">
        <v>121</v>
      </c>
      <c r="P95" s="60" t="s">
        <v>122</v>
      </c>
      <c r="Q95" s="60" t="s">
        <v>123</v>
      </c>
      <c r="R95" s="60" t="s">
        <v>124</v>
      </c>
      <c r="S95" s="60" t="s">
        <v>125</v>
      </c>
      <c r="T95" s="61" t="s">
        <v>126</v>
      </c>
    </row>
    <row r="96" spans="2:63" s="6" customFormat="1" ht="30" customHeight="1">
      <c r="B96" s="23"/>
      <c r="C96" s="66" t="s">
        <v>90</v>
      </c>
      <c r="D96" s="24"/>
      <c r="E96" s="24"/>
      <c r="F96" s="24"/>
      <c r="G96" s="24"/>
      <c r="H96" s="24"/>
      <c r="J96" s="124">
        <f>$BK$96</f>
        <v>0</v>
      </c>
      <c r="K96" s="24"/>
      <c r="L96" s="43"/>
      <c r="M96" s="63"/>
      <c r="N96" s="64"/>
      <c r="O96" s="64"/>
      <c r="P96" s="125">
        <f>$P$97+$P$167+$P$408</f>
        <v>0</v>
      </c>
      <c r="Q96" s="64"/>
      <c r="R96" s="125">
        <f>$R$97+$R$167+$R$408</f>
        <v>17.83908477</v>
      </c>
      <c r="S96" s="64"/>
      <c r="T96" s="126">
        <f>$T$97+$T$167+$T$408</f>
        <v>25.86741189</v>
      </c>
      <c r="AT96" s="6" t="s">
        <v>73</v>
      </c>
      <c r="AU96" s="6" t="s">
        <v>91</v>
      </c>
      <c r="BK96" s="127">
        <f>$BK$97+$BK$167+$BK$408</f>
        <v>0</v>
      </c>
    </row>
    <row r="97" spans="2:63" s="128" customFormat="1" ht="37.5" customHeight="1">
      <c r="B97" s="129"/>
      <c r="C97" s="130"/>
      <c r="D97" s="130" t="s">
        <v>73</v>
      </c>
      <c r="E97" s="131" t="s">
        <v>127</v>
      </c>
      <c r="F97" s="131" t="s">
        <v>128</v>
      </c>
      <c r="G97" s="130"/>
      <c r="H97" s="130"/>
      <c r="J97" s="132">
        <f>$BK$97</f>
        <v>0</v>
      </c>
      <c r="K97" s="130"/>
      <c r="L97" s="133"/>
      <c r="M97" s="134"/>
      <c r="N97" s="130"/>
      <c r="O97" s="130"/>
      <c r="P97" s="135">
        <f>$P$98+$P$106+$P$138+$P$163</f>
        <v>0</v>
      </c>
      <c r="Q97" s="130"/>
      <c r="R97" s="135">
        <f>$R$98+$R$106+$R$138+$R$163</f>
        <v>0.8389</v>
      </c>
      <c r="S97" s="130"/>
      <c r="T97" s="136">
        <f>$T$98+$T$106+$T$138+$T$163</f>
        <v>3.5</v>
      </c>
      <c r="AR97" s="137" t="s">
        <v>8</v>
      </c>
      <c r="AT97" s="137" t="s">
        <v>73</v>
      </c>
      <c r="AU97" s="137" t="s">
        <v>74</v>
      </c>
      <c r="AY97" s="137" t="s">
        <v>129</v>
      </c>
      <c r="BK97" s="138">
        <f>$BK$98+$BK$106+$BK$138+$BK$163</f>
        <v>0</v>
      </c>
    </row>
    <row r="98" spans="2:63" s="128" customFormat="1" ht="21" customHeight="1">
      <c r="B98" s="129"/>
      <c r="C98" s="130"/>
      <c r="D98" s="130" t="s">
        <v>73</v>
      </c>
      <c r="E98" s="139" t="s">
        <v>130</v>
      </c>
      <c r="F98" s="139" t="s">
        <v>131</v>
      </c>
      <c r="G98" s="130"/>
      <c r="H98" s="130"/>
      <c r="J98" s="140">
        <f>$BK$98</f>
        <v>0</v>
      </c>
      <c r="K98" s="130"/>
      <c r="L98" s="133"/>
      <c r="M98" s="134"/>
      <c r="N98" s="130"/>
      <c r="O98" s="130"/>
      <c r="P98" s="135">
        <f>SUM($P$99:$P$105)</f>
        <v>0</v>
      </c>
      <c r="Q98" s="130"/>
      <c r="R98" s="135">
        <f>SUM($R$99:$R$105)</f>
        <v>0.5851999999999999</v>
      </c>
      <c r="S98" s="130"/>
      <c r="T98" s="136">
        <f>SUM($T$99:$T$105)</f>
        <v>0</v>
      </c>
      <c r="AR98" s="137" t="s">
        <v>8</v>
      </c>
      <c r="AT98" s="137" t="s">
        <v>73</v>
      </c>
      <c r="AU98" s="137" t="s">
        <v>8</v>
      </c>
      <c r="AY98" s="137" t="s">
        <v>129</v>
      </c>
      <c r="BK98" s="138">
        <f>SUM($BK$99:$BK$105)</f>
        <v>0</v>
      </c>
    </row>
    <row r="99" spans="2:65" s="6" customFormat="1" ht="15.75" customHeight="1">
      <c r="B99" s="23"/>
      <c r="C99" s="141" t="s">
        <v>8</v>
      </c>
      <c r="D99" s="141" t="s">
        <v>132</v>
      </c>
      <c r="E99" s="142" t="s">
        <v>133</v>
      </c>
      <c r="F99" s="143" t="s">
        <v>134</v>
      </c>
      <c r="G99" s="144" t="s">
        <v>135</v>
      </c>
      <c r="H99" s="145">
        <v>70</v>
      </c>
      <c r="I99" s="146"/>
      <c r="J99" s="147">
        <f>ROUND($I$99*$H$99,0)</f>
        <v>0</v>
      </c>
      <c r="K99" s="143" t="s">
        <v>136</v>
      </c>
      <c r="L99" s="43"/>
      <c r="M99" s="148"/>
      <c r="N99" s="149" t="s">
        <v>45</v>
      </c>
      <c r="O99" s="24"/>
      <c r="P99" s="150">
        <f>$O$99*$H$99</f>
        <v>0</v>
      </c>
      <c r="Q99" s="150">
        <v>0.00047</v>
      </c>
      <c r="R99" s="150">
        <f>$Q$99*$H$99</f>
        <v>0.0329</v>
      </c>
      <c r="S99" s="150">
        <v>0</v>
      </c>
      <c r="T99" s="151">
        <f>$S$99*$H$99</f>
        <v>0</v>
      </c>
      <c r="AR99" s="85" t="s">
        <v>137</v>
      </c>
      <c r="AT99" s="85" t="s">
        <v>132</v>
      </c>
      <c r="AU99" s="85" t="s">
        <v>82</v>
      </c>
      <c r="AY99" s="6" t="s">
        <v>129</v>
      </c>
      <c r="BE99" s="152">
        <f>IF($N$99="základní",$J$99,0)</f>
        <v>0</v>
      </c>
      <c r="BF99" s="152">
        <f>IF($N$99="snížená",$J$99,0)</f>
        <v>0</v>
      </c>
      <c r="BG99" s="152">
        <f>IF($N$99="zákl. přenesená",$J$99,0)</f>
        <v>0</v>
      </c>
      <c r="BH99" s="152">
        <f>IF($N$99="sníž. přenesená",$J$99,0)</f>
        <v>0</v>
      </c>
      <c r="BI99" s="152">
        <f>IF($N$99="nulová",$J$99,0)</f>
        <v>0</v>
      </c>
      <c r="BJ99" s="85" t="s">
        <v>8</v>
      </c>
      <c r="BK99" s="152">
        <f>ROUND($I$99*$H$99,0)</f>
        <v>0</v>
      </c>
      <c r="BL99" s="85" t="s">
        <v>137</v>
      </c>
      <c r="BM99" s="85" t="s">
        <v>138</v>
      </c>
    </row>
    <row r="100" spans="2:47" s="6" customFormat="1" ht="16.5" customHeight="1">
      <c r="B100" s="23"/>
      <c r="C100" s="24"/>
      <c r="D100" s="153" t="s">
        <v>139</v>
      </c>
      <c r="E100" s="24"/>
      <c r="F100" s="154" t="s">
        <v>140</v>
      </c>
      <c r="G100" s="24"/>
      <c r="H100" s="24"/>
      <c r="J100" s="24"/>
      <c r="K100" s="24"/>
      <c r="L100" s="43"/>
      <c r="M100" s="56"/>
      <c r="N100" s="24"/>
      <c r="O100" s="24"/>
      <c r="P100" s="24"/>
      <c r="Q100" s="24"/>
      <c r="R100" s="24"/>
      <c r="S100" s="24"/>
      <c r="T100" s="57"/>
      <c r="AT100" s="6" t="s">
        <v>139</v>
      </c>
      <c r="AU100" s="6" t="s">
        <v>82</v>
      </c>
    </row>
    <row r="101" spans="2:65" s="6" customFormat="1" ht="15.75" customHeight="1">
      <c r="B101" s="23"/>
      <c r="C101" s="141" t="s">
        <v>82</v>
      </c>
      <c r="D101" s="141" t="s">
        <v>132</v>
      </c>
      <c r="E101" s="142" t="s">
        <v>141</v>
      </c>
      <c r="F101" s="143" t="s">
        <v>142</v>
      </c>
      <c r="G101" s="144" t="s">
        <v>135</v>
      </c>
      <c r="H101" s="145">
        <v>70</v>
      </c>
      <c r="I101" s="146"/>
      <c r="J101" s="147">
        <f>ROUND($I$101*$H$101,0)</f>
        <v>0</v>
      </c>
      <c r="K101" s="143" t="s">
        <v>136</v>
      </c>
      <c r="L101" s="43"/>
      <c r="M101" s="148"/>
      <c r="N101" s="149" t="s">
        <v>45</v>
      </c>
      <c r="O101" s="24"/>
      <c r="P101" s="150">
        <f>$O$101*$H$101</f>
        <v>0</v>
      </c>
      <c r="Q101" s="150">
        <v>0.00489</v>
      </c>
      <c r="R101" s="150">
        <f>$Q$101*$H$101</f>
        <v>0.3423</v>
      </c>
      <c r="S101" s="150">
        <v>0</v>
      </c>
      <c r="T101" s="151">
        <f>$S$101*$H$101</f>
        <v>0</v>
      </c>
      <c r="AR101" s="85" t="s">
        <v>137</v>
      </c>
      <c r="AT101" s="85" t="s">
        <v>132</v>
      </c>
      <c r="AU101" s="85" t="s">
        <v>82</v>
      </c>
      <c r="AY101" s="6" t="s">
        <v>129</v>
      </c>
      <c r="BE101" s="152">
        <f>IF($N$101="základní",$J$101,0)</f>
        <v>0</v>
      </c>
      <c r="BF101" s="152">
        <f>IF($N$101="snížená",$J$101,0)</f>
        <v>0</v>
      </c>
      <c r="BG101" s="152">
        <f>IF($N$101="zákl. přenesená",$J$101,0)</f>
        <v>0</v>
      </c>
      <c r="BH101" s="152">
        <f>IF($N$101="sníž. přenesená",$J$101,0)</f>
        <v>0</v>
      </c>
      <c r="BI101" s="152">
        <f>IF($N$101="nulová",$J$101,0)</f>
        <v>0</v>
      </c>
      <c r="BJ101" s="85" t="s">
        <v>8</v>
      </c>
      <c r="BK101" s="152">
        <f>ROUND($I$101*$H$101,0)</f>
        <v>0</v>
      </c>
      <c r="BL101" s="85" t="s">
        <v>137</v>
      </c>
      <c r="BM101" s="85" t="s">
        <v>143</v>
      </c>
    </row>
    <row r="102" spans="2:47" s="6" customFormat="1" ht="16.5" customHeight="1">
      <c r="B102" s="23"/>
      <c r="C102" s="24"/>
      <c r="D102" s="153" t="s">
        <v>139</v>
      </c>
      <c r="E102" s="24"/>
      <c r="F102" s="154" t="s">
        <v>144</v>
      </c>
      <c r="G102" s="24"/>
      <c r="H102" s="24"/>
      <c r="J102" s="24"/>
      <c r="K102" s="24"/>
      <c r="L102" s="43"/>
      <c r="M102" s="56"/>
      <c r="N102" s="24"/>
      <c r="O102" s="24"/>
      <c r="P102" s="24"/>
      <c r="Q102" s="24"/>
      <c r="R102" s="24"/>
      <c r="S102" s="24"/>
      <c r="T102" s="57"/>
      <c r="AT102" s="6" t="s">
        <v>139</v>
      </c>
      <c r="AU102" s="6" t="s">
        <v>82</v>
      </c>
    </row>
    <row r="103" spans="2:47" s="6" customFormat="1" ht="30.75" customHeight="1">
      <c r="B103" s="23"/>
      <c r="C103" s="24"/>
      <c r="D103" s="155" t="s">
        <v>145</v>
      </c>
      <c r="E103" s="24"/>
      <c r="F103" s="156" t="s">
        <v>146</v>
      </c>
      <c r="G103" s="24"/>
      <c r="H103" s="24"/>
      <c r="J103" s="24"/>
      <c r="K103" s="24"/>
      <c r="L103" s="43"/>
      <c r="M103" s="56"/>
      <c r="N103" s="24"/>
      <c r="O103" s="24"/>
      <c r="P103" s="24"/>
      <c r="Q103" s="24"/>
      <c r="R103" s="24"/>
      <c r="S103" s="24"/>
      <c r="T103" s="57"/>
      <c r="AT103" s="6" t="s">
        <v>145</v>
      </c>
      <c r="AU103" s="6" t="s">
        <v>82</v>
      </c>
    </row>
    <row r="104" spans="2:65" s="6" customFormat="1" ht="15.75" customHeight="1">
      <c r="B104" s="23"/>
      <c r="C104" s="141" t="s">
        <v>147</v>
      </c>
      <c r="D104" s="141" t="s">
        <v>132</v>
      </c>
      <c r="E104" s="142" t="s">
        <v>148</v>
      </c>
      <c r="F104" s="143" t="s">
        <v>149</v>
      </c>
      <c r="G104" s="144" t="s">
        <v>135</v>
      </c>
      <c r="H104" s="145">
        <v>70</v>
      </c>
      <c r="I104" s="146"/>
      <c r="J104" s="147">
        <f>ROUND($I$104*$H$104,0)</f>
        <v>0</v>
      </c>
      <c r="K104" s="143" t="s">
        <v>136</v>
      </c>
      <c r="L104" s="43"/>
      <c r="M104" s="148"/>
      <c r="N104" s="149" t="s">
        <v>45</v>
      </c>
      <c r="O104" s="24"/>
      <c r="P104" s="150">
        <f>$O$104*$H$104</f>
        <v>0</v>
      </c>
      <c r="Q104" s="150">
        <v>0.003</v>
      </c>
      <c r="R104" s="150">
        <f>$Q$104*$H$104</f>
        <v>0.21</v>
      </c>
      <c r="S104" s="150">
        <v>0</v>
      </c>
      <c r="T104" s="151">
        <f>$S$104*$H$104</f>
        <v>0</v>
      </c>
      <c r="AR104" s="85" t="s">
        <v>137</v>
      </c>
      <c r="AT104" s="85" t="s">
        <v>132</v>
      </c>
      <c r="AU104" s="85" t="s">
        <v>82</v>
      </c>
      <c r="AY104" s="6" t="s">
        <v>129</v>
      </c>
      <c r="BE104" s="152">
        <f>IF($N$104="základní",$J$104,0)</f>
        <v>0</v>
      </c>
      <c r="BF104" s="152">
        <f>IF($N$104="snížená",$J$104,0)</f>
        <v>0</v>
      </c>
      <c r="BG104" s="152">
        <f>IF($N$104="zákl. přenesená",$J$104,0)</f>
        <v>0</v>
      </c>
      <c r="BH104" s="152">
        <f>IF($N$104="sníž. přenesená",$J$104,0)</f>
        <v>0</v>
      </c>
      <c r="BI104" s="152">
        <f>IF($N$104="nulová",$J$104,0)</f>
        <v>0</v>
      </c>
      <c r="BJ104" s="85" t="s">
        <v>8</v>
      </c>
      <c r="BK104" s="152">
        <f>ROUND($I$104*$H$104,0)</f>
        <v>0</v>
      </c>
      <c r="BL104" s="85" t="s">
        <v>137</v>
      </c>
      <c r="BM104" s="85" t="s">
        <v>150</v>
      </c>
    </row>
    <row r="105" spans="2:47" s="6" customFormat="1" ht="16.5" customHeight="1">
      <c r="B105" s="23"/>
      <c r="C105" s="24"/>
      <c r="D105" s="153" t="s">
        <v>139</v>
      </c>
      <c r="E105" s="24"/>
      <c r="F105" s="154" t="s">
        <v>151</v>
      </c>
      <c r="G105" s="24"/>
      <c r="H105" s="24"/>
      <c r="J105" s="24"/>
      <c r="K105" s="24"/>
      <c r="L105" s="43"/>
      <c r="M105" s="56"/>
      <c r="N105" s="24"/>
      <c r="O105" s="24"/>
      <c r="P105" s="24"/>
      <c r="Q105" s="24"/>
      <c r="R105" s="24"/>
      <c r="S105" s="24"/>
      <c r="T105" s="57"/>
      <c r="AT105" s="6" t="s">
        <v>139</v>
      </c>
      <c r="AU105" s="6" t="s">
        <v>82</v>
      </c>
    </row>
    <row r="106" spans="2:63" s="128" customFormat="1" ht="30.75" customHeight="1">
      <c r="B106" s="129"/>
      <c r="C106" s="130"/>
      <c r="D106" s="130" t="s">
        <v>73</v>
      </c>
      <c r="E106" s="139" t="s">
        <v>152</v>
      </c>
      <c r="F106" s="139" t="s">
        <v>153</v>
      </c>
      <c r="G106" s="130"/>
      <c r="H106" s="130"/>
      <c r="J106" s="140">
        <f>$BK$106</f>
        <v>0</v>
      </c>
      <c r="K106" s="130"/>
      <c r="L106" s="133"/>
      <c r="M106" s="134"/>
      <c r="N106" s="130"/>
      <c r="O106" s="130"/>
      <c r="P106" s="135">
        <f>SUM($P$107:$P$137)</f>
        <v>0</v>
      </c>
      <c r="Q106" s="130"/>
      <c r="R106" s="135">
        <f>SUM($R$107:$R$137)</f>
        <v>0.2537</v>
      </c>
      <c r="S106" s="130"/>
      <c r="T106" s="136">
        <f>SUM($T$107:$T$137)</f>
        <v>3.5</v>
      </c>
      <c r="AR106" s="137" t="s">
        <v>8</v>
      </c>
      <c r="AT106" s="137" t="s">
        <v>73</v>
      </c>
      <c r="AU106" s="137" t="s">
        <v>8</v>
      </c>
      <c r="AY106" s="137" t="s">
        <v>129</v>
      </c>
      <c r="BK106" s="138">
        <f>SUM($BK$107:$BK$137)</f>
        <v>0</v>
      </c>
    </row>
    <row r="107" spans="2:65" s="6" customFormat="1" ht="15.75" customHeight="1">
      <c r="B107" s="23"/>
      <c r="C107" s="141" t="s">
        <v>137</v>
      </c>
      <c r="D107" s="141" t="s">
        <v>132</v>
      </c>
      <c r="E107" s="142" t="s">
        <v>154</v>
      </c>
      <c r="F107" s="143" t="s">
        <v>155</v>
      </c>
      <c r="G107" s="144" t="s">
        <v>135</v>
      </c>
      <c r="H107" s="145">
        <v>300.8</v>
      </c>
      <c r="I107" s="146"/>
      <c r="J107" s="147">
        <f>ROUND($I$107*$H$107,0)</f>
        <v>0</v>
      </c>
      <c r="K107" s="143" t="s">
        <v>136</v>
      </c>
      <c r="L107" s="43"/>
      <c r="M107" s="148"/>
      <c r="N107" s="149" t="s">
        <v>45</v>
      </c>
      <c r="O107" s="24"/>
      <c r="P107" s="150">
        <f>$O$107*$H$107</f>
        <v>0</v>
      </c>
      <c r="Q107" s="150">
        <v>0</v>
      </c>
      <c r="R107" s="150">
        <f>$Q$107*$H$107</f>
        <v>0</v>
      </c>
      <c r="S107" s="150">
        <v>0</v>
      </c>
      <c r="T107" s="151">
        <f>$S$107*$H$107</f>
        <v>0</v>
      </c>
      <c r="AR107" s="85" t="s">
        <v>137</v>
      </c>
      <c r="AT107" s="85" t="s">
        <v>132</v>
      </c>
      <c r="AU107" s="85" t="s">
        <v>82</v>
      </c>
      <c r="AY107" s="6" t="s">
        <v>129</v>
      </c>
      <c r="BE107" s="152">
        <f>IF($N$107="základní",$J$107,0)</f>
        <v>0</v>
      </c>
      <c r="BF107" s="152">
        <f>IF($N$107="snížená",$J$107,0)</f>
        <v>0</v>
      </c>
      <c r="BG107" s="152">
        <f>IF($N$107="zákl. přenesená",$J$107,0)</f>
        <v>0</v>
      </c>
      <c r="BH107" s="152">
        <f>IF($N$107="sníž. přenesená",$J$107,0)</f>
        <v>0</v>
      </c>
      <c r="BI107" s="152">
        <f>IF($N$107="nulová",$J$107,0)</f>
        <v>0</v>
      </c>
      <c r="BJ107" s="85" t="s">
        <v>8</v>
      </c>
      <c r="BK107" s="152">
        <f>ROUND($I$107*$H$107,0)</f>
        <v>0</v>
      </c>
      <c r="BL107" s="85" t="s">
        <v>137</v>
      </c>
      <c r="BM107" s="85" t="s">
        <v>156</v>
      </c>
    </row>
    <row r="108" spans="2:47" s="6" customFormat="1" ht="27" customHeight="1">
      <c r="B108" s="23"/>
      <c r="C108" s="24"/>
      <c r="D108" s="153" t="s">
        <v>139</v>
      </c>
      <c r="E108" s="24"/>
      <c r="F108" s="154" t="s">
        <v>157</v>
      </c>
      <c r="G108" s="24"/>
      <c r="H108" s="24"/>
      <c r="J108" s="24"/>
      <c r="K108" s="24"/>
      <c r="L108" s="43"/>
      <c r="M108" s="56"/>
      <c r="N108" s="24"/>
      <c r="O108" s="24"/>
      <c r="P108" s="24"/>
      <c r="Q108" s="24"/>
      <c r="R108" s="24"/>
      <c r="S108" s="24"/>
      <c r="T108" s="57"/>
      <c r="AT108" s="6" t="s">
        <v>139</v>
      </c>
      <c r="AU108" s="6" t="s">
        <v>82</v>
      </c>
    </row>
    <row r="109" spans="2:47" s="6" customFormat="1" ht="57.75" customHeight="1">
      <c r="B109" s="23"/>
      <c r="C109" s="24"/>
      <c r="D109" s="155" t="s">
        <v>145</v>
      </c>
      <c r="E109" s="24"/>
      <c r="F109" s="156" t="s">
        <v>158</v>
      </c>
      <c r="G109" s="24"/>
      <c r="H109" s="24"/>
      <c r="J109" s="24"/>
      <c r="K109" s="24"/>
      <c r="L109" s="43"/>
      <c r="M109" s="56"/>
      <c r="N109" s="24"/>
      <c r="O109" s="24"/>
      <c r="P109" s="24"/>
      <c r="Q109" s="24"/>
      <c r="R109" s="24"/>
      <c r="S109" s="24"/>
      <c r="T109" s="57"/>
      <c r="AT109" s="6" t="s">
        <v>145</v>
      </c>
      <c r="AU109" s="6" t="s">
        <v>82</v>
      </c>
    </row>
    <row r="110" spans="2:51" s="6" customFormat="1" ht="15.75" customHeight="1">
      <c r="B110" s="157"/>
      <c r="C110" s="158"/>
      <c r="D110" s="155" t="s">
        <v>159</v>
      </c>
      <c r="E110" s="158"/>
      <c r="F110" s="159" t="s">
        <v>160</v>
      </c>
      <c r="G110" s="158"/>
      <c r="H110" s="160">
        <v>300.8</v>
      </c>
      <c r="J110" s="158"/>
      <c r="K110" s="158"/>
      <c r="L110" s="161"/>
      <c r="M110" s="162"/>
      <c r="N110" s="158"/>
      <c r="O110" s="158"/>
      <c r="P110" s="158"/>
      <c r="Q110" s="158"/>
      <c r="R110" s="158"/>
      <c r="S110" s="158"/>
      <c r="T110" s="163"/>
      <c r="AT110" s="164" t="s">
        <v>159</v>
      </c>
      <c r="AU110" s="164" t="s">
        <v>82</v>
      </c>
      <c r="AV110" s="164" t="s">
        <v>82</v>
      </c>
      <c r="AW110" s="164" t="s">
        <v>91</v>
      </c>
      <c r="AX110" s="164" t="s">
        <v>8</v>
      </c>
      <c r="AY110" s="164" t="s">
        <v>129</v>
      </c>
    </row>
    <row r="111" spans="2:65" s="6" customFormat="1" ht="15.75" customHeight="1">
      <c r="B111" s="23"/>
      <c r="C111" s="141" t="s">
        <v>161</v>
      </c>
      <c r="D111" s="141" t="s">
        <v>132</v>
      </c>
      <c r="E111" s="142" t="s">
        <v>162</v>
      </c>
      <c r="F111" s="143" t="s">
        <v>163</v>
      </c>
      <c r="G111" s="144" t="s">
        <v>135</v>
      </c>
      <c r="H111" s="145">
        <v>9024</v>
      </c>
      <c r="I111" s="146"/>
      <c r="J111" s="147">
        <f>ROUND($I$111*$H$111,0)</f>
        <v>0</v>
      </c>
      <c r="K111" s="143" t="s">
        <v>136</v>
      </c>
      <c r="L111" s="43"/>
      <c r="M111" s="148"/>
      <c r="N111" s="149" t="s">
        <v>45</v>
      </c>
      <c r="O111" s="24"/>
      <c r="P111" s="150">
        <f>$O$111*$H$111</f>
        <v>0</v>
      </c>
      <c r="Q111" s="150">
        <v>0</v>
      </c>
      <c r="R111" s="150">
        <f>$Q$111*$H$111</f>
        <v>0</v>
      </c>
      <c r="S111" s="150">
        <v>0</v>
      </c>
      <c r="T111" s="151">
        <f>$S$111*$H$111</f>
        <v>0</v>
      </c>
      <c r="AR111" s="85" t="s">
        <v>137</v>
      </c>
      <c r="AT111" s="85" t="s">
        <v>132</v>
      </c>
      <c r="AU111" s="85" t="s">
        <v>82</v>
      </c>
      <c r="AY111" s="6" t="s">
        <v>129</v>
      </c>
      <c r="BE111" s="152">
        <f>IF($N$111="základní",$J$111,0)</f>
        <v>0</v>
      </c>
      <c r="BF111" s="152">
        <f>IF($N$111="snížená",$J$111,0)</f>
        <v>0</v>
      </c>
      <c r="BG111" s="152">
        <f>IF($N$111="zákl. přenesená",$J$111,0)</f>
        <v>0</v>
      </c>
      <c r="BH111" s="152">
        <f>IF($N$111="sníž. přenesená",$J$111,0)</f>
        <v>0</v>
      </c>
      <c r="BI111" s="152">
        <f>IF($N$111="nulová",$J$111,0)</f>
        <v>0</v>
      </c>
      <c r="BJ111" s="85" t="s">
        <v>8</v>
      </c>
      <c r="BK111" s="152">
        <f>ROUND($I$111*$H$111,0)</f>
        <v>0</v>
      </c>
      <c r="BL111" s="85" t="s">
        <v>137</v>
      </c>
      <c r="BM111" s="85" t="s">
        <v>164</v>
      </c>
    </row>
    <row r="112" spans="2:47" s="6" customFormat="1" ht="27" customHeight="1">
      <c r="B112" s="23"/>
      <c r="C112" s="24"/>
      <c r="D112" s="153" t="s">
        <v>139</v>
      </c>
      <c r="E112" s="24"/>
      <c r="F112" s="154" t="s">
        <v>165</v>
      </c>
      <c r="G112" s="24"/>
      <c r="H112" s="24"/>
      <c r="J112" s="24"/>
      <c r="K112" s="24"/>
      <c r="L112" s="43"/>
      <c r="M112" s="56"/>
      <c r="N112" s="24"/>
      <c r="O112" s="24"/>
      <c r="P112" s="24"/>
      <c r="Q112" s="24"/>
      <c r="R112" s="24"/>
      <c r="S112" s="24"/>
      <c r="T112" s="57"/>
      <c r="AT112" s="6" t="s">
        <v>139</v>
      </c>
      <c r="AU112" s="6" t="s">
        <v>82</v>
      </c>
    </row>
    <row r="113" spans="2:47" s="6" customFormat="1" ht="57.75" customHeight="1">
      <c r="B113" s="23"/>
      <c r="C113" s="24"/>
      <c r="D113" s="155" t="s">
        <v>145</v>
      </c>
      <c r="E113" s="24"/>
      <c r="F113" s="156" t="s">
        <v>158</v>
      </c>
      <c r="G113" s="24"/>
      <c r="H113" s="24"/>
      <c r="J113" s="24"/>
      <c r="K113" s="24"/>
      <c r="L113" s="43"/>
      <c r="M113" s="56"/>
      <c r="N113" s="24"/>
      <c r="O113" s="24"/>
      <c r="P113" s="24"/>
      <c r="Q113" s="24"/>
      <c r="R113" s="24"/>
      <c r="S113" s="24"/>
      <c r="T113" s="57"/>
      <c r="AT113" s="6" t="s">
        <v>145</v>
      </c>
      <c r="AU113" s="6" t="s">
        <v>82</v>
      </c>
    </row>
    <row r="114" spans="2:51" s="6" customFormat="1" ht="15.75" customHeight="1">
      <c r="B114" s="157"/>
      <c r="C114" s="158"/>
      <c r="D114" s="155" t="s">
        <v>159</v>
      </c>
      <c r="E114" s="158"/>
      <c r="F114" s="159" t="s">
        <v>166</v>
      </c>
      <c r="G114" s="158"/>
      <c r="H114" s="160">
        <v>9024</v>
      </c>
      <c r="J114" s="158"/>
      <c r="K114" s="158"/>
      <c r="L114" s="161"/>
      <c r="M114" s="162"/>
      <c r="N114" s="158"/>
      <c r="O114" s="158"/>
      <c r="P114" s="158"/>
      <c r="Q114" s="158"/>
      <c r="R114" s="158"/>
      <c r="S114" s="158"/>
      <c r="T114" s="163"/>
      <c r="AT114" s="164" t="s">
        <v>159</v>
      </c>
      <c r="AU114" s="164" t="s">
        <v>82</v>
      </c>
      <c r="AV114" s="164" t="s">
        <v>82</v>
      </c>
      <c r="AW114" s="164" t="s">
        <v>74</v>
      </c>
      <c r="AX114" s="164" t="s">
        <v>8</v>
      </c>
      <c r="AY114" s="164" t="s">
        <v>129</v>
      </c>
    </row>
    <row r="115" spans="2:65" s="6" customFormat="1" ht="15.75" customHeight="1">
      <c r="B115" s="23"/>
      <c r="C115" s="141" t="s">
        <v>130</v>
      </c>
      <c r="D115" s="141" t="s">
        <v>132</v>
      </c>
      <c r="E115" s="142" t="s">
        <v>167</v>
      </c>
      <c r="F115" s="143" t="s">
        <v>168</v>
      </c>
      <c r="G115" s="144" t="s">
        <v>135</v>
      </c>
      <c r="H115" s="145">
        <v>300.8</v>
      </c>
      <c r="I115" s="146"/>
      <c r="J115" s="147">
        <f>ROUND($I$115*$H$115,0)</f>
        <v>0</v>
      </c>
      <c r="K115" s="143" t="s">
        <v>136</v>
      </c>
      <c r="L115" s="43"/>
      <c r="M115" s="148"/>
      <c r="N115" s="149" t="s">
        <v>45</v>
      </c>
      <c r="O115" s="24"/>
      <c r="P115" s="150">
        <f>$O$115*$H$115</f>
        <v>0</v>
      </c>
      <c r="Q115" s="150">
        <v>0</v>
      </c>
      <c r="R115" s="150">
        <f>$Q$115*$H$115</f>
        <v>0</v>
      </c>
      <c r="S115" s="150">
        <v>0</v>
      </c>
      <c r="T115" s="151">
        <f>$S$115*$H$115</f>
        <v>0</v>
      </c>
      <c r="AR115" s="85" t="s">
        <v>137</v>
      </c>
      <c r="AT115" s="85" t="s">
        <v>132</v>
      </c>
      <c r="AU115" s="85" t="s">
        <v>82</v>
      </c>
      <c r="AY115" s="6" t="s">
        <v>129</v>
      </c>
      <c r="BE115" s="152">
        <f>IF($N$115="základní",$J$115,0)</f>
        <v>0</v>
      </c>
      <c r="BF115" s="152">
        <f>IF($N$115="snížená",$J$115,0)</f>
        <v>0</v>
      </c>
      <c r="BG115" s="152">
        <f>IF($N$115="zákl. přenesená",$J$115,0)</f>
        <v>0</v>
      </c>
      <c r="BH115" s="152">
        <f>IF($N$115="sníž. přenesená",$J$115,0)</f>
        <v>0</v>
      </c>
      <c r="BI115" s="152">
        <f>IF($N$115="nulová",$J$115,0)</f>
        <v>0</v>
      </c>
      <c r="BJ115" s="85" t="s">
        <v>8</v>
      </c>
      <c r="BK115" s="152">
        <f>ROUND($I$115*$H$115,0)</f>
        <v>0</v>
      </c>
      <c r="BL115" s="85" t="s">
        <v>137</v>
      </c>
      <c r="BM115" s="85" t="s">
        <v>169</v>
      </c>
    </row>
    <row r="116" spans="2:47" s="6" customFormat="1" ht="27" customHeight="1">
      <c r="B116" s="23"/>
      <c r="C116" s="24"/>
      <c r="D116" s="153" t="s">
        <v>139</v>
      </c>
      <c r="E116" s="24"/>
      <c r="F116" s="154" t="s">
        <v>170</v>
      </c>
      <c r="G116" s="24"/>
      <c r="H116" s="24"/>
      <c r="J116" s="24"/>
      <c r="K116" s="24"/>
      <c r="L116" s="43"/>
      <c r="M116" s="56"/>
      <c r="N116" s="24"/>
      <c r="O116" s="24"/>
      <c r="P116" s="24"/>
      <c r="Q116" s="24"/>
      <c r="R116" s="24"/>
      <c r="S116" s="24"/>
      <c r="T116" s="57"/>
      <c r="AT116" s="6" t="s">
        <v>139</v>
      </c>
      <c r="AU116" s="6" t="s">
        <v>82</v>
      </c>
    </row>
    <row r="117" spans="2:47" s="6" customFormat="1" ht="30.75" customHeight="1">
      <c r="B117" s="23"/>
      <c r="C117" s="24"/>
      <c r="D117" s="155" t="s">
        <v>145</v>
      </c>
      <c r="E117" s="24"/>
      <c r="F117" s="156" t="s">
        <v>171</v>
      </c>
      <c r="G117" s="24"/>
      <c r="H117" s="24"/>
      <c r="J117" s="24"/>
      <c r="K117" s="24"/>
      <c r="L117" s="43"/>
      <c r="M117" s="56"/>
      <c r="N117" s="24"/>
      <c r="O117" s="24"/>
      <c r="P117" s="24"/>
      <c r="Q117" s="24"/>
      <c r="R117" s="24"/>
      <c r="S117" s="24"/>
      <c r="T117" s="57"/>
      <c r="AT117" s="6" t="s">
        <v>145</v>
      </c>
      <c r="AU117" s="6" t="s">
        <v>82</v>
      </c>
    </row>
    <row r="118" spans="2:65" s="6" customFormat="1" ht="15.75" customHeight="1">
      <c r="B118" s="23"/>
      <c r="C118" s="141" t="s">
        <v>172</v>
      </c>
      <c r="D118" s="141" t="s">
        <v>132</v>
      </c>
      <c r="E118" s="142" t="s">
        <v>173</v>
      </c>
      <c r="F118" s="143" t="s">
        <v>174</v>
      </c>
      <c r="G118" s="144" t="s">
        <v>135</v>
      </c>
      <c r="H118" s="145">
        <v>300.8</v>
      </c>
      <c r="I118" s="146"/>
      <c r="J118" s="147">
        <f>ROUND($I$118*$H$118,0)</f>
        <v>0</v>
      </c>
      <c r="K118" s="143" t="s">
        <v>136</v>
      </c>
      <c r="L118" s="43"/>
      <c r="M118" s="148"/>
      <c r="N118" s="149" t="s">
        <v>45</v>
      </c>
      <c r="O118" s="24"/>
      <c r="P118" s="150">
        <f>$O$118*$H$118</f>
        <v>0</v>
      </c>
      <c r="Q118" s="150">
        <v>0</v>
      </c>
      <c r="R118" s="150">
        <f>$Q$118*$H$118</f>
        <v>0</v>
      </c>
      <c r="S118" s="150">
        <v>0</v>
      </c>
      <c r="T118" s="151">
        <f>$S$118*$H$118</f>
        <v>0</v>
      </c>
      <c r="AR118" s="85" t="s">
        <v>137</v>
      </c>
      <c r="AT118" s="85" t="s">
        <v>132</v>
      </c>
      <c r="AU118" s="85" t="s">
        <v>82</v>
      </c>
      <c r="AY118" s="6" t="s">
        <v>129</v>
      </c>
      <c r="BE118" s="152">
        <f>IF($N$118="základní",$J$118,0)</f>
        <v>0</v>
      </c>
      <c r="BF118" s="152">
        <f>IF($N$118="snížená",$J$118,0)</f>
        <v>0</v>
      </c>
      <c r="BG118" s="152">
        <f>IF($N$118="zákl. přenesená",$J$118,0)</f>
        <v>0</v>
      </c>
      <c r="BH118" s="152">
        <f>IF($N$118="sníž. přenesená",$J$118,0)</f>
        <v>0</v>
      </c>
      <c r="BI118" s="152">
        <f>IF($N$118="nulová",$J$118,0)</f>
        <v>0</v>
      </c>
      <c r="BJ118" s="85" t="s">
        <v>8</v>
      </c>
      <c r="BK118" s="152">
        <f>ROUND($I$118*$H$118,0)</f>
        <v>0</v>
      </c>
      <c r="BL118" s="85" t="s">
        <v>137</v>
      </c>
      <c r="BM118" s="85" t="s">
        <v>175</v>
      </c>
    </row>
    <row r="119" spans="2:47" s="6" customFormat="1" ht="16.5" customHeight="1">
      <c r="B119" s="23"/>
      <c r="C119" s="24"/>
      <c r="D119" s="153" t="s">
        <v>139</v>
      </c>
      <c r="E119" s="24"/>
      <c r="F119" s="154" t="s">
        <v>176</v>
      </c>
      <c r="G119" s="24"/>
      <c r="H119" s="24"/>
      <c r="J119" s="24"/>
      <c r="K119" s="24"/>
      <c r="L119" s="43"/>
      <c r="M119" s="56"/>
      <c r="N119" s="24"/>
      <c r="O119" s="24"/>
      <c r="P119" s="24"/>
      <c r="Q119" s="24"/>
      <c r="R119" s="24"/>
      <c r="S119" s="24"/>
      <c r="T119" s="57"/>
      <c r="AT119" s="6" t="s">
        <v>139</v>
      </c>
      <c r="AU119" s="6" t="s">
        <v>82</v>
      </c>
    </row>
    <row r="120" spans="2:47" s="6" customFormat="1" ht="44.25" customHeight="1">
      <c r="B120" s="23"/>
      <c r="C120" s="24"/>
      <c r="D120" s="155" t="s">
        <v>145</v>
      </c>
      <c r="E120" s="24"/>
      <c r="F120" s="156" t="s">
        <v>177</v>
      </c>
      <c r="G120" s="24"/>
      <c r="H120" s="24"/>
      <c r="J120" s="24"/>
      <c r="K120" s="24"/>
      <c r="L120" s="43"/>
      <c r="M120" s="56"/>
      <c r="N120" s="24"/>
      <c r="O120" s="24"/>
      <c r="P120" s="24"/>
      <c r="Q120" s="24"/>
      <c r="R120" s="24"/>
      <c r="S120" s="24"/>
      <c r="T120" s="57"/>
      <c r="AT120" s="6" t="s">
        <v>145</v>
      </c>
      <c r="AU120" s="6" t="s">
        <v>82</v>
      </c>
    </row>
    <row r="121" spans="2:65" s="6" customFormat="1" ht="15.75" customHeight="1">
      <c r="B121" s="23"/>
      <c r="C121" s="141" t="s">
        <v>178</v>
      </c>
      <c r="D121" s="141" t="s">
        <v>132</v>
      </c>
      <c r="E121" s="142" t="s">
        <v>179</v>
      </c>
      <c r="F121" s="143" t="s">
        <v>180</v>
      </c>
      <c r="G121" s="144" t="s">
        <v>135</v>
      </c>
      <c r="H121" s="145">
        <v>9024</v>
      </c>
      <c r="I121" s="146"/>
      <c r="J121" s="147">
        <f>ROUND($I$121*$H$121,0)</f>
        <v>0</v>
      </c>
      <c r="K121" s="143" t="s">
        <v>136</v>
      </c>
      <c r="L121" s="43"/>
      <c r="M121" s="148"/>
      <c r="N121" s="149" t="s">
        <v>45</v>
      </c>
      <c r="O121" s="24"/>
      <c r="P121" s="150">
        <f>$O$121*$H$121</f>
        <v>0</v>
      </c>
      <c r="Q121" s="150">
        <v>0</v>
      </c>
      <c r="R121" s="150">
        <f>$Q$121*$H$121</f>
        <v>0</v>
      </c>
      <c r="S121" s="150">
        <v>0</v>
      </c>
      <c r="T121" s="151">
        <f>$S$121*$H$121</f>
        <v>0</v>
      </c>
      <c r="AR121" s="85" t="s">
        <v>137</v>
      </c>
      <c r="AT121" s="85" t="s">
        <v>132</v>
      </c>
      <c r="AU121" s="85" t="s">
        <v>82</v>
      </c>
      <c r="AY121" s="6" t="s">
        <v>129</v>
      </c>
      <c r="BE121" s="152">
        <f>IF($N$121="základní",$J$121,0)</f>
        <v>0</v>
      </c>
      <c r="BF121" s="152">
        <f>IF($N$121="snížená",$J$121,0)</f>
        <v>0</v>
      </c>
      <c r="BG121" s="152">
        <f>IF($N$121="zákl. přenesená",$J$121,0)</f>
        <v>0</v>
      </c>
      <c r="BH121" s="152">
        <f>IF($N$121="sníž. přenesená",$J$121,0)</f>
        <v>0</v>
      </c>
      <c r="BI121" s="152">
        <f>IF($N$121="nulová",$J$121,0)</f>
        <v>0</v>
      </c>
      <c r="BJ121" s="85" t="s">
        <v>8</v>
      </c>
      <c r="BK121" s="152">
        <f>ROUND($I$121*$H$121,0)</f>
        <v>0</v>
      </c>
      <c r="BL121" s="85" t="s">
        <v>137</v>
      </c>
      <c r="BM121" s="85" t="s">
        <v>181</v>
      </c>
    </row>
    <row r="122" spans="2:47" s="6" customFormat="1" ht="16.5" customHeight="1">
      <c r="B122" s="23"/>
      <c r="C122" s="24"/>
      <c r="D122" s="153" t="s">
        <v>139</v>
      </c>
      <c r="E122" s="24"/>
      <c r="F122" s="154" t="s">
        <v>182</v>
      </c>
      <c r="G122" s="24"/>
      <c r="H122" s="24"/>
      <c r="J122" s="24"/>
      <c r="K122" s="24"/>
      <c r="L122" s="43"/>
      <c r="M122" s="56"/>
      <c r="N122" s="24"/>
      <c r="O122" s="24"/>
      <c r="P122" s="24"/>
      <c r="Q122" s="24"/>
      <c r="R122" s="24"/>
      <c r="S122" s="24"/>
      <c r="T122" s="57"/>
      <c r="AT122" s="6" t="s">
        <v>139</v>
      </c>
      <c r="AU122" s="6" t="s">
        <v>82</v>
      </c>
    </row>
    <row r="123" spans="2:47" s="6" customFormat="1" ht="44.25" customHeight="1">
      <c r="B123" s="23"/>
      <c r="C123" s="24"/>
      <c r="D123" s="155" t="s">
        <v>145</v>
      </c>
      <c r="E123" s="24"/>
      <c r="F123" s="156" t="s">
        <v>177</v>
      </c>
      <c r="G123" s="24"/>
      <c r="H123" s="24"/>
      <c r="J123" s="24"/>
      <c r="K123" s="24"/>
      <c r="L123" s="43"/>
      <c r="M123" s="56"/>
      <c r="N123" s="24"/>
      <c r="O123" s="24"/>
      <c r="P123" s="24"/>
      <c r="Q123" s="24"/>
      <c r="R123" s="24"/>
      <c r="S123" s="24"/>
      <c r="T123" s="57"/>
      <c r="AT123" s="6" t="s">
        <v>145</v>
      </c>
      <c r="AU123" s="6" t="s">
        <v>82</v>
      </c>
    </row>
    <row r="124" spans="2:51" s="6" customFormat="1" ht="15.75" customHeight="1">
      <c r="B124" s="157"/>
      <c r="C124" s="158"/>
      <c r="D124" s="155" t="s">
        <v>159</v>
      </c>
      <c r="E124" s="158"/>
      <c r="F124" s="159" t="s">
        <v>166</v>
      </c>
      <c r="G124" s="158"/>
      <c r="H124" s="160">
        <v>9024</v>
      </c>
      <c r="J124" s="158"/>
      <c r="K124" s="158"/>
      <c r="L124" s="161"/>
      <c r="M124" s="162"/>
      <c r="N124" s="158"/>
      <c r="O124" s="158"/>
      <c r="P124" s="158"/>
      <c r="Q124" s="158"/>
      <c r="R124" s="158"/>
      <c r="S124" s="158"/>
      <c r="T124" s="163"/>
      <c r="AT124" s="164" t="s">
        <v>159</v>
      </c>
      <c r="AU124" s="164" t="s">
        <v>82</v>
      </c>
      <c r="AV124" s="164" t="s">
        <v>82</v>
      </c>
      <c r="AW124" s="164" t="s">
        <v>74</v>
      </c>
      <c r="AX124" s="164" t="s">
        <v>8</v>
      </c>
      <c r="AY124" s="164" t="s">
        <v>129</v>
      </c>
    </row>
    <row r="125" spans="2:65" s="6" customFormat="1" ht="15.75" customHeight="1">
      <c r="B125" s="23"/>
      <c r="C125" s="141" t="s">
        <v>152</v>
      </c>
      <c r="D125" s="141" t="s">
        <v>132</v>
      </c>
      <c r="E125" s="142" t="s">
        <v>183</v>
      </c>
      <c r="F125" s="143" t="s">
        <v>184</v>
      </c>
      <c r="G125" s="144" t="s">
        <v>135</v>
      </c>
      <c r="H125" s="145">
        <v>300.8</v>
      </c>
      <c r="I125" s="146"/>
      <c r="J125" s="147">
        <f>ROUND($I$125*$H$125,0)</f>
        <v>0</v>
      </c>
      <c r="K125" s="143" t="s">
        <v>136</v>
      </c>
      <c r="L125" s="43"/>
      <c r="M125" s="148"/>
      <c r="N125" s="149" t="s">
        <v>45</v>
      </c>
      <c r="O125" s="24"/>
      <c r="P125" s="150">
        <f>$O$125*$H$125</f>
        <v>0</v>
      </c>
      <c r="Q125" s="150">
        <v>0</v>
      </c>
      <c r="R125" s="150">
        <f>$Q$125*$H$125</f>
        <v>0</v>
      </c>
      <c r="S125" s="150">
        <v>0</v>
      </c>
      <c r="T125" s="151">
        <f>$S$125*$H$125</f>
        <v>0</v>
      </c>
      <c r="AR125" s="85" t="s">
        <v>137</v>
      </c>
      <c r="AT125" s="85" t="s">
        <v>132</v>
      </c>
      <c r="AU125" s="85" t="s">
        <v>82</v>
      </c>
      <c r="AY125" s="6" t="s">
        <v>129</v>
      </c>
      <c r="BE125" s="152">
        <f>IF($N$125="základní",$J$125,0)</f>
        <v>0</v>
      </c>
      <c r="BF125" s="152">
        <f>IF($N$125="snížená",$J$125,0)</f>
        <v>0</v>
      </c>
      <c r="BG125" s="152">
        <f>IF($N$125="zákl. přenesená",$J$125,0)</f>
        <v>0</v>
      </c>
      <c r="BH125" s="152">
        <f>IF($N$125="sníž. přenesená",$J$125,0)</f>
        <v>0</v>
      </c>
      <c r="BI125" s="152">
        <f>IF($N$125="nulová",$J$125,0)</f>
        <v>0</v>
      </c>
      <c r="BJ125" s="85" t="s">
        <v>8</v>
      </c>
      <c r="BK125" s="152">
        <f>ROUND($I$125*$H$125,0)</f>
        <v>0</v>
      </c>
      <c r="BL125" s="85" t="s">
        <v>137</v>
      </c>
      <c r="BM125" s="85" t="s">
        <v>185</v>
      </c>
    </row>
    <row r="126" spans="2:47" s="6" customFormat="1" ht="16.5" customHeight="1">
      <c r="B126" s="23"/>
      <c r="C126" s="24"/>
      <c r="D126" s="153" t="s">
        <v>139</v>
      </c>
      <c r="E126" s="24"/>
      <c r="F126" s="154" t="s">
        <v>186</v>
      </c>
      <c r="G126" s="24"/>
      <c r="H126" s="24"/>
      <c r="J126" s="24"/>
      <c r="K126" s="24"/>
      <c r="L126" s="43"/>
      <c r="M126" s="56"/>
      <c r="N126" s="24"/>
      <c r="O126" s="24"/>
      <c r="P126" s="24"/>
      <c r="Q126" s="24"/>
      <c r="R126" s="24"/>
      <c r="S126" s="24"/>
      <c r="T126" s="57"/>
      <c r="AT126" s="6" t="s">
        <v>139</v>
      </c>
      <c r="AU126" s="6" t="s">
        <v>82</v>
      </c>
    </row>
    <row r="127" spans="2:65" s="6" customFormat="1" ht="15.75" customHeight="1">
      <c r="B127" s="23"/>
      <c r="C127" s="141" t="s">
        <v>26</v>
      </c>
      <c r="D127" s="141" t="s">
        <v>132</v>
      </c>
      <c r="E127" s="142" t="s">
        <v>187</v>
      </c>
      <c r="F127" s="143" t="s">
        <v>188</v>
      </c>
      <c r="G127" s="144" t="s">
        <v>135</v>
      </c>
      <c r="H127" s="145">
        <v>70</v>
      </c>
      <c r="I127" s="146"/>
      <c r="J127" s="147">
        <f>ROUND($I$127*$H$127,0)</f>
        <v>0</v>
      </c>
      <c r="K127" s="143" t="s">
        <v>136</v>
      </c>
      <c r="L127" s="43"/>
      <c r="M127" s="148"/>
      <c r="N127" s="149" t="s">
        <v>45</v>
      </c>
      <c r="O127" s="24"/>
      <c r="P127" s="150">
        <f>$O$127*$H$127</f>
        <v>0</v>
      </c>
      <c r="Q127" s="150">
        <v>0.00021</v>
      </c>
      <c r="R127" s="150">
        <f>$Q$127*$H$127</f>
        <v>0.014700000000000001</v>
      </c>
      <c r="S127" s="150">
        <v>0</v>
      </c>
      <c r="T127" s="151">
        <f>$S$127*$H$127</f>
        <v>0</v>
      </c>
      <c r="AR127" s="85" t="s">
        <v>137</v>
      </c>
      <c r="AT127" s="85" t="s">
        <v>132</v>
      </c>
      <c r="AU127" s="85" t="s">
        <v>82</v>
      </c>
      <c r="AY127" s="6" t="s">
        <v>129</v>
      </c>
      <c r="BE127" s="152">
        <f>IF($N$127="základní",$J$127,0)</f>
        <v>0</v>
      </c>
      <c r="BF127" s="152">
        <f>IF($N$127="snížená",$J$127,0)</f>
        <v>0</v>
      </c>
      <c r="BG127" s="152">
        <f>IF($N$127="zákl. přenesená",$J$127,0)</f>
        <v>0</v>
      </c>
      <c r="BH127" s="152">
        <f>IF($N$127="sníž. přenesená",$J$127,0)</f>
        <v>0</v>
      </c>
      <c r="BI127" s="152">
        <f>IF($N$127="nulová",$J$127,0)</f>
        <v>0</v>
      </c>
      <c r="BJ127" s="85" t="s">
        <v>8</v>
      </c>
      <c r="BK127" s="152">
        <f>ROUND($I$127*$H$127,0)</f>
        <v>0</v>
      </c>
      <c r="BL127" s="85" t="s">
        <v>137</v>
      </c>
      <c r="BM127" s="85" t="s">
        <v>189</v>
      </c>
    </row>
    <row r="128" spans="2:47" s="6" customFormat="1" ht="27" customHeight="1">
      <c r="B128" s="23"/>
      <c r="C128" s="24"/>
      <c r="D128" s="153" t="s">
        <v>139</v>
      </c>
      <c r="E128" s="24"/>
      <c r="F128" s="154" t="s">
        <v>190</v>
      </c>
      <c r="G128" s="24"/>
      <c r="H128" s="24"/>
      <c r="J128" s="24"/>
      <c r="K128" s="24"/>
      <c r="L128" s="43"/>
      <c r="M128" s="56"/>
      <c r="N128" s="24"/>
      <c r="O128" s="24"/>
      <c r="P128" s="24"/>
      <c r="Q128" s="24"/>
      <c r="R128" s="24"/>
      <c r="S128" s="24"/>
      <c r="T128" s="57"/>
      <c r="AT128" s="6" t="s">
        <v>139</v>
      </c>
      <c r="AU128" s="6" t="s">
        <v>82</v>
      </c>
    </row>
    <row r="129" spans="2:47" s="6" customFormat="1" ht="57.75" customHeight="1">
      <c r="B129" s="23"/>
      <c r="C129" s="24"/>
      <c r="D129" s="155" t="s">
        <v>145</v>
      </c>
      <c r="E129" s="24"/>
      <c r="F129" s="156" t="s">
        <v>191</v>
      </c>
      <c r="G129" s="24"/>
      <c r="H129" s="24"/>
      <c r="J129" s="24"/>
      <c r="K129" s="24"/>
      <c r="L129" s="43"/>
      <c r="M129" s="56"/>
      <c r="N129" s="24"/>
      <c r="O129" s="24"/>
      <c r="P129" s="24"/>
      <c r="Q129" s="24"/>
      <c r="R129" s="24"/>
      <c r="S129" s="24"/>
      <c r="T129" s="57"/>
      <c r="AT129" s="6" t="s">
        <v>145</v>
      </c>
      <c r="AU129" s="6" t="s">
        <v>82</v>
      </c>
    </row>
    <row r="130" spans="2:65" s="6" customFormat="1" ht="15.75" customHeight="1">
      <c r="B130" s="23"/>
      <c r="C130" s="141" t="s">
        <v>192</v>
      </c>
      <c r="D130" s="141" t="s">
        <v>132</v>
      </c>
      <c r="E130" s="142" t="s">
        <v>193</v>
      </c>
      <c r="F130" s="143" t="s">
        <v>194</v>
      </c>
      <c r="G130" s="144" t="s">
        <v>135</v>
      </c>
      <c r="H130" s="145">
        <v>70</v>
      </c>
      <c r="I130" s="146"/>
      <c r="J130" s="147">
        <f>ROUND($I$130*$H$130,0)</f>
        <v>0</v>
      </c>
      <c r="K130" s="143" t="s">
        <v>136</v>
      </c>
      <c r="L130" s="43"/>
      <c r="M130" s="148"/>
      <c r="N130" s="149" t="s">
        <v>45</v>
      </c>
      <c r="O130" s="24"/>
      <c r="P130" s="150">
        <f>$O$130*$H$130</f>
        <v>0</v>
      </c>
      <c r="Q130" s="150">
        <v>4E-05</v>
      </c>
      <c r="R130" s="150">
        <f>$Q$130*$H$130</f>
        <v>0.0028000000000000004</v>
      </c>
      <c r="S130" s="150">
        <v>0</v>
      </c>
      <c r="T130" s="151">
        <f>$S$130*$H$130</f>
        <v>0</v>
      </c>
      <c r="AR130" s="85" t="s">
        <v>137</v>
      </c>
      <c r="AT130" s="85" t="s">
        <v>132</v>
      </c>
      <c r="AU130" s="85" t="s">
        <v>82</v>
      </c>
      <c r="AY130" s="6" t="s">
        <v>129</v>
      </c>
      <c r="BE130" s="152">
        <f>IF($N$130="základní",$J$130,0)</f>
        <v>0</v>
      </c>
      <c r="BF130" s="152">
        <f>IF($N$130="snížená",$J$130,0)</f>
        <v>0</v>
      </c>
      <c r="BG130" s="152">
        <f>IF($N$130="zákl. přenesená",$J$130,0)</f>
        <v>0</v>
      </c>
      <c r="BH130" s="152">
        <f>IF($N$130="sníž. přenesená",$J$130,0)</f>
        <v>0</v>
      </c>
      <c r="BI130" s="152">
        <f>IF($N$130="nulová",$J$130,0)</f>
        <v>0</v>
      </c>
      <c r="BJ130" s="85" t="s">
        <v>8</v>
      </c>
      <c r="BK130" s="152">
        <f>ROUND($I$130*$H$130,0)</f>
        <v>0</v>
      </c>
      <c r="BL130" s="85" t="s">
        <v>137</v>
      </c>
      <c r="BM130" s="85" t="s">
        <v>195</v>
      </c>
    </row>
    <row r="131" spans="2:47" s="6" customFormat="1" ht="50.25" customHeight="1">
      <c r="B131" s="23"/>
      <c r="C131" s="24"/>
      <c r="D131" s="153" t="s">
        <v>139</v>
      </c>
      <c r="E131" s="24"/>
      <c r="F131" s="154" t="s">
        <v>196</v>
      </c>
      <c r="G131" s="24"/>
      <c r="H131" s="24"/>
      <c r="J131" s="24"/>
      <c r="K131" s="24"/>
      <c r="L131" s="43"/>
      <c r="M131" s="56"/>
      <c r="N131" s="24"/>
      <c r="O131" s="24"/>
      <c r="P131" s="24"/>
      <c r="Q131" s="24"/>
      <c r="R131" s="24"/>
      <c r="S131" s="24"/>
      <c r="T131" s="57"/>
      <c r="AT131" s="6" t="s">
        <v>139</v>
      </c>
      <c r="AU131" s="6" t="s">
        <v>82</v>
      </c>
    </row>
    <row r="132" spans="2:47" s="6" customFormat="1" ht="84.75" customHeight="1">
      <c r="B132" s="23"/>
      <c r="C132" s="24"/>
      <c r="D132" s="155" t="s">
        <v>145</v>
      </c>
      <c r="E132" s="24"/>
      <c r="F132" s="156" t="s">
        <v>197</v>
      </c>
      <c r="G132" s="24"/>
      <c r="H132" s="24"/>
      <c r="J132" s="24"/>
      <c r="K132" s="24"/>
      <c r="L132" s="43"/>
      <c r="M132" s="56"/>
      <c r="N132" s="24"/>
      <c r="O132" s="24"/>
      <c r="P132" s="24"/>
      <c r="Q132" s="24"/>
      <c r="R132" s="24"/>
      <c r="S132" s="24"/>
      <c r="T132" s="57"/>
      <c r="AT132" s="6" t="s">
        <v>145</v>
      </c>
      <c r="AU132" s="6" t="s">
        <v>82</v>
      </c>
    </row>
    <row r="133" spans="2:65" s="6" customFormat="1" ht="15.75" customHeight="1">
      <c r="B133" s="23"/>
      <c r="C133" s="141" t="s">
        <v>198</v>
      </c>
      <c r="D133" s="141" t="s">
        <v>132</v>
      </c>
      <c r="E133" s="142" t="s">
        <v>199</v>
      </c>
      <c r="F133" s="143" t="s">
        <v>200</v>
      </c>
      <c r="G133" s="144" t="s">
        <v>201</v>
      </c>
      <c r="H133" s="145">
        <v>10</v>
      </c>
      <c r="I133" s="146"/>
      <c r="J133" s="147">
        <f>ROUND($I$133*$H$133,0)</f>
        <v>0</v>
      </c>
      <c r="K133" s="143" t="s">
        <v>136</v>
      </c>
      <c r="L133" s="43"/>
      <c r="M133" s="148"/>
      <c r="N133" s="149" t="s">
        <v>45</v>
      </c>
      <c r="O133" s="24"/>
      <c r="P133" s="150">
        <f>$O$133*$H$133</f>
        <v>0</v>
      </c>
      <c r="Q133" s="150">
        <v>0.02362</v>
      </c>
      <c r="R133" s="150">
        <f>$Q$133*$H$133</f>
        <v>0.2362</v>
      </c>
      <c r="S133" s="150">
        <v>0</v>
      </c>
      <c r="T133" s="151">
        <f>$S$133*$H$133</f>
        <v>0</v>
      </c>
      <c r="AR133" s="85" t="s">
        <v>137</v>
      </c>
      <c r="AT133" s="85" t="s">
        <v>132</v>
      </c>
      <c r="AU133" s="85" t="s">
        <v>82</v>
      </c>
      <c r="AY133" s="6" t="s">
        <v>129</v>
      </c>
      <c r="BE133" s="152">
        <f>IF($N$133="základní",$J$133,0)</f>
        <v>0</v>
      </c>
      <c r="BF133" s="152">
        <f>IF($N$133="snížená",$J$133,0)</f>
        <v>0</v>
      </c>
      <c r="BG133" s="152">
        <f>IF($N$133="zákl. přenesená",$J$133,0)</f>
        <v>0</v>
      </c>
      <c r="BH133" s="152">
        <f>IF($N$133="sníž. přenesená",$J$133,0)</f>
        <v>0</v>
      </c>
      <c r="BI133" s="152">
        <f>IF($N$133="nulová",$J$133,0)</f>
        <v>0</v>
      </c>
      <c r="BJ133" s="85" t="s">
        <v>8</v>
      </c>
      <c r="BK133" s="152">
        <f>ROUND($I$133*$H$133,0)</f>
        <v>0</v>
      </c>
      <c r="BL133" s="85" t="s">
        <v>137</v>
      </c>
      <c r="BM133" s="85" t="s">
        <v>202</v>
      </c>
    </row>
    <row r="134" spans="2:47" s="6" customFormat="1" ht="27" customHeight="1">
      <c r="B134" s="23"/>
      <c r="C134" s="24"/>
      <c r="D134" s="153" t="s">
        <v>139</v>
      </c>
      <c r="E134" s="24"/>
      <c r="F134" s="154" t="s">
        <v>203</v>
      </c>
      <c r="G134" s="24"/>
      <c r="H134" s="24"/>
      <c r="J134" s="24"/>
      <c r="K134" s="24"/>
      <c r="L134" s="43"/>
      <c r="M134" s="56"/>
      <c r="N134" s="24"/>
      <c r="O134" s="24"/>
      <c r="P134" s="24"/>
      <c r="Q134" s="24"/>
      <c r="R134" s="24"/>
      <c r="S134" s="24"/>
      <c r="T134" s="57"/>
      <c r="AT134" s="6" t="s">
        <v>139</v>
      </c>
      <c r="AU134" s="6" t="s">
        <v>82</v>
      </c>
    </row>
    <row r="135" spans="2:65" s="6" customFormat="1" ht="15.75" customHeight="1">
      <c r="B135" s="23"/>
      <c r="C135" s="141" t="s">
        <v>204</v>
      </c>
      <c r="D135" s="141" t="s">
        <v>132</v>
      </c>
      <c r="E135" s="142" t="s">
        <v>205</v>
      </c>
      <c r="F135" s="143" t="s">
        <v>206</v>
      </c>
      <c r="G135" s="144" t="s">
        <v>135</v>
      </c>
      <c r="H135" s="145">
        <v>70</v>
      </c>
      <c r="I135" s="146"/>
      <c r="J135" s="147">
        <f>ROUND($I$135*$H$135,0)</f>
        <v>0</v>
      </c>
      <c r="K135" s="143" t="s">
        <v>136</v>
      </c>
      <c r="L135" s="43"/>
      <c r="M135" s="148"/>
      <c r="N135" s="149" t="s">
        <v>45</v>
      </c>
      <c r="O135" s="24"/>
      <c r="P135" s="150">
        <f>$O$135*$H$135</f>
        <v>0</v>
      </c>
      <c r="Q135" s="150">
        <v>0</v>
      </c>
      <c r="R135" s="150">
        <f>$Q$135*$H$135</f>
        <v>0</v>
      </c>
      <c r="S135" s="150">
        <v>0.05</v>
      </c>
      <c r="T135" s="151">
        <f>$S$135*$H$135</f>
        <v>3.5</v>
      </c>
      <c r="AR135" s="85" t="s">
        <v>137</v>
      </c>
      <c r="AT135" s="85" t="s">
        <v>132</v>
      </c>
      <c r="AU135" s="85" t="s">
        <v>82</v>
      </c>
      <c r="AY135" s="6" t="s">
        <v>129</v>
      </c>
      <c r="BE135" s="152">
        <f>IF($N$135="základní",$J$135,0)</f>
        <v>0</v>
      </c>
      <c r="BF135" s="152">
        <f>IF($N$135="snížená",$J$135,0)</f>
        <v>0</v>
      </c>
      <c r="BG135" s="152">
        <f>IF($N$135="zákl. přenesená",$J$135,0)</f>
        <v>0</v>
      </c>
      <c r="BH135" s="152">
        <f>IF($N$135="sníž. přenesená",$J$135,0)</f>
        <v>0</v>
      </c>
      <c r="BI135" s="152">
        <f>IF($N$135="nulová",$J$135,0)</f>
        <v>0</v>
      </c>
      <c r="BJ135" s="85" t="s">
        <v>8</v>
      </c>
      <c r="BK135" s="152">
        <f>ROUND($I$135*$H$135,0)</f>
        <v>0</v>
      </c>
      <c r="BL135" s="85" t="s">
        <v>137</v>
      </c>
      <c r="BM135" s="85" t="s">
        <v>207</v>
      </c>
    </row>
    <row r="136" spans="2:47" s="6" customFormat="1" ht="16.5" customHeight="1">
      <c r="B136" s="23"/>
      <c r="C136" s="24"/>
      <c r="D136" s="153" t="s">
        <v>139</v>
      </c>
      <c r="E136" s="24"/>
      <c r="F136" s="154" t="s">
        <v>208</v>
      </c>
      <c r="G136" s="24"/>
      <c r="H136" s="24"/>
      <c r="J136" s="24"/>
      <c r="K136" s="24"/>
      <c r="L136" s="43"/>
      <c r="M136" s="56"/>
      <c r="N136" s="24"/>
      <c r="O136" s="24"/>
      <c r="P136" s="24"/>
      <c r="Q136" s="24"/>
      <c r="R136" s="24"/>
      <c r="S136" s="24"/>
      <c r="T136" s="57"/>
      <c r="AT136" s="6" t="s">
        <v>139</v>
      </c>
      <c r="AU136" s="6" t="s">
        <v>82</v>
      </c>
    </row>
    <row r="137" spans="2:51" s="6" customFormat="1" ht="15.75" customHeight="1">
      <c r="B137" s="157"/>
      <c r="C137" s="158"/>
      <c r="D137" s="155" t="s">
        <v>159</v>
      </c>
      <c r="E137" s="158"/>
      <c r="F137" s="159" t="s">
        <v>209</v>
      </c>
      <c r="G137" s="158"/>
      <c r="H137" s="160">
        <v>70</v>
      </c>
      <c r="J137" s="158"/>
      <c r="K137" s="158"/>
      <c r="L137" s="161"/>
      <c r="M137" s="162"/>
      <c r="N137" s="158"/>
      <c r="O137" s="158"/>
      <c r="P137" s="158"/>
      <c r="Q137" s="158"/>
      <c r="R137" s="158"/>
      <c r="S137" s="158"/>
      <c r="T137" s="163"/>
      <c r="AT137" s="164" t="s">
        <v>159</v>
      </c>
      <c r="AU137" s="164" t="s">
        <v>82</v>
      </c>
      <c r="AV137" s="164" t="s">
        <v>82</v>
      </c>
      <c r="AW137" s="164" t="s">
        <v>91</v>
      </c>
      <c r="AX137" s="164" t="s">
        <v>8</v>
      </c>
      <c r="AY137" s="164" t="s">
        <v>129</v>
      </c>
    </row>
    <row r="138" spans="2:63" s="128" customFormat="1" ht="30.75" customHeight="1">
      <c r="B138" s="129"/>
      <c r="C138" s="130"/>
      <c r="D138" s="130" t="s">
        <v>73</v>
      </c>
      <c r="E138" s="139" t="s">
        <v>210</v>
      </c>
      <c r="F138" s="139" t="s">
        <v>211</v>
      </c>
      <c r="G138" s="130"/>
      <c r="H138" s="130"/>
      <c r="J138" s="140">
        <f>$BK$138</f>
        <v>0</v>
      </c>
      <c r="K138" s="130"/>
      <c r="L138" s="133"/>
      <c r="M138" s="134"/>
      <c r="N138" s="130"/>
      <c r="O138" s="130"/>
      <c r="P138" s="135">
        <f>SUM($P$139:$P$162)</f>
        <v>0</v>
      </c>
      <c r="Q138" s="130"/>
      <c r="R138" s="135">
        <f>SUM($R$139:$R$162)</f>
        <v>0</v>
      </c>
      <c r="S138" s="130"/>
      <c r="T138" s="136">
        <f>SUM($T$139:$T$162)</f>
        <v>0</v>
      </c>
      <c r="AR138" s="137" t="s">
        <v>8</v>
      </c>
      <c r="AT138" s="137" t="s">
        <v>73</v>
      </c>
      <c r="AU138" s="137" t="s">
        <v>8</v>
      </c>
      <c r="AY138" s="137" t="s">
        <v>129</v>
      </c>
      <c r="BK138" s="138">
        <f>SUM($BK$139:$BK$162)</f>
        <v>0</v>
      </c>
    </row>
    <row r="139" spans="2:65" s="6" customFormat="1" ht="15.75" customHeight="1">
      <c r="B139" s="23"/>
      <c r="C139" s="141" t="s">
        <v>212</v>
      </c>
      <c r="D139" s="141" t="s">
        <v>132</v>
      </c>
      <c r="E139" s="142" t="s">
        <v>213</v>
      </c>
      <c r="F139" s="143" t="s">
        <v>214</v>
      </c>
      <c r="G139" s="144" t="s">
        <v>215</v>
      </c>
      <c r="H139" s="145">
        <v>25.867</v>
      </c>
      <c r="I139" s="146"/>
      <c r="J139" s="147">
        <f>ROUND($I$139*$H$139,0)</f>
        <v>0</v>
      </c>
      <c r="K139" s="143" t="s">
        <v>136</v>
      </c>
      <c r="L139" s="43"/>
      <c r="M139" s="148"/>
      <c r="N139" s="149" t="s">
        <v>45</v>
      </c>
      <c r="O139" s="24"/>
      <c r="P139" s="150">
        <f>$O$139*$H$139</f>
        <v>0</v>
      </c>
      <c r="Q139" s="150">
        <v>0</v>
      </c>
      <c r="R139" s="150">
        <f>$Q$139*$H$139</f>
        <v>0</v>
      </c>
      <c r="S139" s="150">
        <v>0</v>
      </c>
      <c r="T139" s="151">
        <f>$S$139*$H$139</f>
        <v>0</v>
      </c>
      <c r="AR139" s="85" t="s">
        <v>137</v>
      </c>
      <c r="AT139" s="85" t="s">
        <v>132</v>
      </c>
      <c r="AU139" s="85" t="s">
        <v>82</v>
      </c>
      <c r="AY139" s="6" t="s">
        <v>129</v>
      </c>
      <c r="BE139" s="152">
        <f>IF($N$139="základní",$J$139,0)</f>
        <v>0</v>
      </c>
      <c r="BF139" s="152">
        <f>IF($N$139="snížená",$J$139,0)</f>
        <v>0</v>
      </c>
      <c r="BG139" s="152">
        <f>IF($N$139="zákl. přenesená",$J$139,0)</f>
        <v>0</v>
      </c>
      <c r="BH139" s="152">
        <f>IF($N$139="sníž. přenesená",$J$139,0)</f>
        <v>0</v>
      </c>
      <c r="BI139" s="152">
        <f>IF($N$139="nulová",$J$139,0)</f>
        <v>0</v>
      </c>
      <c r="BJ139" s="85" t="s">
        <v>8</v>
      </c>
      <c r="BK139" s="152">
        <f>ROUND($I$139*$H$139,0)</f>
        <v>0</v>
      </c>
      <c r="BL139" s="85" t="s">
        <v>137</v>
      </c>
      <c r="BM139" s="85" t="s">
        <v>216</v>
      </c>
    </row>
    <row r="140" spans="2:47" s="6" customFormat="1" ht="27" customHeight="1">
      <c r="B140" s="23"/>
      <c r="C140" s="24"/>
      <c r="D140" s="153" t="s">
        <v>139</v>
      </c>
      <c r="E140" s="24"/>
      <c r="F140" s="154" t="s">
        <v>217</v>
      </c>
      <c r="G140" s="24"/>
      <c r="H140" s="24"/>
      <c r="J140" s="24"/>
      <c r="K140" s="24"/>
      <c r="L140" s="43"/>
      <c r="M140" s="56"/>
      <c r="N140" s="24"/>
      <c r="O140" s="24"/>
      <c r="P140" s="24"/>
      <c r="Q140" s="24"/>
      <c r="R140" s="24"/>
      <c r="S140" s="24"/>
      <c r="T140" s="57"/>
      <c r="AT140" s="6" t="s">
        <v>139</v>
      </c>
      <c r="AU140" s="6" t="s">
        <v>82</v>
      </c>
    </row>
    <row r="141" spans="2:47" s="6" customFormat="1" ht="84.75" customHeight="1">
      <c r="B141" s="23"/>
      <c r="C141" s="24"/>
      <c r="D141" s="155" t="s">
        <v>145</v>
      </c>
      <c r="E141" s="24"/>
      <c r="F141" s="156" t="s">
        <v>218</v>
      </c>
      <c r="G141" s="24"/>
      <c r="H141" s="24"/>
      <c r="J141" s="24"/>
      <c r="K141" s="24"/>
      <c r="L141" s="43"/>
      <c r="M141" s="56"/>
      <c r="N141" s="24"/>
      <c r="O141" s="24"/>
      <c r="P141" s="24"/>
      <c r="Q141" s="24"/>
      <c r="R141" s="24"/>
      <c r="S141" s="24"/>
      <c r="T141" s="57"/>
      <c r="AT141" s="6" t="s">
        <v>145</v>
      </c>
      <c r="AU141" s="6" t="s">
        <v>82</v>
      </c>
    </row>
    <row r="142" spans="2:65" s="6" customFormat="1" ht="15.75" customHeight="1">
      <c r="B142" s="23"/>
      <c r="C142" s="141" t="s">
        <v>9</v>
      </c>
      <c r="D142" s="141" t="s">
        <v>132</v>
      </c>
      <c r="E142" s="142" t="s">
        <v>219</v>
      </c>
      <c r="F142" s="143" t="s">
        <v>220</v>
      </c>
      <c r="G142" s="144" t="s">
        <v>215</v>
      </c>
      <c r="H142" s="145">
        <v>25.867</v>
      </c>
      <c r="I142" s="146"/>
      <c r="J142" s="147">
        <f>ROUND($I$142*$H$142,0)</f>
        <v>0</v>
      </c>
      <c r="K142" s="143" t="s">
        <v>136</v>
      </c>
      <c r="L142" s="43"/>
      <c r="M142" s="148"/>
      <c r="N142" s="149" t="s">
        <v>45</v>
      </c>
      <c r="O142" s="24"/>
      <c r="P142" s="150">
        <f>$O$142*$H$142</f>
        <v>0</v>
      </c>
      <c r="Q142" s="150">
        <v>0</v>
      </c>
      <c r="R142" s="150">
        <f>$Q$142*$H$142</f>
        <v>0</v>
      </c>
      <c r="S142" s="150">
        <v>0</v>
      </c>
      <c r="T142" s="151">
        <f>$S$142*$H$142</f>
        <v>0</v>
      </c>
      <c r="AR142" s="85" t="s">
        <v>137</v>
      </c>
      <c r="AT142" s="85" t="s">
        <v>132</v>
      </c>
      <c r="AU142" s="85" t="s">
        <v>82</v>
      </c>
      <c r="AY142" s="6" t="s">
        <v>129</v>
      </c>
      <c r="BE142" s="152">
        <f>IF($N$142="základní",$J$142,0)</f>
        <v>0</v>
      </c>
      <c r="BF142" s="152">
        <f>IF($N$142="snížená",$J$142,0)</f>
        <v>0</v>
      </c>
      <c r="BG142" s="152">
        <f>IF($N$142="zákl. přenesená",$J$142,0)</f>
        <v>0</v>
      </c>
      <c r="BH142" s="152">
        <f>IF($N$142="sníž. přenesená",$J$142,0)</f>
        <v>0</v>
      </c>
      <c r="BI142" s="152">
        <f>IF($N$142="nulová",$J$142,0)</f>
        <v>0</v>
      </c>
      <c r="BJ142" s="85" t="s">
        <v>8</v>
      </c>
      <c r="BK142" s="152">
        <f>ROUND($I$142*$H$142,0)</f>
        <v>0</v>
      </c>
      <c r="BL142" s="85" t="s">
        <v>137</v>
      </c>
      <c r="BM142" s="85" t="s">
        <v>221</v>
      </c>
    </row>
    <row r="143" spans="2:47" s="6" customFormat="1" ht="16.5" customHeight="1">
      <c r="B143" s="23"/>
      <c r="C143" s="24"/>
      <c r="D143" s="153" t="s">
        <v>139</v>
      </c>
      <c r="E143" s="24"/>
      <c r="F143" s="154" t="s">
        <v>222</v>
      </c>
      <c r="G143" s="24"/>
      <c r="H143" s="24"/>
      <c r="J143" s="24"/>
      <c r="K143" s="24"/>
      <c r="L143" s="43"/>
      <c r="M143" s="56"/>
      <c r="N143" s="24"/>
      <c r="O143" s="24"/>
      <c r="P143" s="24"/>
      <c r="Q143" s="24"/>
      <c r="R143" s="24"/>
      <c r="S143" s="24"/>
      <c r="T143" s="57"/>
      <c r="AT143" s="6" t="s">
        <v>139</v>
      </c>
      <c r="AU143" s="6" t="s">
        <v>82</v>
      </c>
    </row>
    <row r="144" spans="2:47" s="6" customFormat="1" ht="71.25" customHeight="1">
      <c r="B144" s="23"/>
      <c r="C144" s="24"/>
      <c r="D144" s="155" t="s">
        <v>145</v>
      </c>
      <c r="E144" s="24"/>
      <c r="F144" s="156" t="s">
        <v>223</v>
      </c>
      <c r="G144" s="24"/>
      <c r="H144" s="24"/>
      <c r="J144" s="24"/>
      <c r="K144" s="24"/>
      <c r="L144" s="43"/>
      <c r="M144" s="56"/>
      <c r="N144" s="24"/>
      <c r="O144" s="24"/>
      <c r="P144" s="24"/>
      <c r="Q144" s="24"/>
      <c r="R144" s="24"/>
      <c r="S144" s="24"/>
      <c r="T144" s="57"/>
      <c r="AT144" s="6" t="s">
        <v>145</v>
      </c>
      <c r="AU144" s="6" t="s">
        <v>82</v>
      </c>
    </row>
    <row r="145" spans="2:65" s="6" customFormat="1" ht="15.75" customHeight="1">
      <c r="B145" s="23"/>
      <c r="C145" s="141" t="s">
        <v>224</v>
      </c>
      <c r="D145" s="141" t="s">
        <v>132</v>
      </c>
      <c r="E145" s="142" t="s">
        <v>225</v>
      </c>
      <c r="F145" s="143" t="s">
        <v>226</v>
      </c>
      <c r="G145" s="144" t="s">
        <v>215</v>
      </c>
      <c r="H145" s="145">
        <v>1138.148</v>
      </c>
      <c r="I145" s="146"/>
      <c r="J145" s="147">
        <f>ROUND($I$145*$H$145,0)</f>
        <v>0</v>
      </c>
      <c r="K145" s="143" t="s">
        <v>136</v>
      </c>
      <c r="L145" s="43"/>
      <c r="M145" s="148"/>
      <c r="N145" s="149" t="s">
        <v>45</v>
      </c>
      <c r="O145" s="24"/>
      <c r="P145" s="150">
        <f>$O$145*$H$145</f>
        <v>0</v>
      </c>
      <c r="Q145" s="150">
        <v>0</v>
      </c>
      <c r="R145" s="150">
        <f>$Q$145*$H$145</f>
        <v>0</v>
      </c>
      <c r="S145" s="150">
        <v>0</v>
      </c>
      <c r="T145" s="151">
        <f>$S$145*$H$145</f>
        <v>0</v>
      </c>
      <c r="AR145" s="85" t="s">
        <v>137</v>
      </c>
      <c r="AT145" s="85" t="s">
        <v>132</v>
      </c>
      <c r="AU145" s="85" t="s">
        <v>82</v>
      </c>
      <c r="AY145" s="6" t="s">
        <v>129</v>
      </c>
      <c r="BE145" s="152">
        <f>IF($N$145="základní",$J$145,0)</f>
        <v>0</v>
      </c>
      <c r="BF145" s="152">
        <f>IF($N$145="snížená",$J$145,0)</f>
        <v>0</v>
      </c>
      <c r="BG145" s="152">
        <f>IF($N$145="zákl. přenesená",$J$145,0)</f>
        <v>0</v>
      </c>
      <c r="BH145" s="152">
        <f>IF($N$145="sníž. přenesená",$J$145,0)</f>
        <v>0</v>
      </c>
      <c r="BI145" s="152">
        <f>IF($N$145="nulová",$J$145,0)</f>
        <v>0</v>
      </c>
      <c r="BJ145" s="85" t="s">
        <v>8</v>
      </c>
      <c r="BK145" s="152">
        <f>ROUND($I$145*$H$145,0)</f>
        <v>0</v>
      </c>
      <c r="BL145" s="85" t="s">
        <v>137</v>
      </c>
      <c r="BM145" s="85" t="s">
        <v>227</v>
      </c>
    </row>
    <row r="146" spans="2:47" s="6" customFormat="1" ht="27" customHeight="1">
      <c r="B146" s="23"/>
      <c r="C146" s="24"/>
      <c r="D146" s="153" t="s">
        <v>139</v>
      </c>
      <c r="E146" s="24"/>
      <c r="F146" s="154" t="s">
        <v>228</v>
      </c>
      <c r="G146" s="24"/>
      <c r="H146" s="24"/>
      <c r="J146" s="24"/>
      <c r="K146" s="24"/>
      <c r="L146" s="43"/>
      <c r="M146" s="56"/>
      <c r="N146" s="24"/>
      <c r="O146" s="24"/>
      <c r="P146" s="24"/>
      <c r="Q146" s="24"/>
      <c r="R146" s="24"/>
      <c r="S146" s="24"/>
      <c r="T146" s="57"/>
      <c r="AT146" s="6" t="s">
        <v>139</v>
      </c>
      <c r="AU146" s="6" t="s">
        <v>82</v>
      </c>
    </row>
    <row r="147" spans="2:47" s="6" customFormat="1" ht="71.25" customHeight="1">
      <c r="B147" s="23"/>
      <c r="C147" s="24"/>
      <c r="D147" s="155" t="s">
        <v>145</v>
      </c>
      <c r="E147" s="24"/>
      <c r="F147" s="156" t="s">
        <v>223</v>
      </c>
      <c r="G147" s="24"/>
      <c r="H147" s="24"/>
      <c r="J147" s="24"/>
      <c r="K147" s="24"/>
      <c r="L147" s="43"/>
      <c r="M147" s="56"/>
      <c r="N147" s="24"/>
      <c r="O147" s="24"/>
      <c r="P147" s="24"/>
      <c r="Q147" s="24"/>
      <c r="R147" s="24"/>
      <c r="S147" s="24"/>
      <c r="T147" s="57"/>
      <c r="AT147" s="6" t="s">
        <v>145</v>
      </c>
      <c r="AU147" s="6" t="s">
        <v>82</v>
      </c>
    </row>
    <row r="148" spans="2:51" s="6" customFormat="1" ht="15.75" customHeight="1">
      <c r="B148" s="157"/>
      <c r="C148" s="158"/>
      <c r="D148" s="155" t="s">
        <v>159</v>
      </c>
      <c r="E148" s="158"/>
      <c r="F148" s="159" t="s">
        <v>229</v>
      </c>
      <c r="G148" s="158"/>
      <c r="H148" s="160">
        <v>1138.148</v>
      </c>
      <c r="J148" s="158"/>
      <c r="K148" s="158"/>
      <c r="L148" s="161"/>
      <c r="M148" s="162"/>
      <c r="N148" s="158"/>
      <c r="O148" s="158"/>
      <c r="P148" s="158"/>
      <c r="Q148" s="158"/>
      <c r="R148" s="158"/>
      <c r="S148" s="158"/>
      <c r="T148" s="163"/>
      <c r="AT148" s="164" t="s">
        <v>159</v>
      </c>
      <c r="AU148" s="164" t="s">
        <v>82</v>
      </c>
      <c r="AV148" s="164" t="s">
        <v>82</v>
      </c>
      <c r="AW148" s="164" t="s">
        <v>74</v>
      </c>
      <c r="AX148" s="164" t="s">
        <v>8</v>
      </c>
      <c r="AY148" s="164" t="s">
        <v>129</v>
      </c>
    </row>
    <row r="149" spans="2:65" s="6" customFormat="1" ht="15.75" customHeight="1">
      <c r="B149" s="23"/>
      <c r="C149" s="141" t="s">
        <v>230</v>
      </c>
      <c r="D149" s="141" t="s">
        <v>132</v>
      </c>
      <c r="E149" s="142" t="s">
        <v>231</v>
      </c>
      <c r="F149" s="143" t="s">
        <v>232</v>
      </c>
      <c r="G149" s="144" t="s">
        <v>215</v>
      </c>
      <c r="H149" s="145">
        <v>3.5</v>
      </c>
      <c r="I149" s="146"/>
      <c r="J149" s="147">
        <f>ROUND($I$149*$H$149,0)</f>
        <v>0</v>
      </c>
      <c r="K149" s="143" t="s">
        <v>136</v>
      </c>
      <c r="L149" s="43"/>
      <c r="M149" s="148"/>
      <c r="N149" s="149" t="s">
        <v>45</v>
      </c>
      <c r="O149" s="24"/>
      <c r="P149" s="150">
        <f>$O$149*$H$149</f>
        <v>0</v>
      </c>
      <c r="Q149" s="150">
        <v>0</v>
      </c>
      <c r="R149" s="150">
        <f>$Q$149*$H$149</f>
        <v>0</v>
      </c>
      <c r="S149" s="150">
        <v>0</v>
      </c>
      <c r="T149" s="151">
        <f>$S$149*$H$149</f>
        <v>0</v>
      </c>
      <c r="AR149" s="85" t="s">
        <v>137</v>
      </c>
      <c r="AT149" s="85" t="s">
        <v>132</v>
      </c>
      <c r="AU149" s="85" t="s">
        <v>82</v>
      </c>
      <c r="AY149" s="6" t="s">
        <v>129</v>
      </c>
      <c r="BE149" s="152">
        <f>IF($N$149="základní",$J$149,0)</f>
        <v>0</v>
      </c>
      <c r="BF149" s="152">
        <f>IF($N$149="snížená",$J$149,0)</f>
        <v>0</v>
      </c>
      <c r="BG149" s="152">
        <f>IF($N$149="zákl. přenesená",$J$149,0)</f>
        <v>0</v>
      </c>
      <c r="BH149" s="152">
        <f>IF($N$149="sníž. přenesená",$J$149,0)</f>
        <v>0</v>
      </c>
      <c r="BI149" s="152">
        <f>IF($N$149="nulová",$J$149,0)</f>
        <v>0</v>
      </c>
      <c r="BJ149" s="85" t="s">
        <v>8</v>
      </c>
      <c r="BK149" s="152">
        <f>ROUND($I$149*$H$149,0)</f>
        <v>0</v>
      </c>
      <c r="BL149" s="85" t="s">
        <v>137</v>
      </c>
      <c r="BM149" s="85" t="s">
        <v>233</v>
      </c>
    </row>
    <row r="150" spans="2:47" s="6" customFormat="1" ht="16.5" customHeight="1">
      <c r="B150" s="23"/>
      <c r="C150" s="24"/>
      <c r="D150" s="153" t="s">
        <v>139</v>
      </c>
      <c r="E150" s="24"/>
      <c r="F150" s="154" t="s">
        <v>234</v>
      </c>
      <c r="G150" s="24"/>
      <c r="H150" s="24"/>
      <c r="J150" s="24"/>
      <c r="K150" s="24"/>
      <c r="L150" s="43"/>
      <c r="M150" s="56"/>
      <c r="N150" s="24"/>
      <c r="O150" s="24"/>
      <c r="P150" s="24"/>
      <c r="Q150" s="24"/>
      <c r="R150" s="24"/>
      <c r="S150" s="24"/>
      <c r="T150" s="57"/>
      <c r="AT150" s="6" t="s">
        <v>139</v>
      </c>
      <c r="AU150" s="6" t="s">
        <v>82</v>
      </c>
    </row>
    <row r="151" spans="2:47" s="6" customFormat="1" ht="57.75" customHeight="1">
      <c r="B151" s="23"/>
      <c r="C151" s="24"/>
      <c r="D151" s="155" t="s">
        <v>145</v>
      </c>
      <c r="E151" s="24"/>
      <c r="F151" s="156" t="s">
        <v>235</v>
      </c>
      <c r="G151" s="24"/>
      <c r="H151" s="24"/>
      <c r="J151" s="24"/>
      <c r="K151" s="24"/>
      <c r="L151" s="43"/>
      <c r="M151" s="56"/>
      <c r="N151" s="24"/>
      <c r="O151" s="24"/>
      <c r="P151" s="24"/>
      <c r="Q151" s="24"/>
      <c r="R151" s="24"/>
      <c r="S151" s="24"/>
      <c r="T151" s="57"/>
      <c r="AT151" s="6" t="s">
        <v>145</v>
      </c>
      <c r="AU151" s="6" t="s">
        <v>82</v>
      </c>
    </row>
    <row r="152" spans="2:65" s="6" customFormat="1" ht="15.75" customHeight="1">
      <c r="B152" s="23"/>
      <c r="C152" s="141" t="s">
        <v>236</v>
      </c>
      <c r="D152" s="141" t="s">
        <v>132</v>
      </c>
      <c r="E152" s="142" t="s">
        <v>237</v>
      </c>
      <c r="F152" s="143" t="s">
        <v>238</v>
      </c>
      <c r="G152" s="144" t="s">
        <v>215</v>
      </c>
      <c r="H152" s="145">
        <v>8.155</v>
      </c>
      <c r="I152" s="146"/>
      <c r="J152" s="147">
        <f>ROUND($I$152*$H$152,0)</f>
        <v>0</v>
      </c>
      <c r="K152" s="143" t="s">
        <v>136</v>
      </c>
      <c r="L152" s="43"/>
      <c r="M152" s="148"/>
      <c r="N152" s="149" t="s">
        <v>45</v>
      </c>
      <c r="O152" s="24"/>
      <c r="P152" s="150">
        <f>$O$152*$H$152</f>
        <v>0</v>
      </c>
      <c r="Q152" s="150">
        <v>0</v>
      </c>
      <c r="R152" s="150">
        <f>$Q$152*$H$152</f>
        <v>0</v>
      </c>
      <c r="S152" s="150">
        <v>0</v>
      </c>
      <c r="T152" s="151">
        <f>$S$152*$H$152</f>
        <v>0</v>
      </c>
      <c r="AR152" s="85" t="s">
        <v>137</v>
      </c>
      <c r="AT152" s="85" t="s">
        <v>132</v>
      </c>
      <c r="AU152" s="85" t="s">
        <v>82</v>
      </c>
      <c r="AY152" s="6" t="s">
        <v>129</v>
      </c>
      <c r="BE152" s="152">
        <f>IF($N$152="základní",$J$152,0)</f>
        <v>0</v>
      </c>
      <c r="BF152" s="152">
        <f>IF($N$152="snížená",$J$152,0)</f>
        <v>0</v>
      </c>
      <c r="BG152" s="152">
        <f>IF($N$152="zákl. přenesená",$J$152,0)</f>
        <v>0</v>
      </c>
      <c r="BH152" s="152">
        <f>IF($N$152="sníž. přenesená",$J$152,0)</f>
        <v>0</v>
      </c>
      <c r="BI152" s="152">
        <f>IF($N$152="nulová",$J$152,0)</f>
        <v>0</v>
      </c>
      <c r="BJ152" s="85" t="s">
        <v>8</v>
      </c>
      <c r="BK152" s="152">
        <f>ROUND($I$152*$H$152,0)</f>
        <v>0</v>
      </c>
      <c r="BL152" s="85" t="s">
        <v>137</v>
      </c>
      <c r="BM152" s="85" t="s">
        <v>239</v>
      </c>
    </row>
    <row r="153" spans="2:47" s="6" customFormat="1" ht="16.5" customHeight="1">
      <c r="B153" s="23"/>
      <c r="C153" s="24"/>
      <c r="D153" s="153" t="s">
        <v>139</v>
      </c>
      <c r="E153" s="24"/>
      <c r="F153" s="154" t="s">
        <v>240</v>
      </c>
      <c r="G153" s="24"/>
      <c r="H153" s="24"/>
      <c r="J153" s="24"/>
      <c r="K153" s="24"/>
      <c r="L153" s="43"/>
      <c r="M153" s="56"/>
      <c r="N153" s="24"/>
      <c r="O153" s="24"/>
      <c r="P153" s="24"/>
      <c r="Q153" s="24"/>
      <c r="R153" s="24"/>
      <c r="S153" s="24"/>
      <c r="T153" s="57"/>
      <c r="AT153" s="6" t="s">
        <v>139</v>
      </c>
      <c r="AU153" s="6" t="s">
        <v>82</v>
      </c>
    </row>
    <row r="154" spans="2:47" s="6" customFormat="1" ht="57.75" customHeight="1">
      <c r="B154" s="23"/>
      <c r="C154" s="24"/>
      <c r="D154" s="155" t="s">
        <v>145</v>
      </c>
      <c r="E154" s="24"/>
      <c r="F154" s="156" t="s">
        <v>235</v>
      </c>
      <c r="G154" s="24"/>
      <c r="H154" s="24"/>
      <c r="J154" s="24"/>
      <c r="K154" s="24"/>
      <c r="L154" s="43"/>
      <c r="M154" s="56"/>
      <c r="N154" s="24"/>
      <c r="O154" s="24"/>
      <c r="P154" s="24"/>
      <c r="Q154" s="24"/>
      <c r="R154" s="24"/>
      <c r="S154" s="24"/>
      <c r="T154" s="57"/>
      <c r="AT154" s="6" t="s">
        <v>145</v>
      </c>
      <c r="AU154" s="6" t="s">
        <v>82</v>
      </c>
    </row>
    <row r="155" spans="2:51" s="6" customFormat="1" ht="15.75" customHeight="1">
      <c r="B155" s="157"/>
      <c r="C155" s="158"/>
      <c r="D155" s="155" t="s">
        <v>159</v>
      </c>
      <c r="E155" s="158"/>
      <c r="F155" s="159" t="s">
        <v>241</v>
      </c>
      <c r="G155" s="158"/>
      <c r="H155" s="160">
        <v>8.155</v>
      </c>
      <c r="J155" s="158"/>
      <c r="K155" s="158"/>
      <c r="L155" s="161"/>
      <c r="M155" s="162"/>
      <c r="N155" s="158"/>
      <c r="O155" s="158"/>
      <c r="P155" s="158"/>
      <c r="Q155" s="158"/>
      <c r="R155" s="158"/>
      <c r="S155" s="158"/>
      <c r="T155" s="163"/>
      <c r="AT155" s="164" t="s">
        <v>159</v>
      </c>
      <c r="AU155" s="164" t="s">
        <v>82</v>
      </c>
      <c r="AV155" s="164" t="s">
        <v>82</v>
      </c>
      <c r="AW155" s="164" t="s">
        <v>91</v>
      </c>
      <c r="AX155" s="164" t="s">
        <v>8</v>
      </c>
      <c r="AY155" s="164" t="s">
        <v>129</v>
      </c>
    </row>
    <row r="156" spans="2:65" s="6" customFormat="1" ht="15.75" customHeight="1">
      <c r="B156" s="23"/>
      <c r="C156" s="141" t="s">
        <v>242</v>
      </c>
      <c r="D156" s="141" t="s">
        <v>132</v>
      </c>
      <c r="E156" s="142" t="s">
        <v>243</v>
      </c>
      <c r="F156" s="143" t="s">
        <v>244</v>
      </c>
      <c r="G156" s="144" t="s">
        <v>215</v>
      </c>
      <c r="H156" s="145">
        <v>7.092</v>
      </c>
      <c r="I156" s="146"/>
      <c r="J156" s="147">
        <f>ROUND($I$156*$H$156,0)</f>
        <v>0</v>
      </c>
      <c r="K156" s="143" t="s">
        <v>136</v>
      </c>
      <c r="L156" s="43"/>
      <c r="M156" s="148"/>
      <c r="N156" s="149" t="s">
        <v>45</v>
      </c>
      <c r="O156" s="24"/>
      <c r="P156" s="150">
        <f>$O$156*$H$156</f>
        <v>0</v>
      </c>
      <c r="Q156" s="150">
        <v>0</v>
      </c>
      <c r="R156" s="150">
        <f>$Q$156*$H$156</f>
        <v>0</v>
      </c>
      <c r="S156" s="150">
        <v>0</v>
      </c>
      <c r="T156" s="151">
        <f>$S$156*$H$156</f>
        <v>0</v>
      </c>
      <c r="AR156" s="85" t="s">
        <v>137</v>
      </c>
      <c r="AT156" s="85" t="s">
        <v>132</v>
      </c>
      <c r="AU156" s="85" t="s">
        <v>82</v>
      </c>
      <c r="AY156" s="6" t="s">
        <v>129</v>
      </c>
      <c r="BE156" s="152">
        <f>IF($N$156="základní",$J$156,0)</f>
        <v>0</v>
      </c>
      <c r="BF156" s="152">
        <f>IF($N$156="snížená",$J$156,0)</f>
        <v>0</v>
      </c>
      <c r="BG156" s="152">
        <f>IF($N$156="zákl. přenesená",$J$156,0)</f>
        <v>0</v>
      </c>
      <c r="BH156" s="152">
        <f>IF($N$156="sníž. přenesená",$J$156,0)</f>
        <v>0</v>
      </c>
      <c r="BI156" s="152">
        <f>IF($N$156="nulová",$J$156,0)</f>
        <v>0</v>
      </c>
      <c r="BJ156" s="85" t="s">
        <v>8</v>
      </c>
      <c r="BK156" s="152">
        <f>ROUND($I$156*$H$156,0)</f>
        <v>0</v>
      </c>
      <c r="BL156" s="85" t="s">
        <v>137</v>
      </c>
      <c r="BM156" s="85" t="s">
        <v>245</v>
      </c>
    </row>
    <row r="157" spans="2:47" s="6" customFormat="1" ht="16.5" customHeight="1">
      <c r="B157" s="23"/>
      <c r="C157" s="24"/>
      <c r="D157" s="153" t="s">
        <v>139</v>
      </c>
      <c r="E157" s="24"/>
      <c r="F157" s="154" t="s">
        <v>246</v>
      </c>
      <c r="G157" s="24"/>
      <c r="H157" s="24"/>
      <c r="J157" s="24"/>
      <c r="K157" s="24"/>
      <c r="L157" s="43"/>
      <c r="M157" s="56"/>
      <c r="N157" s="24"/>
      <c r="O157" s="24"/>
      <c r="P157" s="24"/>
      <c r="Q157" s="24"/>
      <c r="R157" s="24"/>
      <c r="S157" s="24"/>
      <c r="T157" s="57"/>
      <c r="AT157" s="6" t="s">
        <v>139</v>
      </c>
      <c r="AU157" s="6" t="s">
        <v>82</v>
      </c>
    </row>
    <row r="158" spans="2:47" s="6" customFormat="1" ht="57.75" customHeight="1">
      <c r="B158" s="23"/>
      <c r="C158" s="24"/>
      <c r="D158" s="155" t="s">
        <v>145</v>
      </c>
      <c r="E158" s="24"/>
      <c r="F158" s="156" t="s">
        <v>235</v>
      </c>
      <c r="G158" s="24"/>
      <c r="H158" s="24"/>
      <c r="J158" s="24"/>
      <c r="K158" s="24"/>
      <c r="L158" s="43"/>
      <c r="M158" s="56"/>
      <c r="N158" s="24"/>
      <c r="O158" s="24"/>
      <c r="P158" s="24"/>
      <c r="Q158" s="24"/>
      <c r="R158" s="24"/>
      <c r="S158" s="24"/>
      <c r="T158" s="57"/>
      <c r="AT158" s="6" t="s">
        <v>145</v>
      </c>
      <c r="AU158" s="6" t="s">
        <v>82</v>
      </c>
    </row>
    <row r="159" spans="2:51" s="6" customFormat="1" ht="15.75" customHeight="1">
      <c r="B159" s="157"/>
      <c r="C159" s="158"/>
      <c r="D159" s="155" t="s">
        <v>159</v>
      </c>
      <c r="E159" s="158"/>
      <c r="F159" s="159" t="s">
        <v>247</v>
      </c>
      <c r="G159" s="158"/>
      <c r="H159" s="160">
        <v>7.092</v>
      </c>
      <c r="J159" s="158"/>
      <c r="K159" s="158"/>
      <c r="L159" s="161"/>
      <c r="M159" s="162"/>
      <c r="N159" s="158"/>
      <c r="O159" s="158"/>
      <c r="P159" s="158"/>
      <c r="Q159" s="158"/>
      <c r="R159" s="158"/>
      <c r="S159" s="158"/>
      <c r="T159" s="163"/>
      <c r="AT159" s="164" t="s">
        <v>159</v>
      </c>
      <c r="AU159" s="164" t="s">
        <v>82</v>
      </c>
      <c r="AV159" s="164" t="s">
        <v>82</v>
      </c>
      <c r="AW159" s="164" t="s">
        <v>91</v>
      </c>
      <c r="AX159" s="164" t="s">
        <v>8</v>
      </c>
      <c r="AY159" s="164" t="s">
        <v>129</v>
      </c>
    </row>
    <row r="160" spans="2:65" s="6" customFormat="1" ht="15.75" customHeight="1">
      <c r="B160" s="23"/>
      <c r="C160" s="141" t="s">
        <v>248</v>
      </c>
      <c r="D160" s="141" t="s">
        <v>132</v>
      </c>
      <c r="E160" s="142" t="s">
        <v>249</v>
      </c>
      <c r="F160" s="143" t="s">
        <v>250</v>
      </c>
      <c r="G160" s="144" t="s">
        <v>215</v>
      </c>
      <c r="H160" s="145">
        <v>6.463</v>
      </c>
      <c r="I160" s="146"/>
      <c r="J160" s="147">
        <f>ROUND($I$160*$H$160,0)</f>
        <v>0</v>
      </c>
      <c r="K160" s="143" t="s">
        <v>136</v>
      </c>
      <c r="L160" s="43"/>
      <c r="M160" s="148"/>
      <c r="N160" s="149" t="s">
        <v>45</v>
      </c>
      <c r="O160" s="24"/>
      <c r="P160" s="150">
        <f>$O$160*$H$160</f>
        <v>0</v>
      </c>
      <c r="Q160" s="150">
        <v>0</v>
      </c>
      <c r="R160" s="150">
        <f>$Q$160*$H$160</f>
        <v>0</v>
      </c>
      <c r="S160" s="150">
        <v>0</v>
      </c>
      <c r="T160" s="151">
        <f>$S$160*$H$160</f>
        <v>0</v>
      </c>
      <c r="AR160" s="85" t="s">
        <v>137</v>
      </c>
      <c r="AT160" s="85" t="s">
        <v>132</v>
      </c>
      <c r="AU160" s="85" t="s">
        <v>82</v>
      </c>
      <c r="AY160" s="6" t="s">
        <v>129</v>
      </c>
      <c r="BE160" s="152">
        <f>IF($N$160="základní",$J$160,0)</f>
        <v>0</v>
      </c>
      <c r="BF160" s="152">
        <f>IF($N$160="snížená",$J$160,0)</f>
        <v>0</v>
      </c>
      <c r="BG160" s="152">
        <f>IF($N$160="zákl. přenesená",$J$160,0)</f>
        <v>0</v>
      </c>
      <c r="BH160" s="152">
        <f>IF($N$160="sníž. přenesená",$J$160,0)</f>
        <v>0</v>
      </c>
      <c r="BI160" s="152">
        <f>IF($N$160="nulová",$J$160,0)</f>
        <v>0</v>
      </c>
      <c r="BJ160" s="85" t="s">
        <v>8</v>
      </c>
      <c r="BK160" s="152">
        <f>ROUND($I$160*$H$160,0)</f>
        <v>0</v>
      </c>
      <c r="BL160" s="85" t="s">
        <v>137</v>
      </c>
      <c r="BM160" s="85" t="s">
        <v>251</v>
      </c>
    </row>
    <row r="161" spans="2:47" s="6" customFormat="1" ht="16.5" customHeight="1">
      <c r="B161" s="23"/>
      <c r="C161" s="24"/>
      <c r="D161" s="153" t="s">
        <v>139</v>
      </c>
      <c r="E161" s="24"/>
      <c r="F161" s="154" t="s">
        <v>252</v>
      </c>
      <c r="G161" s="24"/>
      <c r="H161" s="24"/>
      <c r="J161" s="24"/>
      <c r="K161" s="24"/>
      <c r="L161" s="43"/>
      <c r="M161" s="56"/>
      <c r="N161" s="24"/>
      <c r="O161" s="24"/>
      <c r="P161" s="24"/>
      <c r="Q161" s="24"/>
      <c r="R161" s="24"/>
      <c r="S161" s="24"/>
      <c r="T161" s="57"/>
      <c r="AT161" s="6" t="s">
        <v>139</v>
      </c>
      <c r="AU161" s="6" t="s">
        <v>82</v>
      </c>
    </row>
    <row r="162" spans="2:47" s="6" customFormat="1" ht="57.75" customHeight="1">
      <c r="B162" s="23"/>
      <c r="C162" s="24"/>
      <c r="D162" s="155" t="s">
        <v>145</v>
      </c>
      <c r="E162" s="24"/>
      <c r="F162" s="156" t="s">
        <v>235</v>
      </c>
      <c r="G162" s="24"/>
      <c r="H162" s="24"/>
      <c r="J162" s="24"/>
      <c r="K162" s="24"/>
      <c r="L162" s="43"/>
      <c r="M162" s="56"/>
      <c r="N162" s="24"/>
      <c r="O162" s="24"/>
      <c r="P162" s="24"/>
      <c r="Q162" s="24"/>
      <c r="R162" s="24"/>
      <c r="S162" s="24"/>
      <c r="T162" s="57"/>
      <c r="AT162" s="6" t="s">
        <v>145</v>
      </c>
      <c r="AU162" s="6" t="s">
        <v>82</v>
      </c>
    </row>
    <row r="163" spans="2:63" s="128" customFormat="1" ht="30.75" customHeight="1">
      <c r="B163" s="129"/>
      <c r="C163" s="130"/>
      <c r="D163" s="130" t="s">
        <v>73</v>
      </c>
      <c r="E163" s="139" t="s">
        <v>253</v>
      </c>
      <c r="F163" s="139" t="s">
        <v>254</v>
      </c>
      <c r="G163" s="130"/>
      <c r="H163" s="130"/>
      <c r="J163" s="140">
        <f>$BK$163</f>
        <v>0</v>
      </c>
      <c r="K163" s="130"/>
      <c r="L163" s="133"/>
      <c r="M163" s="134"/>
      <c r="N163" s="130"/>
      <c r="O163" s="130"/>
      <c r="P163" s="135">
        <f>SUM($P$164:$P$166)</f>
        <v>0</v>
      </c>
      <c r="Q163" s="130"/>
      <c r="R163" s="135">
        <f>SUM($R$164:$R$166)</f>
        <v>0</v>
      </c>
      <c r="S163" s="130"/>
      <c r="T163" s="136">
        <f>SUM($T$164:$T$166)</f>
        <v>0</v>
      </c>
      <c r="AR163" s="137" t="s">
        <v>8</v>
      </c>
      <c r="AT163" s="137" t="s">
        <v>73</v>
      </c>
      <c r="AU163" s="137" t="s">
        <v>8</v>
      </c>
      <c r="AY163" s="137" t="s">
        <v>129</v>
      </c>
      <c r="BK163" s="138">
        <f>SUM($BK$164:$BK$166)</f>
        <v>0</v>
      </c>
    </row>
    <row r="164" spans="2:65" s="6" customFormat="1" ht="15.75" customHeight="1">
      <c r="B164" s="23"/>
      <c r="C164" s="141" t="s">
        <v>7</v>
      </c>
      <c r="D164" s="141" t="s">
        <v>132</v>
      </c>
      <c r="E164" s="142" t="s">
        <v>255</v>
      </c>
      <c r="F164" s="143" t="s">
        <v>256</v>
      </c>
      <c r="G164" s="144" t="s">
        <v>215</v>
      </c>
      <c r="H164" s="145">
        <v>0.839</v>
      </c>
      <c r="I164" s="146"/>
      <c r="J164" s="147">
        <f>ROUND($I$164*$H$164,0)</f>
        <v>0</v>
      </c>
      <c r="K164" s="143" t="s">
        <v>136</v>
      </c>
      <c r="L164" s="43"/>
      <c r="M164" s="148"/>
      <c r="N164" s="149" t="s">
        <v>45</v>
      </c>
      <c r="O164" s="24"/>
      <c r="P164" s="150">
        <f>$O$164*$H$164</f>
        <v>0</v>
      </c>
      <c r="Q164" s="150">
        <v>0</v>
      </c>
      <c r="R164" s="150">
        <f>$Q$164*$H$164</f>
        <v>0</v>
      </c>
      <c r="S164" s="150">
        <v>0</v>
      </c>
      <c r="T164" s="151">
        <f>$S$164*$H$164</f>
        <v>0</v>
      </c>
      <c r="AR164" s="85" t="s">
        <v>137</v>
      </c>
      <c r="AT164" s="85" t="s">
        <v>132</v>
      </c>
      <c r="AU164" s="85" t="s">
        <v>82</v>
      </c>
      <c r="AY164" s="6" t="s">
        <v>129</v>
      </c>
      <c r="BE164" s="152">
        <f>IF($N$164="základní",$J$164,0)</f>
        <v>0</v>
      </c>
      <c r="BF164" s="152">
        <f>IF($N$164="snížená",$J$164,0)</f>
        <v>0</v>
      </c>
      <c r="BG164" s="152">
        <f>IF($N$164="zákl. přenesená",$J$164,0)</f>
        <v>0</v>
      </c>
      <c r="BH164" s="152">
        <f>IF($N$164="sníž. přenesená",$J$164,0)</f>
        <v>0</v>
      </c>
      <c r="BI164" s="152">
        <f>IF($N$164="nulová",$J$164,0)</f>
        <v>0</v>
      </c>
      <c r="BJ164" s="85" t="s">
        <v>8</v>
      </c>
      <c r="BK164" s="152">
        <f>ROUND($I$164*$H$164,0)</f>
        <v>0</v>
      </c>
      <c r="BL164" s="85" t="s">
        <v>137</v>
      </c>
      <c r="BM164" s="85" t="s">
        <v>257</v>
      </c>
    </row>
    <row r="165" spans="2:47" s="6" customFormat="1" ht="27" customHeight="1">
      <c r="B165" s="23"/>
      <c r="C165" s="24"/>
      <c r="D165" s="153" t="s">
        <v>139</v>
      </c>
      <c r="E165" s="24"/>
      <c r="F165" s="154" t="s">
        <v>258</v>
      </c>
      <c r="G165" s="24"/>
      <c r="H165" s="24"/>
      <c r="J165" s="24"/>
      <c r="K165" s="24"/>
      <c r="L165" s="43"/>
      <c r="M165" s="56"/>
      <c r="N165" s="24"/>
      <c r="O165" s="24"/>
      <c r="P165" s="24"/>
      <c r="Q165" s="24"/>
      <c r="R165" s="24"/>
      <c r="S165" s="24"/>
      <c r="T165" s="57"/>
      <c r="AT165" s="6" t="s">
        <v>139</v>
      </c>
      <c r="AU165" s="6" t="s">
        <v>82</v>
      </c>
    </row>
    <row r="166" spans="2:47" s="6" customFormat="1" ht="71.25" customHeight="1">
      <c r="B166" s="23"/>
      <c r="C166" s="24"/>
      <c r="D166" s="155" t="s">
        <v>145</v>
      </c>
      <c r="E166" s="24"/>
      <c r="F166" s="156" t="s">
        <v>259</v>
      </c>
      <c r="G166" s="24"/>
      <c r="H166" s="24"/>
      <c r="J166" s="24"/>
      <c r="K166" s="24"/>
      <c r="L166" s="43"/>
      <c r="M166" s="56"/>
      <c r="N166" s="24"/>
      <c r="O166" s="24"/>
      <c r="P166" s="24"/>
      <c r="Q166" s="24"/>
      <c r="R166" s="24"/>
      <c r="S166" s="24"/>
      <c r="T166" s="57"/>
      <c r="AT166" s="6" t="s">
        <v>145</v>
      </c>
      <c r="AU166" s="6" t="s">
        <v>82</v>
      </c>
    </row>
    <row r="167" spans="2:63" s="128" customFormat="1" ht="37.5" customHeight="1">
      <c r="B167" s="129"/>
      <c r="C167" s="130"/>
      <c r="D167" s="130" t="s">
        <v>73</v>
      </c>
      <c r="E167" s="131" t="s">
        <v>260</v>
      </c>
      <c r="F167" s="131" t="s">
        <v>261</v>
      </c>
      <c r="G167" s="130"/>
      <c r="H167" s="130"/>
      <c r="J167" s="132">
        <f>$BK$167</f>
        <v>0</v>
      </c>
      <c r="K167" s="130"/>
      <c r="L167" s="133"/>
      <c r="M167" s="134"/>
      <c r="N167" s="130"/>
      <c r="O167" s="130"/>
      <c r="P167" s="135">
        <f>$P$168+$P$189+$P$195+$P$198+$P$268+$P$280+$P$337+$P$372+$P$401+$P$405</f>
        <v>0</v>
      </c>
      <c r="Q167" s="130"/>
      <c r="R167" s="135">
        <f>$R$168+$R$189+$R$195+$R$198+$R$268+$R$280+$R$337+$R$372+$R$401+$R$405</f>
        <v>17.00018477</v>
      </c>
      <c r="S167" s="130"/>
      <c r="T167" s="136">
        <f>$T$168+$T$189+$T$195+$T$198+$T$268+$T$280+$T$337+$T$372+$T$401+$T$405</f>
        <v>22.36741189</v>
      </c>
      <c r="AR167" s="137" t="s">
        <v>82</v>
      </c>
      <c r="AT167" s="137" t="s">
        <v>73</v>
      </c>
      <c r="AU167" s="137" t="s">
        <v>74</v>
      </c>
      <c r="AY167" s="137" t="s">
        <v>129</v>
      </c>
      <c r="BK167" s="138">
        <f>$BK$168+$BK$189+$BK$195+$BK$198+$BK$268+$BK$280+$BK$337+$BK$372+$BK$401+$BK$405</f>
        <v>0</v>
      </c>
    </row>
    <row r="168" spans="2:63" s="128" customFormat="1" ht="21" customHeight="1">
      <c r="B168" s="129"/>
      <c r="C168" s="130"/>
      <c r="D168" s="130" t="s">
        <v>73</v>
      </c>
      <c r="E168" s="139" t="s">
        <v>262</v>
      </c>
      <c r="F168" s="139" t="s">
        <v>263</v>
      </c>
      <c r="G168" s="130"/>
      <c r="H168" s="130"/>
      <c r="J168" s="140">
        <f>$BK$168</f>
        <v>0</v>
      </c>
      <c r="K168" s="130"/>
      <c r="L168" s="133"/>
      <c r="M168" s="134"/>
      <c r="N168" s="130"/>
      <c r="O168" s="130"/>
      <c r="P168" s="135">
        <f>SUM($P$169:$P$188)</f>
        <v>0</v>
      </c>
      <c r="Q168" s="130"/>
      <c r="R168" s="135">
        <f>SUM($R$169:$R$188)</f>
        <v>1.212222</v>
      </c>
      <c r="S168" s="130"/>
      <c r="T168" s="136">
        <f>SUM($T$169:$T$188)</f>
        <v>5.691180000000001</v>
      </c>
      <c r="AR168" s="137" t="s">
        <v>82</v>
      </c>
      <c r="AT168" s="137" t="s">
        <v>73</v>
      </c>
      <c r="AU168" s="137" t="s">
        <v>8</v>
      </c>
      <c r="AY168" s="137" t="s">
        <v>129</v>
      </c>
      <c r="BK168" s="138">
        <f>SUM($BK$169:$BK$188)</f>
        <v>0</v>
      </c>
    </row>
    <row r="169" spans="2:65" s="6" customFormat="1" ht="15.75" customHeight="1">
      <c r="B169" s="23"/>
      <c r="C169" s="141" t="s">
        <v>264</v>
      </c>
      <c r="D169" s="141" t="s">
        <v>132</v>
      </c>
      <c r="E169" s="142" t="s">
        <v>265</v>
      </c>
      <c r="F169" s="143" t="s">
        <v>266</v>
      </c>
      <c r="G169" s="144" t="s">
        <v>135</v>
      </c>
      <c r="H169" s="145">
        <v>569.118</v>
      </c>
      <c r="I169" s="146"/>
      <c r="J169" s="147">
        <f>ROUND($I$169*$H$169,0)</f>
        <v>0</v>
      </c>
      <c r="K169" s="143" t="s">
        <v>136</v>
      </c>
      <c r="L169" s="43"/>
      <c r="M169" s="148"/>
      <c r="N169" s="149" t="s">
        <v>45</v>
      </c>
      <c r="O169" s="24"/>
      <c r="P169" s="150">
        <f>$O$169*$H$169</f>
        <v>0</v>
      </c>
      <c r="Q169" s="150">
        <v>0</v>
      </c>
      <c r="R169" s="150">
        <f>$Q$169*$H$169</f>
        <v>0</v>
      </c>
      <c r="S169" s="150">
        <v>0</v>
      </c>
      <c r="T169" s="151">
        <f>$S$169*$H$169</f>
        <v>0</v>
      </c>
      <c r="AR169" s="85" t="s">
        <v>224</v>
      </c>
      <c r="AT169" s="85" t="s">
        <v>132</v>
      </c>
      <c r="AU169" s="85" t="s">
        <v>82</v>
      </c>
      <c r="AY169" s="6" t="s">
        <v>129</v>
      </c>
      <c r="BE169" s="152">
        <f>IF($N$169="základní",$J$169,0)</f>
        <v>0</v>
      </c>
      <c r="BF169" s="152">
        <f>IF($N$169="snížená",$J$169,0)</f>
        <v>0</v>
      </c>
      <c r="BG169" s="152">
        <f>IF($N$169="zákl. přenesená",$J$169,0)</f>
        <v>0</v>
      </c>
      <c r="BH169" s="152">
        <f>IF($N$169="sníž. přenesená",$J$169,0)</f>
        <v>0</v>
      </c>
      <c r="BI169" s="152">
        <f>IF($N$169="nulová",$J$169,0)</f>
        <v>0</v>
      </c>
      <c r="BJ169" s="85" t="s">
        <v>8</v>
      </c>
      <c r="BK169" s="152">
        <f>ROUND($I$169*$H$169,0)</f>
        <v>0</v>
      </c>
      <c r="BL169" s="85" t="s">
        <v>224</v>
      </c>
      <c r="BM169" s="85" t="s">
        <v>267</v>
      </c>
    </row>
    <row r="170" spans="2:47" s="6" customFormat="1" ht="16.5" customHeight="1">
      <c r="B170" s="23"/>
      <c r="C170" s="24"/>
      <c r="D170" s="153" t="s">
        <v>139</v>
      </c>
      <c r="E170" s="24"/>
      <c r="F170" s="154" t="s">
        <v>268</v>
      </c>
      <c r="G170" s="24"/>
      <c r="H170" s="24"/>
      <c r="J170" s="24"/>
      <c r="K170" s="24"/>
      <c r="L170" s="43"/>
      <c r="M170" s="56"/>
      <c r="N170" s="24"/>
      <c r="O170" s="24"/>
      <c r="P170" s="24"/>
      <c r="Q170" s="24"/>
      <c r="R170" s="24"/>
      <c r="S170" s="24"/>
      <c r="T170" s="57"/>
      <c r="AT170" s="6" t="s">
        <v>139</v>
      </c>
      <c r="AU170" s="6" t="s">
        <v>82</v>
      </c>
    </row>
    <row r="171" spans="2:47" s="6" customFormat="1" ht="44.25" customHeight="1">
      <c r="B171" s="23"/>
      <c r="C171" s="24"/>
      <c r="D171" s="155" t="s">
        <v>145</v>
      </c>
      <c r="E171" s="24"/>
      <c r="F171" s="156" t="s">
        <v>269</v>
      </c>
      <c r="G171" s="24"/>
      <c r="H171" s="24"/>
      <c r="J171" s="24"/>
      <c r="K171" s="24"/>
      <c r="L171" s="43"/>
      <c r="M171" s="56"/>
      <c r="N171" s="24"/>
      <c r="O171" s="24"/>
      <c r="P171" s="24"/>
      <c r="Q171" s="24"/>
      <c r="R171" s="24"/>
      <c r="S171" s="24"/>
      <c r="T171" s="57"/>
      <c r="AT171" s="6" t="s">
        <v>145</v>
      </c>
      <c r="AU171" s="6" t="s">
        <v>82</v>
      </c>
    </row>
    <row r="172" spans="2:51" s="6" customFormat="1" ht="15.75" customHeight="1">
      <c r="B172" s="157"/>
      <c r="C172" s="158"/>
      <c r="D172" s="155" t="s">
        <v>159</v>
      </c>
      <c r="E172" s="158"/>
      <c r="F172" s="159" t="s">
        <v>270</v>
      </c>
      <c r="G172" s="158"/>
      <c r="H172" s="160">
        <v>421.623</v>
      </c>
      <c r="J172" s="158"/>
      <c r="K172" s="158"/>
      <c r="L172" s="161"/>
      <c r="M172" s="162"/>
      <c r="N172" s="158"/>
      <c r="O172" s="158"/>
      <c r="P172" s="158"/>
      <c r="Q172" s="158"/>
      <c r="R172" s="158"/>
      <c r="S172" s="158"/>
      <c r="T172" s="163"/>
      <c r="AT172" s="164" t="s">
        <v>159</v>
      </c>
      <c r="AU172" s="164" t="s">
        <v>82</v>
      </c>
      <c r="AV172" s="164" t="s">
        <v>82</v>
      </c>
      <c r="AW172" s="164" t="s">
        <v>91</v>
      </c>
      <c r="AX172" s="164" t="s">
        <v>74</v>
      </c>
      <c r="AY172" s="164" t="s">
        <v>129</v>
      </c>
    </row>
    <row r="173" spans="2:51" s="6" customFormat="1" ht="15.75" customHeight="1">
      <c r="B173" s="157"/>
      <c r="C173" s="158"/>
      <c r="D173" s="155" t="s">
        <v>159</v>
      </c>
      <c r="E173" s="158"/>
      <c r="F173" s="159" t="s">
        <v>271</v>
      </c>
      <c r="G173" s="158"/>
      <c r="H173" s="160">
        <v>147.495</v>
      </c>
      <c r="J173" s="158"/>
      <c r="K173" s="158"/>
      <c r="L173" s="161"/>
      <c r="M173" s="162"/>
      <c r="N173" s="158"/>
      <c r="O173" s="158"/>
      <c r="P173" s="158"/>
      <c r="Q173" s="158"/>
      <c r="R173" s="158"/>
      <c r="S173" s="158"/>
      <c r="T173" s="163"/>
      <c r="AT173" s="164" t="s">
        <v>159</v>
      </c>
      <c r="AU173" s="164" t="s">
        <v>82</v>
      </c>
      <c r="AV173" s="164" t="s">
        <v>82</v>
      </c>
      <c r="AW173" s="164" t="s">
        <v>91</v>
      </c>
      <c r="AX173" s="164" t="s">
        <v>74</v>
      </c>
      <c r="AY173" s="164" t="s">
        <v>129</v>
      </c>
    </row>
    <row r="174" spans="2:51" s="6" customFormat="1" ht="15.75" customHeight="1">
      <c r="B174" s="165"/>
      <c r="C174" s="166"/>
      <c r="D174" s="155" t="s">
        <v>159</v>
      </c>
      <c r="E174" s="166"/>
      <c r="F174" s="167" t="s">
        <v>272</v>
      </c>
      <c r="G174" s="166"/>
      <c r="H174" s="168">
        <v>569.118</v>
      </c>
      <c r="J174" s="166"/>
      <c r="K174" s="166"/>
      <c r="L174" s="169"/>
      <c r="M174" s="170"/>
      <c r="N174" s="166"/>
      <c r="O174" s="166"/>
      <c r="P174" s="166"/>
      <c r="Q174" s="166"/>
      <c r="R174" s="166"/>
      <c r="S174" s="166"/>
      <c r="T174" s="171"/>
      <c r="AT174" s="172" t="s">
        <v>159</v>
      </c>
      <c r="AU174" s="172" t="s">
        <v>82</v>
      </c>
      <c r="AV174" s="172" t="s">
        <v>137</v>
      </c>
      <c r="AW174" s="172" t="s">
        <v>91</v>
      </c>
      <c r="AX174" s="172" t="s">
        <v>8</v>
      </c>
      <c r="AY174" s="172" t="s">
        <v>129</v>
      </c>
    </row>
    <row r="175" spans="2:65" s="6" customFormat="1" ht="15.75" customHeight="1">
      <c r="B175" s="23"/>
      <c r="C175" s="173" t="s">
        <v>273</v>
      </c>
      <c r="D175" s="173" t="s">
        <v>274</v>
      </c>
      <c r="E175" s="174" t="s">
        <v>275</v>
      </c>
      <c r="F175" s="175" t="s">
        <v>276</v>
      </c>
      <c r="G175" s="176" t="s">
        <v>135</v>
      </c>
      <c r="H175" s="177">
        <v>626.03</v>
      </c>
      <c r="I175" s="178"/>
      <c r="J175" s="179">
        <f>ROUND($I$175*$H$175,0)</f>
        <v>0</v>
      </c>
      <c r="K175" s="175"/>
      <c r="L175" s="180"/>
      <c r="M175" s="181"/>
      <c r="N175" s="182" t="s">
        <v>45</v>
      </c>
      <c r="O175" s="24"/>
      <c r="P175" s="150">
        <f>$O$175*$H$175</f>
        <v>0</v>
      </c>
      <c r="Q175" s="150">
        <v>0.0019</v>
      </c>
      <c r="R175" s="150">
        <f>$Q$175*$H$175</f>
        <v>1.189457</v>
      </c>
      <c r="S175" s="150">
        <v>0</v>
      </c>
      <c r="T175" s="151">
        <f>$S$175*$H$175</f>
        <v>0</v>
      </c>
      <c r="AR175" s="85" t="s">
        <v>277</v>
      </c>
      <c r="AT175" s="85" t="s">
        <v>274</v>
      </c>
      <c r="AU175" s="85" t="s">
        <v>82</v>
      </c>
      <c r="AY175" s="6" t="s">
        <v>129</v>
      </c>
      <c r="BE175" s="152">
        <f>IF($N$175="základní",$J$175,0)</f>
        <v>0</v>
      </c>
      <c r="BF175" s="152">
        <f>IF($N$175="snížená",$J$175,0)</f>
        <v>0</v>
      </c>
      <c r="BG175" s="152">
        <f>IF($N$175="zákl. přenesená",$J$175,0)</f>
        <v>0</v>
      </c>
      <c r="BH175" s="152">
        <f>IF($N$175="sníž. přenesená",$J$175,0)</f>
        <v>0</v>
      </c>
      <c r="BI175" s="152">
        <f>IF($N$175="nulová",$J$175,0)</f>
        <v>0</v>
      </c>
      <c r="BJ175" s="85" t="s">
        <v>8</v>
      </c>
      <c r="BK175" s="152">
        <f>ROUND($I$175*$H$175,0)</f>
        <v>0</v>
      </c>
      <c r="BL175" s="85" t="s">
        <v>224</v>
      </c>
      <c r="BM175" s="85" t="s">
        <v>278</v>
      </c>
    </row>
    <row r="176" spans="2:47" s="6" customFormat="1" ht="27" customHeight="1">
      <c r="B176" s="23"/>
      <c r="C176" s="24"/>
      <c r="D176" s="153" t="s">
        <v>139</v>
      </c>
      <c r="E176" s="24"/>
      <c r="F176" s="154" t="s">
        <v>279</v>
      </c>
      <c r="G176" s="24"/>
      <c r="H176" s="24"/>
      <c r="J176" s="24"/>
      <c r="K176" s="24"/>
      <c r="L176" s="43"/>
      <c r="M176" s="56"/>
      <c r="N176" s="24"/>
      <c r="O176" s="24"/>
      <c r="P176" s="24"/>
      <c r="Q176" s="24"/>
      <c r="R176" s="24"/>
      <c r="S176" s="24"/>
      <c r="T176" s="57"/>
      <c r="AT176" s="6" t="s">
        <v>139</v>
      </c>
      <c r="AU176" s="6" t="s">
        <v>82</v>
      </c>
    </row>
    <row r="177" spans="2:51" s="6" customFormat="1" ht="15.75" customHeight="1">
      <c r="B177" s="157"/>
      <c r="C177" s="158"/>
      <c r="D177" s="155" t="s">
        <v>159</v>
      </c>
      <c r="E177" s="158"/>
      <c r="F177" s="159" t="s">
        <v>280</v>
      </c>
      <c r="G177" s="158"/>
      <c r="H177" s="160">
        <v>626.03</v>
      </c>
      <c r="J177" s="158"/>
      <c r="K177" s="158"/>
      <c r="L177" s="161"/>
      <c r="M177" s="162"/>
      <c r="N177" s="158"/>
      <c r="O177" s="158"/>
      <c r="P177" s="158"/>
      <c r="Q177" s="158"/>
      <c r="R177" s="158"/>
      <c r="S177" s="158"/>
      <c r="T177" s="163"/>
      <c r="AT177" s="164" t="s">
        <v>159</v>
      </c>
      <c r="AU177" s="164" t="s">
        <v>82</v>
      </c>
      <c r="AV177" s="164" t="s">
        <v>82</v>
      </c>
      <c r="AW177" s="164" t="s">
        <v>74</v>
      </c>
      <c r="AX177" s="164" t="s">
        <v>8</v>
      </c>
      <c r="AY177" s="164" t="s">
        <v>129</v>
      </c>
    </row>
    <row r="178" spans="2:65" s="6" customFormat="1" ht="15.75" customHeight="1">
      <c r="B178" s="23"/>
      <c r="C178" s="173" t="s">
        <v>281</v>
      </c>
      <c r="D178" s="173" t="s">
        <v>274</v>
      </c>
      <c r="E178" s="174" t="s">
        <v>282</v>
      </c>
      <c r="F178" s="175" t="s">
        <v>283</v>
      </c>
      <c r="G178" s="176" t="s">
        <v>284</v>
      </c>
      <c r="H178" s="177">
        <v>22.765</v>
      </c>
      <c r="I178" s="178"/>
      <c r="J178" s="179">
        <f>ROUND($I$178*$H$178,0)</f>
        <v>0</v>
      </c>
      <c r="K178" s="175" t="s">
        <v>136</v>
      </c>
      <c r="L178" s="180"/>
      <c r="M178" s="181"/>
      <c r="N178" s="182" t="s">
        <v>45</v>
      </c>
      <c r="O178" s="24"/>
      <c r="P178" s="150">
        <f>$O$178*$H$178</f>
        <v>0</v>
      </c>
      <c r="Q178" s="150">
        <v>0.001</v>
      </c>
      <c r="R178" s="150">
        <f>$Q$178*$H$178</f>
        <v>0.022765</v>
      </c>
      <c r="S178" s="150">
        <v>0</v>
      </c>
      <c r="T178" s="151">
        <f>$S$178*$H$178</f>
        <v>0</v>
      </c>
      <c r="AR178" s="85" t="s">
        <v>277</v>
      </c>
      <c r="AT178" s="85" t="s">
        <v>274</v>
      </c>
      <c r="AU178" s="85" t="s">
        <v>82</v>
      </c>
      <c r="AY178" s="6" t="s">
        <v>129</v>
      </c>
      <c r="BE178" s="152">
        <f>IF($N$178="základní",$J$178,0)</f>
        <v>0</v>
      </c>
      <c r="BF178" s="152">
        <f>IF($N$178="snížená",$J$178,0)</f>
        <v>0</v>
      </c>
      <c r="BG178" s="152">
        <f>IF($N$178="zákl. přenesená",$J$178,0)</f>
        <v>0</v>
      </c>
      <c r="BH178" s="152">
        <f>IF($N$178="sníž. přenesená",$J$178,0)</f>
        <v>0</v>
      </c>
      <c r="BI178" s="152">
        <f>IF($N$178="nulová",$J$178,0)</f>
        <v>0</v>
      </c>
      <c r="BJ178" s="85" t="s">
        <v>8</v>
      </c>
      <c r="BK178" s="152">
        <f>ROUND($I$178*$H$178,0)</f>
        <v>0</v>
      </c>
      <c r="BL178" s="85" t="s">
        <v>224</v>
      </c>
      <c r="BM178" s="85" t="s">
        <v>285</v>
      </c>
    </row>
    <row r="179" spans="2:47" s="6" customFormat="1" ht="16.5" customHeight="1">
      <c r="B179" s="23"/>
      <c r="C179" s="24"/>
      <c r="D179" s="153" t="s">
        <v>139</v>
      </c>
      <c r="E179" s="24"/>
      <c r="F179" s="154" t="s">
        <v>286</v>
      </c>
      <c r="G179" s="24"/>
      <c r="H179" s="24"/>
      <c r="J179" s="24"/>
      <c r="K179" s="24"/>
      <c r="L179" s="43"/>
      <c r="M179" s="56"/>
      <c r="N179" s="24"/>
      <c r="O179" s="24"/>
      <c r="P179" s="24"/>
      <c r="Q179" s="24"/>
      <c r="R179" s="24"/>
      <c r="S179" s="24"/>
      <c r="T179" s="57"/>
      <c r="AT179" s="6" t="s">
        <v>139</v>
      </c>
      <c r="AU179" s="6" t="s">
        <v>82</v>
      </c>
    </row>
    <row r="180" spans="2:51" s="6" customFormat="1" ht="15.75" customHeight="1">
      <c r="B180" s="157"/>
      <c r="C180" s="158"/>
      <c r="D180" s="155" t="s">
        <v>159</v>
      </c>
      <c r="E180" s="158"/>
      <c r="F180" s="159" t="s">
        <v>287</v>
      </c>
      <c r="G180" s="158"/>
      <c r="H180" s="160">
        <v>22.765</v>
      </c>
      <c r="J180" s="158"/>
      <c r="K180" s="158"/>
      <c r="L180" s="161"/>
      <c r="M180" s="162"/>
      <c r="N180" s="158"/>
      <c r="O180" s="158"/>
      <c r="P180" s="158"/>
      <c r="Q180" s="158"/>
      <c r="R180" s="158"/>
      <c r="S180" s="158"/>
      <c r="T180" s="163"/>
      <c r="AT180" s="164" t="s">
        <v>159</v>
      </c>
      <c r="AU180" s="164" t="s">
        <v>82</v>
      </c>
      <c r="AV180" s="164" t="s">
        <v>82</v>
      </c>
      <c r="AW180" s="164" t="s">
        <v>74</v>
      </c>
      <c r="AX180" s="164" t="s">
        <v>8</v>
      </c>
      <c r="AY180" s="164" t="s">
        <v>129</v>
      </c>
    </row>
    <row r="181" spans="2:65" s="6" customFormat="1" ht="15.75" customHeight="1">
      <c r="B181" s="23"/>
      <c r="C181" s="141" t="s">
        <v>288</v>
      </c>
      <c r="D181" s="141" t="s">
        <v>132</v>
      </c>
      <c r="E181" s="142" t="s">
        <v>289</v>
      </c>
      <c r="F181" s="143" t="s">
        <v>290</v>
      </c>
      <c r="G181" s="144" t="s">
        <v>135</v>
      </c>
      <c r="H181" s="145">
        <v>569.118</v>
      </c>
      <c r="I181" s="146"/>
      <c r="J181" s="147">
        <f>ROUND($I$181*$H$181,0)</f>
        <v>0</v>
      </c>
      <c r="K181" s="143" t="s">
        <v>136</v>
      </c>
      <c r="L181" s="43"/>
      <c r="M181" s="148"/>
      <c r="N181" s="149" t="s">
        <v>45</v>
      </c>
      <c r="O181" s="24"/>
      <c r="P181" s="150">
        <f>$O$181*$H$181</f>
        <v>0</v>
      </c>
      <c r="Q181" s="150">
        <v>0</v>
      </c>
      <c r="R181" s="150">
        <f>$Q$181*$H$181</f>
        <v>0</v>
      </c>
      <c r="S181" s="150">
        <v>0.01</v>
      </c>
      <c r="T181" s="151">
        <f>$S$181*$H$181</f>
        <v>5.691180000000001</v>
      </c>
      <c r="AR181" s="85" t="s">
        <v>224</v>
      </c>
      <c r="AT181" s="85" t="s">
        <v>132</v>
      </c>
      <c r="AU181" s="85" t="s">
        <v>82</v>
      </c>
      <c r="AY181" s="6" t="s">
        <v>129</v>
      </c>
      <c r="BE181" s="152">
        <f>IF($N$181="základní",$J$181,0)</f>
        <v>0</v>
      </c>
      <c r="BF181" s="152">
        <f>IF($N$181="snížená",$J$181,0)</f>
        <v>0</v>
      </c>
      <c r="BG181" s="152">
        <f>IF($N$181="zákl. přenesená",$J$181,0)</f>
        <v>0</v>
      </c>
      <c r="BH181" s="152">
        <f>IF($N$181="sníž. přenesená",$J$181,0)</f>
        <v>0</v>
      </c>
      <c r="BI181" s="152">
        <f>IF($N$181="nulová",$J$181,0)</f>
        <v>0</v>
      </c>
      <c r="BJ181" s="85" t="s">
        <v>8</v>
      </c>
      <c r="BK181" s="152">
        <f>ROUND($I$181*$H$181,0)</f>
        <v>0</v>
      </c>
      <c r="BL181" s="85" t="s">
        <v>224</v>
      </c>
      <c r="BM181" s="85" t="s">
        <v>291</v>
      </c>
    </row>
    <row r="182" spans="2:47" s="6" customFormat="1" ht="16.5" customHeight="1">
      <c r="B182" s="23"/>
      <c r="C182" s="24"/>
      <c r="D182" s="153" t="s">
        <v>139</v>
      </c>
      <c r="E182" s="24"/>
      <c r="F182" s="154" t="s">
        <v>292</v>
      </c>
      <c r="G182" s="24"/>
      <c r="H182" s="24"/>
      <c r="J182" s="24"/>
      <c r="K182" s="24"/>
      <c r="L182" s="43"/>
      <c r="M182" s="56"/>
      <c r="N182" s="24"/>
      <c r="O182" s="24"/>
      <c r="P182" s="24"/>
      <c r="Q182" s="24"/>
      <c r="R182" s="24"/>
      <c r="S182" s="24"/>
      <c r="T182" s="57"/>
      <c r="AT182" s="6" t="s">
        <v>139</v>
      </c>
      <c r="AU182" s="6" t="s">
        <v>82</v>
      </c>
    </row>
    <row r="183" spans="2:65" s="6" customFormat="1" ht="15.75" customHeight="1">
      <c r="B183" s="23"/>
      <c r="C183" s="141" t="s">
        <v>293</v>
      </c>
      <c r="D183" s="141" t="s">
        <v>132</v>
      </c>
      <c r="E183" s="142" t="s">
        <v>294</v>
      </c>
      <c r="F183" s="143" t="s">
        <v>295</v>
      </c>
      <c r="G183" s="144" t="s">
        <v>215</v>
      </c>
      <c r="H183" s="145">
        <v>1.212</v>
      </c>
      <c r="I183" s="146"/>
      <c r="J183" s="147">
        <f>ROUND($I$183*$H$183,0)</f>
        <v>0</v>
      </c>
      <c r="K183" s="143" t="s">
        <v>136</v>
      </c>
      <c r="L183" s="43"/>
      <c r="M183" s="148"/>
      <c r="N183" s="149" t="s">
        <v>45</v>
      </c>
      <c r="O183" s="24"/>
      <c r="P183" s="150">
        <f>$O$183*$H$183</f>
        <v>0</v>
      </c>
      <c r="Q183" s="150">
        <v>0</v>
      </c>
      <c r="R183" s="150">
        <f>$Q$183*$H$183</f>
        <v>0</v>
      </c>
      <c r="S183" s="150">
        <v>0</v>
      </c>
      <c r="T183" s="151">
        <f>$S$183*$H$183</f>
        <v>0</v>
      </c>
      <c r="AR183" s="85" t="s">
        <v>224</v>
      </c>
      <c r="AT183" s="85" t="s">
        <v>132</v>
      </c>
      <c r="AU183" s="85" t="s">
        <v>82</v>
      </c>
      <c r="AY183" s="6" t="s">
        <v>129</v>
      </c>
      <c r="BE183" s="152">
        <f>IF($N$183="základní",$J$183,0)</f>
        <v>0</v>
      </c>
      <c r="BF183" s="152">
        <f>IF($N$183="snížená",$J$183,0)</f>
        <v>0</v>
      </c>
      <c r="BG183" s="152">
        <f>IF($N$183="zákl. přenesená",$J$183,0)</f>
        <v>0</v>
      </c>
      <c r="BH183" s="152">
        <f>IF($N$183="sníž. přenesená",$J$183,0)</f>
        <v>0</v>
      </c>
      <c r="BI183" s="152">
        <f>IF($N$183="nulová",$J$183,0)</f>
        <v>0</v>
      </c>
      <c r="BJ183" s="85" t="s">
        <v>8</v>
      </c>
      <c r="BK183" s="152">
        <f>ROUND($I$183*$H$183,0)</f>
        <v>0</v>
      </c>
      <c r="BL183" s="85" t="s">
        <v>224</v>
      </c>
      <c r="BM183" s="85" t="s">
        <v>296</v>
      </c>
    </row>
    <row r="184" spans="2:47" s="6" customFormat="1" ht="27" customHeight="1">
      <c r="B184" s="23"/>
      <c r="C184" s="24"/>
      <c r="D184" s="153" t="s">
        <v>139</v>
      </c>
      <c r="E184" s="24"/>
      <c r="F184" s="154" t="s">
        <v>297</v>
      </c>
      <c r="G184" s="24"/>
      <c r="H184" s="24"/>
      <c r="J184" s="24"/>
      <c r="K184" s="24"/>
      <c r="L184" s="43"/>
      <c r="M184" s="56"/>
      <c r="N184" s="24"/>
      <c r="O184" s="24"/>
      <c r="P184" s="24"/>
      <c r="Q184" s="24"/>
      <c r="R184" s="24"/>
      <c r="S184" s="24"/>
      <c r="T184" s="57"/>
      <c r="AT184" s="6" t="s">
        <v>139</v>
      </c>
      <c r="AU184" s="6" t="s">
        <v>82</v>
      </c>
    </row>
    <row r="185" spans="2:47" s="6" customFormat="1" ht="98.25" customHeight="1">
      <c r="B185" s="23"/>
      <c r="C185" s="24"/>
      <c r="D185" s="155" t="s">
        <v>145</v>
      </c>
      <c r="E185" s="24"/>
      <c r="F185" s="156" t="s">
        <v>298</v>
      </c>
      <c r="G185" s="24"/>
      <c r="H185" s="24"/>
      <c r="J185" s="24"/>
      <c r="K185" s="24"/>
      <c r="L185" s="43"/>
      <c r="M185" s="56"/>
      <c r="N185" s="24"/>
      <c r="O185" s="24"/>
      <c r="P185" s="24"/>
      <c r="Q185" s="24"/>
      <c r="R185" s="24"/>
      <c r="S185" s="24"/>
      <c r="T185" s="57"/>
      <c r="AT185" s="6" t="s">
        <v>145</v>
      </c>
      <c r="AU185" s="6" t="s">
        <v>82</v>
      </c>
    </row>
    <row r="186" spans="2:65" s="6" customFormat="1" ht="15.75" customHeight="1">
      <c r="B186" s="23"/>
      <c r="C186" s="141" t="s">
        <v>299</v>
      </c>
      <c r="D186" s="141" t="s">
        <v>132</v>
      </c>
      <c r="E186" s="142" t="s">
        <v>300</v>
      </c>
      <c r="F186" s="143" t="s">
        <v>301</v>
      </c>
      <c r="G186" s="144" t="s">
        <v>215</v>
      </c>
      <c r="H186" s="145">
        <v>1.212</v>
      </c>
      <c r="I186" s="146"/>
      <c r="J186" s="147">
        <f>ROUND($I$186*$H$186,0)</f>
        <v>0</v>
      </c>
      <c r="K186" s="143" t="s">
        <v>136</v>
      </c>
      <c r="L186" s="43"/>
      <c r="M186" s="148"/>
      <c r="N186" s="149" t="s">
        <v>45</v>
      </c>
      <c r="O186" s="24"/>
      <c r="P186" s="150">
        <f>$O$186*$H$186</f>
        <v>0</v>
      </c>
      <c r="Q186" s="150">
        <v>0</v>
      </c>
      <c r="R186" s="150">
        <f>$Q$186*$H$186</f>
        <v>0</v>
      </c>
      <c r="S186" s="150">
        <v>0</v>
      </c>
      <c r="T186" s="151">
        <f>$S$186*$H$186</f>
        <v>0</v>
      </c>
      <c r="AR186" s="85" t="s">
        <v>224</v>
      </c>
      <c r="AT186" s="85" t="s">
        <v>132</v>
      </c>
      <c r="AU186" s="85" t="s">
        <v>82</v>
      </c>
      <c r="AY186" s="6" t="s">
        <v>129</v>
      </c>
      <c r="BE186" s="152">
        <f>IF($N$186="základní",$J$186,0)</f>
        <v>0</v>
      </c>
      <c r="BF186" s="152">
        <f>IF($N$186="snížená",$J$186,0)</f>
        <v>0</v>
      </c>
      <c r="BG186" s="152">
        <f>IF($N$186="zákl. přenesená",$J$186,0)</f>
        <v>0</v>
      </c>
      <c r="BH186" s="152">
        <f>IF($N$186="sníž. přenesená",$J$186,0)</f>
        <v>0</v>
      </c>
      <c r="BI186" s="152">
        <f>IF($N$186="nulová",$J$186,0)</f>
        <v>0</v>
      </c>
      <c r="BJ186" s="85" t="s">
        <v>8</v>
      </c>
      <c r="BK186" s="152">
        <f>ROUND($I$186*$H$186,0)</f>
        <v>0</v>
      </c>
      <c r="BL186" s="85" t="s">
        <v>224</v>
      </c>
      <c r="BM186" s="85" t="s">
        <v>302</v>
      </c>
    </row>
    <row r="187" spans="2:47" s="6" customFormat="1" ht="27" customHeight="1">
      <c r="B187" s="23"/>
      <c r="C187" s="24"/>
      <c r="D187" s="153" t="s">
        <v>139</v>
      </c>
      <c r="E187" s="24"/>
      <c r="F187" s="154" t="s">
        <v>303</v>
      </c>
      <c r="G187" s="24"/>
      <c r="H187" s="24"/>
      <c r="J187" s="24"/>
      <c r="K187" s="24"/>
      <c r="L187" s="43"/>
      <c r="M187" s="56"/>
      <c r="N187" s="24"/>
      <c r="O187" s="24"/>
      <c r="P187" s="24"/>
      <c r="Q187" s="24"/>
      <c r="R187" s="24"/>
      <c r="S187" s="24"/>
      <c r="T187" s="57"/>
      <c r="AT187" s="6" t="s">
        <v>139</v>
      </c>
      <c r="AU187" s="6" t="s">
        <v>82</v>
      </c>
    </row>
    <row r="188" spans="2:47" s="6" customFormat="1" ht="98.25" customHeight="1">
      <c r="B188" s="23"/>
      <c r="C188" s="24"/>
      <c r="D188" s="155" t="s">
        <v>145</v>
      </c>
      <c r="E188" s="24"/>
      <c r="F188" s="156" t="s">
        <v>298</v>
      </c>
      <c r="G188" s="24"/>
      <c r="H188" s="24"/>
      <c r="J188" s="24"/>
      <c r="K188" s="24"/>
      <c r="L188" s="43"/>
      <c r="M188" s="56"/>
      <c r="N188" s="24"/>
      <c r="O188" s="24"/>
      <c r="P188" s="24"/>
      <c r="Q188" s="24"/>
      <c r="R188" s="24"/>
      <c r="S188" s="24"/>
      <c r="T188" s="57"/>
      <c r="AT188" s="6" t="s">
        <v>145</v>
      </c>
      <c r="AU188" s="6" t="s">
        <v>82</v>
      </c>
    </row>
    <row r="189" spans="2:63" s="128" customFormat="1" ht="30.75" customHeight="1">
      <c r="B189" s="129"/>
      <c r="C189" s="130"/>
      <c r="D189" s="130" t="s">
        <v>73</v>
      </c>
      <c r="E189" s="139" t="s">
        <v>304</v>
      </c>
      <c r="F189" s="139" t="s">
        <v>305</v>
      </c>
      <c r="G189" s="130"/>
      <c r="H189" s="130"/>
      <c r="J189" s="140">
        <f>$BK$189</f>
        <v>0</v>
      </c>
      <c r="K189" s="130"/>
      <c r="L189" s="133"/>
      <c r="M189" s="134"/>
      <c r="N189" s="130"/>
      <c r="O189" s="130"/>
      <c r="P189" s="135">
        <f>SUM($P$190:$P$194)</f>
        <v>0</v>
      </c>
      <c r="Q189" s="130"/>
      <c r="R189" s="135">
        <f>SUM($R$190:$R$194)</f>
        <v>0</v>
      </c>
      <c r="S189" s="130"/>
      <c r="T189" s="136">
        <f>SUM($T$190:$T$194)</f>
        <v>0</v>
      </c>
      <c r="AR189" s="137" t="s">
        <v>82</v>
      </c>
      <c r="AT189" s="137" t="s">
        <v>73</v>
      </c>
      <c r="AU189" s="137" t="s">
        <v>8</v>
      </c>
      <c r="AY189" s="137" t="s">
        <v>129</v>
      </c>
      <c r="BK189" s="138">
        <f>SUM($BK$190:$BK$194)</f>
        <v>0</v>
      </c>
    </row>
    <row r="190" spans="2:65" s="6" customFormat="1" ht="15.75" customHeight="1">
      <c r="B190" s="23"/>
      <c r="C190" s="141" t="s">
        <v>306</v>
      </c>
      <c r="D190" s="141" t="s">
        <v>132</v>
      </c>
      <c r="E190" s="142" t="s">
        <v>307</v>
      </c>
      <c r="F190" s="143" t="s">
        <v>308</v>
      </c>
      <c r="G190" s="144" t="s">
        <v>135</v>
      </c>
      <c r="H190" s="145">
        <v>70</v>
      </c>
      <c r="I190" s="146"/>
      <c r="J190" s="147">
        <f>ROUND($I$190*$H$190,0)</f>
        <v>0</v>
      </c>
      <c r="K190" s="143" t="s">
        <v>136</v>
      </c>
      <c r="L190" s="43"/>
      <c r="M190" s="148"/>
      <c r="N190" s="149" t="s">
        <v>45</v>
      </c>
      <c r="O190" s="24"/>
      <c r="P190" s="150">
        <f>$O$190*$H$190</f>
        <v>0</v>
      </c>
      <c r="Q190" s="150">
        <v>0</v>
      </c>
      <c r="R190" s="150">
        <f>$Q$190*$H$190</f>
        <v>0</v>
      </c>
      <c r="S190" s="150">
        <v>0</v>
      </c>
      <c r="T190" s="151">
        <f>$S$190*$H$190</f>
        <v>0</v>
      </c>
      <c r="AR190" s="85" t="s">
        <v>224</v>
      </c>
      <c r="AT190" s="85" t="s">
        <v>132</v>
      </c>
      <c r="AU190" s="85" t="s">
        <v>82</v>
      </c>
      <c r="AY190" s="6" t="s">
        <v>129</v>
      </c>
      <c r="BE190" s="152">
        <f>IF($N$190="základní",$J$190,0)</f>
        <v>0</v>
      </c>
      <c r="BF190" s="152">
        <f>IF($N$190="snížená",$J$190,0)</f>
        <v>0</v>
      </c>
      <c r="BG190" s="152">
        <f>IF($N$190="zákl. přenesená",$J$190,0)</f>
        <v>0</v>
      </c>
      <c r="BH190" s="152">
        <f>IF($N$190="sníž. přenesená",$J$190,0)</f>
        <v>0</v>
      </c>
      <c r="BI190" s="152">
        <f>IF($N$190="nulová",$J$190,0)</f>
        <v>0</v>
      </c>
      <c r="BJ190" s="85" t="s">
        <v>8</v>
      </c>
      <c r="BK190" s="152">
        <f>ROUND($I$190*$H$190,0)</f>
        <v>0</v>
      </c>
      <c r="BL190" s="85" t="s">
        <v>224</v>
      </c>
      <c r="BM190" s="85" t="s">
        <v>309</v>
      </c>
    </row>
    <row r="191" spans="2:47" s="6" customFormat="1" ht="16.5" customHeight="1">
      <c r="B191" s="23"/>
      <c r="C191" s="24"/>
      <c r="D191" s="153" t="s">
        <v>139</v>
      </c>
      <c r="E191" s="24"/>
      <c r="F191" s="154" t="s">
        <v>310</v>
      </c>
      <c r="G191" s="24"/>
      <c r="H191" s="24"/>
      <c r="J191" s="24"/>
      <c r="K191" s="24"/>
      <c r="L191" s="43"/>
      <c r="M191" s="56"/>
      <c r="N191" s="24"/>
      <c r="O191" s="24"/>
      <c r="P191" s="24"/>
      <c r="Q191" s="24"/>
      <c r="R191" s="24"/>
      <c r="S191" s="24"/>
      <c r="T191" s="57"/>
      <c r="AT191" s="6" t="s">
        <v>139</v>
      </c>
      <c r="AU191" s="6" t="s">
        <v>82</v>
      </c>
    </row>
    <row r="192" spans="2:47" s="6" customFormat="1" ht="44.25" customHeight="1">
      <c r="B192" s="23"/>
      <c r="C192" s="24"/>
      <c r="D192" s="155" t="s">
        <v>145</v>
      </c>
      <c r="E192" s="24"/>
      <c r="F192" s="156" t="s">
        <v>311</v>
      </c>
      <c r="G192" s="24"/>
      <c r="H192" s="24"/>
      <c r="J192" s="24"/>
      <c r="K192" s="24"/>
      <c r="L192" s="43"/>
      <c r="M192" s="56"/>
      <c r="N192" s="24"/>
      <c r="O192" s="24"/>
      <c r="P192" s="24"/>
      <c r="Q192" s="24"/>
      <c r="R192" s="24"/>
      <c r="S192" s="24"/>
      <c r="T192" s="57"/>
      <c r="AT192" s="6" t="s">
        <v>145</v>
      </c>
      <c r="AU192" s="6" t="s">
        <v>82</v>
      </c>
    </row>
    <row r="193" spans="2:65" s="6" customFormat="1" ht="15.75" customHeight="1">
      <c r="B193" s="23"/>
      <c r="C193" s="141" t="s">
        <v>312</v>
      </c>
      <c r="D193" s="141" t="s">
        <v>132</v>
      </c>
      <c r="E193" s="142" t="s">
        <v>313</v>
      </c>
      <c r="F193" s="143" t="s">
        <v>314</v>
      </c>
      <c r="G193" s="144" t="s">
        <v>135</v>
      </c>
      <c r="H193" s="145">
        <v>70</v>
      </c>
      <c r="I193" s="146"/>
      <c r="J193" s="147">
        <f>ROUND($I$193*$H$193,0)</f>
        <v>0</v>
      </c>
      <c r="K193" s="143" t="s">
        <v>136</v>
      </c>
      <c r="L193" s="43"/>
      <c r="M193" s="148"/>
      <c r="N193" s="149" t="s">
        <v>45</v>
      </c>
      <c r="O193" s="24"/>
      <c r="P193" s="150">
        <f>$O$193*$H$193</f>
        <v>0</v>
      </c>
      <c r="Q193" s="150">
        <v>0</v>
      </c>
      <c r="R193" s="150">
        <f>$Q$193*$H$193</f>
        <v>0</v>
      </c>
      <c r="S193" s="150">
        <v>0</v>
      </c>
      <c r="T193" s="151">
        <f>$S$193*$H$193</f>
        <v>0</v>
      </c>
      <c r="AR193" s="85" t="s">
        <v>224</v>
      </c>
      <c r="AT193" s="85" t="s">
        <v>132</v>
      </c>
      <c r="AU193" s="85" t="s">
        <v>82</v>
      </c>
      <c r="AY193" s="6" t="s">
        <v>129</v>
      </c>
      <c r="BE193" s="152">
        <f>IF($N$193="základní",$J$193,0)</f>
        <v>0</v>
      </c>
      <c r="BF193" s="152">
        <f>IF($N$193="snížená",$J$193,0)</f>
        <v>0</v>
      </c>
      <c r="BG193" s="152">
        <f>IF($N$193="zákl. přenesená",$J$193,0)</f>
        <v>0</v>
      </c>
      <c r="BH193" s="152">
        <f>IF($N$193="sníž. přenesená",$J$193,0)</f>
        <v>0</v>
      </c>
      <c r="BI193" s="152">
        <f>IF($N$193="nulová",$J$193,0)</f>
        <v>0</v>
      </c>
      <c r="BJ193" s="85" t="s">
        <v>8</v>
      </c>
      <c r="BK193" s="152">
        <f>ROUND($I$193*$H$193,0)</f>
        <v>0</v>
      </c>
      <c r="BL193" s="85" t="s">
        <v>224</v>
      </c>
      <c r="BM193" s="85" t="s">
        <v>315</v>
      </c>
    </row>
    <row r="194" spans="2:47" s="6" customFormat="1" ht="16.5" customHeight="1">
      <c r="B194" s="23"/>
      <c r="C194" s="24"/>
      <c r="D194" s="153" t="s">
        <v>139</v>
      </c>
      <c r="E194" s="24"/>
      <c r="F194" s="154" t="s">
        <v>316</v>
      </c>
      <c r="G194" s="24"/>
      <c r="H194" s="24"/>
      <c r="J194" s="24"/>
      <c r="K194" s="24"/>
      <c r="L194" s="43"/>
      <c r="M194" s="56"/>
      <c r="N194" s="24"/>
      <c r="O194" s="24"/>
      <c r="P194" s="24"/>
      <c r="Q194" s="24"/>
      <c r="R194" s="24"/>
      <c r="S194" s="24"/>
      <c r="T194" s="57"/>
      <c r="AT194" s="6" t="s">
        <v>139</v>
      </c>
      <c r="AU194" s="6" t="s">
        <v>82</v>
      </c>
    </row>
    <row r="195" spans="2:63" s="128" customFormat="1" ht="30.75" customHeight="1">
      <c r="B195" s="129"/>
      <c r="C195" s="130"/>
      <c r="D195" s="130" t="s">
        <v>73</v>
      </c>
      <c r="E195" s="139" t="s">
        <v>317</v>
      </c>
      <c r="F195" s="139" t="s">
        <v>318</v>
      </c>
      <c r="G195" s="130"/>
      <c r="H195" s="130"/>
      <c r="J195" s="140">
        <f>$BK$195</f>
        <v>0</v>
      </c>
      <c r="K195" s="130"/>
      <c r="L195" s="133"/>
      <c r="M195" s="134"/>
      <c r="N195" s="130"/>
      <c r="O195" s="130"/>
      <c r="P195" s="135">
        <f>SUM($P$196:$P$197)</f>
        <v>0</v>
      </c>
      <c r="Q195" s="130"/>
      <c r="R195" s="135">
        <f>SUM($R$196:$R$197)</f>
        <v>0</v>
      </c>
      <c r="S195" s="130"/>
      <c r="T195" s="136">
        <f>SUM($T$196:$T$197)</f>
        <v>0</v>
      </c>
      <c r="AR195" s="137" t="s">
        <v>82</v>
      </c>
      <c r="AT195" s="137" t="s">
        <v>73</v>
      </c>
      <c r="AU195" s="137" t="s">
        <v>8</v>
      </c>
      <c r="AY195" s="137" t="s">
        <v>129</v>
      </c>
      <c r="BK195" s="138">
        <f>SUM($BK$196:$BK$197)</f>
        <v>0</v>
      </c>
    </row>
    <row r="196" spans="2:65" s="6" customFormat="1" ht="15.75" customHeight="1">
      <c r="B196" s="23"/>
      <c r="C196" s="141" t="s">
        <v>319</v>
      </c>
      <c r="D196" s="141" t="s">
        <v>132</v>
      </c>
      <c r="E196" s="142" t="s">
        <v>320</v>
      </c>
      <c r="F196" s="143" t="s">
        <v>321</v>
      </c>
      <c r="G196" s="144" t="s">
        <v>322</v>
      </c>
      <c r="H196" s="145">
        <v>1</v>
      </c>
      <c r="I196" s="146"/>
      <c r="J196" s="147">
        <f>ROUND($I$196*$H$196,0)</f>
        <v>0</v>
      </c>
      <c r="K196" s="143"/>
      <c r="L196" s="43"/>
      <c r="M196" s="148"/>
      <c r="N196" s="149" t="s">
        <v>45</v>
      </c>
      <c r="O196" s="24"/>
      <c r="P196" s="150">
        <f>$O$196*$H$196</f>
        <v>0</v>
      </c>
      <c r="Q196" s="150">
        <v>0</v>
      </c>
      <c r="R196" s="150">
        <f>$Q$196*$H$196</f>
        <v>0</v>
      </c>
      <c r="S196" s="150">
        <v>0</v>
      </c>
      <c r="T196" s="151">
        <f>$S$196*$H$196</f>
        <v>0</v>
      </c>
      <c r="AR196" s="85" t="s">
        <v>224</v>
      </c>
      <c r="AT196" s="85" t="s">
        <v>132</v>
      </c>
      <c r="AU196" s="85" t="s">
        <v>82</v>
      </c>
      <c r="AY196" s="6" t="s">
        <v>129</v>
      </c>
      <c r="BE196" s="152">
        <f>IF($N$196="základní",$J$196,0)</f>
        <v>0</v>
      </c>
      <c r="BF196" s="152">
        <f>IF($N$196="snížená",$J$196,0)</f>
        <v>0</v>
      </c>
      <c r="BG196" s="152">
        <f>IF($N$196="zákl. přenesená",$J$196,0)</f>
        <v>0</v>
      </c>
      <c r="BH196" s="152">
        <f>IF($N$196="sníž. přenesená",$J$196,0)</f>
        <v>0</v>
      </c>
      <c r="BI196" s="152">
        <f>IF($N$196="nulová",$J$196,0)</f>
        <v>0</v>
      </c>
      <c r="BJ196" s="85" t="s">
        <v>8</v>
      </c>
      <c r="BK196" s="152">
        <f>ROUND($I$196*$H$196,0)</f>
        <v>0</v>
      </c>
      <c r="BL196" s="85" t="s">
        <v>224</v>
      </c>
      <c r="BM196" s="85" t="s">
        <v>323</v>
      </c>
    </row>
    <row r="197" spans="2:47" s="6" customFormat="1" ht="27" customHeight="1">
      <c r="B197" s="23"/>
      <c r="C197" s="24"/>
      <c r="D197" s="153" t="s">
        <v>139</v>
      </c>
      <c r="E197" s="24"/>
      <c r="F197" s="154" t="s">
        <v>324</v>
      </c>
      <c r="G197" s="24"/>
      <c r="H197" s="24"/>
      <c r="J197" s="24"/>
      <c r="K197" s="24"/>
      <c r="L197" s="43"/>
      <c r="M197" s="56"/>
      <c r="N197" s="24"/>
      <c r="O197" s="24"/>
      <c r="P197" s="24"/>
      <c r="Q197" s="24"/>
      <c r="R197" s="24"/>
      <c r="S197" s="24"/>
      <c r="T197" s="57"/>
      <c r="AT197" s="6" t="s">
        <v>139</v>
      </c>
      <c r="AU197" s="6" t="s">
        <v>82</v>
      </c>
    </row>
    <row r="198" spans="2:63" s="128" customFormat="1" ht="30.75" customHeight="1">
      <c r="B198" s="129"/>
      <c r="C198" s="130"/>
      <c r="D198" s="130" t="s">
        <v>73</v>
      </c>
      <c r="E198" s="139" t="s">
        <v>325</v>
      </c>
      <c r="F198" s="139" t="s">
        <v>326</v>
      </c>
      <c r="G198" s="130"/>
      <c r="H198" s="130"/>
      <c r="J198" s="140">
        <f>$BK$198</f>
        <v>0</v>
      </c>
      <c r="K198" s="130"/>
      <c r="L198" s="133"/>
      <c r="M198" s="134"/>
      <c r="N198" s="130"/>
      <c r="O198" s="130"/>
      <c r="P198" s="135">
        <f>SUM($P$199:$P$267)</f>
        <v>0</v>
      </c>
      <c r="Q198" s="130"/>
      <c r="R198" s="135">
        <f>SUM($R$199:$R$267)</f>
        <v>4.65142209</v>
      </c>
      <c r="S198" s="130"/>
      <c r="T198" s="136">
        <f>SUM($T$199:$T$267)</f>
        <v>6.7357000000000005</v>
      </c>
      <c r="AR198" s="137" t="s">
        <v>82</v>
      </c>
      <c r="AT198" s="137" t="s">
        <v>73</v>
      </c>
      <c r="AU198" s="137" t="s">
        <v>8</v>
      </c>
      <c r="AY198" s="137" t="s">
        <v>129</v>
      </c>
      <c r="BK198" s="138">
        <f>SUM($BK$199:$BK$267)</f>
        <v>0</v>
      </c>
    </row>
    <row r="199" spans="2:65" s="6" customFormat="1" ht="15.75" customHeight="1">
      <c r="B199" s="23"/>
      <c r="C199" s="141" t="s">
        <v>327</v>
      </c>
      <c r="D199" s="141" t="s">
        <v>132</v>
      </c>
      <c r="E199" s="142" t="s">
        <v>328</v>
      </c>
      <c r="F199" s="143" t="s">
        <v>329</v>
      </c>
      <c r="G199" s="144" t="s">
        <v>330</v>
      </c>
      <c r="H199" s="145">
        <v>6.988</v>
      </c>
      <c r="I199" s="146"/>
      <c r="J199" s="147">
        <f>ROUND($I$199*$H$199,0)</f>
        <v>0</v>
      </c>
      <c r="K199" s="143" t="s">
        <v>136</v>
      </c>
      <c r="L199" s="43"/>
      <c r="M199" s="148"/>
      <c r="N199" s="149" t="s">
        <v>45</v>
      </c>
      <c r="O199" s="24"/>
      <c r="P199" s="150">
        <f>$O$199*$H$199</f>
        <v>0</v>
      </c>
      <c r="Q199" s="150">
        <v>0.00189</v>
      </c>
      <c r="R199" s="150">
        <f>$Q$199*$H$199</f>
        <v>0.01320732</v>
      </c>
      <c r="S199" s="150">
        <v>0</v>
      </c>
      <c r="T199" s="151">
        <f>$S$199*$H$199</f>
        <v>0</v>
      </c>
      <c r="AR199" s="85" t="s">
        <v>224</v>
      </c>
      <c r="AT199" s="85" t="s">
        <v>132</v>
      </c>
      <c r="AU199" s="85" t="s">
        <v>82</v>
      </c>
      <c r="AY199" s="6" t="s">
        <v>129</v>
      </c>
      <c r="BE199" s="152">
        <f>IF($N$199="základní",$J$199,0)</f>
        <v>0</v>
      </c>
      <c r="BF199" s="152">
        <f>IF($N$199="snížená",$J$199,0)</f>
        <v>0</v>
      </c>
      <c r="BG199" s="152">
        <f>IF($N$199="zákl. přenesená",$J$199,0)</f>
        <v>0</v>
      </c>
      <c r="BH199" s="152">
        <f>IF($N$199="sníž. přenesená",$J$199,0)</f>
        <v>0</v>
      </c>
      <c r="BI199" s="152">
        <f>IF($N$199="nulová",$J$199,0)</f>
        <v>0</v>
      </c>
      <c r="BJ199" s="85" t="s">
        <v>8</v>
      </c>
      <c r="BK199" s="152">
        <f>ROUND($I$199*$H$199,0)</f>
        <v>0</v>
      </c>
      <c r="BL199" s="85" t="s">
        <v>224</v>
      </c>
      <c r="BM199" s="85" t="s">
        <v>331</v>
      </c>
    </row>
    <row r="200" spans="2:47" s="6" customFormat="1" ht="27" customHeight="1">
      <c r="B200" s="23"/>
      <c r="C200" s="24"/>
      <c r="D200" s="153" t="s">
        <v>139</v>
      </c>
      <c r="E200" s="24"/>
      <c r="F200" s="154" t="s">
        <v>332</v>
      </c>
      <c r="G200" s="24"/>
      <c r="H200" s="24"/>
      <c r="J200" s="24"/>
      <c r="K200" s="24"/>
      <c r="L200" s="43"/>
      <c r="M200" s="56"/>
      <c r="N200" s="24"/>
      <c r="O200" s="24"/>
      <c r="P200" s="24"/>
      <c r="Q200" s="24"/>
      <c r="R200" s="24"/>
      <c r="S200" s="24"/>
      <c r="T200" s="57"/>
      <c r="AT200" s="6" t="s">
        <v>139</v>
      </c>
      <c r="AU200" s="6" t="s">
        <v>82</v>
      </c>
    </row>
    <row r="201" spans="2:47" s="6" customFormat="1" ht="111.75" customHeight="1">
      <c r="B201" s="23"/>
      <c r="C201" s="24"/>
      <c r="D201" s="155" t="s">
        <v>145</v>
      </c>
      <c r="E201" s="24"/>
      <c r="F201" s="156" t="s">
        <v>333</v>
      </c>
      <c r="G201" s="24"/>
      <c r="H201" s="24"/>
      <c r="J201" s="24"/>
      <c r="K201" s="24"/>
      <c r="L201" s="43"/>
      <c r="M201" s="56"/>
      <c r="N201" s="24"/>
      <c r="O201" s="24"/>
      <c r="P201" s="24"/>
      <c r="Q201" s="24"/>
      <c r="R201" s="24"/>
      <c r="S201" s="24"/>
      <c r="T201" s="57"/>
      <c r="AT201" s="6" t="s">
        <v>145</v>
      </c>
      <c r="AU201" s="6" t="s">
        <v>82</v>
      </c>
    </row>
    <row r="202" spans="2:51" s="6" customFormat="1" ht="15.75" customHeight="1">
      <c r="B202" s="157"/>
      <c r="C202" s="158"/>
      <c r="D202" s="155" t="s">
        <v>159</v>
      </c>
      <c r="E202" s="158"/>
      <c r="F202" s="159" t="s">
        <v>334</v>
      </c>
      <c r="G202" s="158"/>
      <c r="H202" s="160">
        <v>6.988</v>
      </c>
      <c r="J202" s="158"/>
      <c r="K202" s="158"/>
      <c r="L202" s="161"/>
      <c r="M202" s="162"/>
      <c r="N202" s="158"/>
      <c r="O202" s="158"/>
      <c r="P202" s="158"/>
      <c r="Q202" s="158"/>
      <c r="R202" s="158"/>
      <c r="S202" s="158"/>
      <c r="T202" s="163"/>
      <c r="AT202" s="164" t="s">
        <v>159</v>
      </c>
      <c r="AU202" s="164" t="s">
        <v>82</v>
      </c>
      <c r="AV202" s="164" t="s">
        <v>82</v>
      </c>
      <c r="AW202" s="164" t="s">
        <v>91</v>
      </c>
      <c r="AX202" s="164" t="s">
        <v>8</v>
      </c>
      <c r="AY202" s="164" t="s">
        <v>129</v>
      </c>
    </row>
    <row r="203" spans="2:65" s="6" customFormat="1" ht="15.75" customHeight="1">
      <c r="B203" s="23"/>
      <c r="C203" s="141" t="s">
        <v>277</v>
      </c>
      <c r="D203" s="141" t="s">
        <v>132</v>
      </c>
      <c r="E203" s="142" t="s">
        <v>335</v>
      </c>
      <c r="F203" s="143" t="s">
        <v>336</v>
      </c>
      <c r="G203" s="144" t="s">
        <v>337</v>
      </c>
      <c r="H203" s="145">
        <v>40</v>
      </c>
      <c r="I203" s="146"/>
      <c r="J203" s="147">
        <f>ROUND($I$203*$H$203,0)</f>
        <v>0</v>
      </c>
      <c r="K203" s="143" t="s">
        <v>136</v>
      </c>
      <c r="L203" s="43"/>
      <c r="M203" s="148"/>
      <c r="N203" s="149" t="s">
        <v>45</v>
      </c>
      <c r="O203" s="24"/>
      <c r="P203" s="150">
        <f>$O$203*$H$203</f>
        <v>0</v>
      </c>
      <c r="Q203" s="150">
        <v>0</v>
      </c>
      <c r="R203" s="150">
        <f>$Q$203*$H$203</f>
        <v>0</v>
      </c>
      <c r="S203" s="150">
        <v>0</v>
      </c>
      <c r="T203" s="151">
        <f>$S$203*$H$203</f>
        <v>0</v>
      </c>
      <c r="AR203" s="85" t="s">
        <v>224</v>
      </c>
      <c r="AT203" s="85" t="s">
        <v>132</v>
      </c>
      <c r="AU203" s="85" t="s">
        <v>82</v>
      </c>
      <c r="AY203" s="6" t="s">
        <v>129</v>
      </c>
      <c r="BE203" s="152">
        <f>IF($N$203="základní",$J$203,0)</f>
        <v>0</v>
      </c>
      <c r="BF203" s="152">
        <f>IF($N$203="snížená",$J$203,0)</f>
        <v>0</v>
      </c>
      <c r="BG203" s="152">
        <f>IF($N$203="zákl. přenesená",$J$203,0)</f>
        <v>0</v>
      </c>
      <c r="BH203" s="152">
        <f>IF($N$203="sníž. přenesená",$J$203,0)</f>
        <v>0</v>
      </c>
      <c r="BI203" s="152">
        <f>IF($N$203="nulová",$J$203,0)</f>
        <v>0</v>
      </c>
      <c r="BJ203" s="85" t="s">
        <v>8</v>
      </c>
      <c r="BK203" s="152">
        <f>ROUND($I$203*$H$203,0)</f>
        <v>0</v>
      </c>
      <c r="BL203" s="85" t="s">
        <v>224</v>
      </c>
      <c r="BM203" s="85" t="s">
        <v>338</v>
      </c>
    </row>
    <row r="204" spans="2:47" s="6" customFormat="1" ht="27" customHeight="1">
      <c r="B204" s="23"/>
      <c r="C204" s="24"/>
      <c r="D204" s="153" t="s">
        <v>139</v>
      </c>
      <c r="E204" s="24"/>
      <c r="F204" s="154" t="s">
        <v>339</v>
      </c>
      <c r="G204" s="24"/>
      <c r="H204" s="24"/>
      <c r="J204" s="24"/>
      <c r="K204" s="24"/>
      <c r="L204" s="43"/>
      <c r="M204" s="56"/>
      <c r="N204" s="24"/>
      <c r="O204" s="24"/>
      <c r="P204" s="24"/>
      <c r="Q204" s="24"/>
      <c r="R204" s="24"/>
      <c r="S204" s="24"/>
      <c r="T204" s="57"/>
      <c r="AT204" s="6" t="s">
        <v>139</v>
      </c>
      <c r="AU204" s="6" t="s">
        <v>82</v>
      </c>
    </row>
    <row r="205" spans="2:47" s="6" customFormat="1" ht="111.75" customHeight="1">
      <c r="B205" s="23"/>
      <c r="C205" s="24"/>
      <c r="D205" s="155" t="s">
        <v>145</v>
      </c>
      <c r="E205" s="24"/>
      <c r="F205" s="156" t="s">
        <v>333</v>
      </c>
      <c r="G205" s="24"/>
      <c r="H205" s="24"/>
      <c r="J205" s="24"/>
      <c r="K205" s="24"/>
      <c r="L205" s="43"/>
      <c r="M205" s="56"/>
      <c r="N205" s="24"/>
      <c r="O205" s="24"/>
      <c r="P205" s="24"/>
      <c r="Q205" s="24"/>
      <c r="R205" s="24"/>
      <c r="S205" s="24"/>
      <c r="T205" s="57"/>
      <c r="AT205" s="6" t="s">
        <v>145</v>
      </c>
      <c r="AU205" s="6" t="s">
        <v>82</v>
      </c>
    </row>
    <row r="206" spans="2:51" s="6" customFormat="1" ht="15.75" customHeight="1">
      <c r="B206" s="157"/>
      <c r="C206" s="158"/>
      <c r="D206" s="155" t="s">
        <v>159</v>
      </c>
      <c r="E206" s="158"/>
      <c r="F206" s="159" t="s">
        <v>340</v>
      </c>
      <c r="G206" s="158"/>
      <c r="H206" s="160">
        <v>40</v>
      </c>
      <c r="J206" s="158"/>
      <c r="K206" s="158"/>
      <c r="L206" s="161"/>
      <c r="M206" s="162"/>
      <c r="N206" s="158"/>
      <c r="O206" s="158"/>
      <c r="P206" s="158"/>
      <c r="Q206" s="158"/>
      <c r="R206" s="158"/>
      <c r="S206" s="158"/>
      <c r="T206" s="163"/>
      <c r="AT206" s="164" t="s">
        <v>159</v>
      </c>
      <c r="AU206" s="164" t="s">
        <v>82</v>
      </c>
      <c r="AV206" s="164" t="s">
        <v>82</v>
      </c>
      <c r="AW206" s="164" t="s">
        <v>91</v>
      </c>
      <c r="AX206" s="164" t="s">
        <v>8</v>
      </c>
      <c r="AY206" s="164" t="s">
        <v>129</v>
      </c>
    </row>
    <row r="207" spans="2:65" s="6" customFormat="1" ht="15.75" customHeight="1">
      <c r="B207" s="23"/>
      <c r="C207" s="173" t="s">
        <v>341</v>
      </c>
      <c r="D207" s="173" t="s">
        <v>274</v>
      </c>
      <c r="E207" s="174" t="s">
        <v>342</v>
      </c>
      <c r="F207" s="175" t="s">
        <v>343</v>
      </c>
      <c r="G207" s="176" t="s">
        <v>337</v>
      </c>
      <c r="H207" s="177">
        <v>14</v>
      </c>
      <c r="I207" s="178"/>
      <c r="J207" s="179">
        <f>ROUND($I$207*$H$207,0)</f>
        <v>0</v>
      </c>
      <c r="K207" s="175" t="s">
        <v>136</v>
      </c>
      <c r="L207" s="180"/>
      <c r="M207" s="181"/>
      <c r="N207" s="182" t="s">
        <v>45</v>
      </c>
      <c r="O207" s="24"/>
      <c r="P207" s="150">
        <f>$O$207*$H$207</f>
        <v>0</v>
      </c>
      <c r="Q207" s="150">
        <v>0.00078</v>
      </c>
      <c r="R207" s="150">
        <f>$Q$207*$H$207</f>
        <v>0.01092</v>
      </c>
      <c r="S207" s="150">
        <v>0</v>
      </c>
      <c r="T207" s="151">
        <f>$S$207*$H$207</f>
        <v>0</v>
      </c>
      <c r="AR207" s="85" t="s">
        <v>277</v>
      </c>
      <c r="AT207" s="85" t="s">
        <v>274</v>
      </c>
      <c r="AU207" s="85" t="s">
        <v>82</v>
      </c>
      <c r="AY207" s="6" t="s">
        <v>129</v>
      </c>
      <c r="BE207" s="152">
        <f>IF($N$207="základní",$J$207,0)</f>
        <v>0</v>
      </c>
      <c r="BF207" s="152">
        <f>IF($N$207="snížená",$J$207,0)</f>
        <v>0</v>
      </c>
      <c r="BG207" s="152">
        <f>IF($N$207="zákl. přenesená",$J$207,0)</f>
        <v>0</v>
      </c>
      <c r="BH207" s="152">
        <f>IF($N$207="sníž. přenesená",$J$207,0)</f>
        <v>0</v>
      </c>
      <c r="BI207" s="152">
        <f>IF($N$207="nulová",$J$207,0)</f>
        <v>0</v>
      </c>
      <c r="BJ207" s="85" t="s">
        <v>8</v>
      </c>
      <c r="BK207" s="152">
        <f>ROUND($I$207*$H$207,0)</f>
        <v>0</v>
      </c>
      <c r="BL207" s="85" t="s">
        <v>224</v>
      </c>
      <c r="BM207" s="85" t="s">
        <v>344</v>
      </c>
    </row>
    <row r="208" spans="2:47" s="6" customFormat="1" ht="16.5" customHeight="1">
      <c r="B208" s="23"/>
      <c r="C208" s="24"/>
      <c r="D208" s="153" t="s">
        <v>139</v>
      </c>
      <c r="E208" s="24"/>
      <c r="F208" s="154" t="s">
        <v>345</v>
      </c>
      <c r="G208" s="24"/>
      <c r="H208" s="24"/>
      <c r="J208" s="24"/>
      <c r="K208" s="24"/>
      <c r="L208" s="43"/>
      <c r="M208" s="56"/>
      <c r="N208" s="24"/>
      <c r="O208" s="24"/>
      <c r="P208" s="24"/>
      <c r="Q208" s="24"/>
      <c r="R208" s="24"/>
      <c r="S208" s="24"/>
      <c r="T208" s="57"/>
      <c r="AT208" s="6" t="s">
        <v>139</v>
      </c>
      <c r="AU208" s="6" t="s">
        <v>82</v>
      </c>
    </row>
    <row r="209" spans="2:65" s="6" customFormat="1" ht="15.75" customHeight="1">
      <c r="B209" s="23"/>
      <c r="C209" s="173" t="s">
        <v>346</v>
      </c>
      <c r="D209" s="173" t="s">
        <v>274</v>
      </c>
      <c r="E209" s="174" t="s">
        <v>347</v>
      </c>
      <c r="F209" s="175" t="s">
        <v>348</v>
      </c>
      <c r="G209" s="176" t="s">
        <v>349</v>
      </c>
      <c r="H209" s="177">
        <v>0.08</v>
      </c>
      <c r="I209" s="178"/>
      <c r="J209" s="179">
        <f>ROUND($I$209*$H$209,0)</f>
        <v>0</v>
      </c>
      <c r="K209" s="175" t="s">
        <v>136</v>
      </c>
      <c r="L209" s="180"/>
      <c r="M209" s="181"/>
      <c r="N209" s="182" t="s">
        <v>45</v>
      </c>
      <c r="O209" s="24"/>
      <c r="P209" s="150">
        <f>$O$209*$H$209</f>
        <v>0</v>
      </c>
      <c r="Q209" s="150">
        <v>0.016</v>
      </c>
      <c r="R209" s="150">
        <f>$Q$209*$H$209</f>
        <v>0.00128</v>
      </c>
      <c r="S209" s="150">
        <v>0</v>
      </c>
      <c r="T209" s="151">
        <f>$S$209*$H$209</f>
        <v>0</v>
      </c>
      <c r="AR209" s="85" t="s">
        <v>277</v>
      </c>
      <c r="AT209" s="85" t="s">
        <v>274</v>
      </c>
      <c r="AU209" s="85" t="s">
        <v>82</v>
      </c>
      <c r="AY209" s="6" t="s">
        <v>129</v>
      </c>
      <c r="BE209" s="152">
        <f>IF($N$209="základní",$J$209,0)</f>
        <v>0</v>
      </c>
      <c r="BF209" s="152">
        <f>IF($N$209="snížená",$J$209,0)</f>
        <v>0</v>
      </c>
      <c r="BG209" s="152">
        <f>IF($N$209="zákl. přenesená",$J$209,0)</f>
        <v>0</v>
      </c>
      <c r="BH209" s="152">
        <f>IF($N$209="sníž. přenesená",$J$209,0)</f>
        <v>0</v>
      </c>
      <c r="BI209" s="152">
        <f>IF($N$209="nulová",$J$209,0)</f>
        <v>0</v>
      </c>
      <c r="BJ209" s="85" t="s">
        <v>8</v>
      </c>
      <c r="BK209" s="152">
        <f>ROUND($I$209*$H$209,0)</f>
        <v>0</v>
      </c>
      <c r="BL209" s="85" t="s">
        <v>224</v>
      </c>
      <c r="BM209" s="85" t="s">
        <v>350</v>
      </c>
    </row>
    <row r="210" spans="2:47" s="6" customFormat="1" ht="27" customHeight="1">
      <c r="B210" s="23"/>
      <c r="C210" s="24"/>
      <c r="D210" s="153" t="s">
        <v>139</v>
      </c>
      <c r="E210" s="24"/>
      <c r="F210" s="154" t="s">
        <v>351</v>
      </c>
      <c r="G210" s="24"/>
      <c r="H210" s="24"/>
      <c r="J210" s="24"/>
      <c r="K210" s="24"/>
      <c r="L210" s="43"/>
      <c r="M210" s="56"/>
      <c r="N210" s="24"/>
      <c r="O210" s="24"/>
      <c r="P210" s="24"/>
      <c r="Q210" s="24"/>
      <c r="R210" s="24"/>
      <c r="S210" s="24"/>
      <c r="T210" s="57"/>
      <c r="AT210" s="6" t="s">
        <v>139</v>
      </c>
      <c r="AU210" s="6" t="s">
        <v>82</v>
      </c>
    </row>
    <row r="211" spans="2:65" s="6" customFormat="1" ht="15.75" customHeight="1">
      <c r="B211" s="23"/>
      <c r="C211" s="173" t="s">
        <v>352</v>
      </c>
      <c r="D211" s="173" t="s">
        <v>274</v>
      </c>
      <c r="E211" s="174" t="s">
        <v>353</v>
      </c>
      <c r="F211" s="175" t="s">
        <v>354</v>
      </c>
      <c r="G211" s="176" t="s">
        <v>349</v>
      </c>
      <c r="H211" s="177">
        <v>0.08</v>
      </c>
      <c r="I211" s="178"/>
      <c r="J211" s="179">
        <f>ROUND($I$211*$H$211,0)</f>
        <v>0</v>
      </c>
      <c r="K211" s="175" t="s">
        <v>136</v>
      </c>
      <c r="L211" s="180"/>
      <c r="M211" s="181"/>
      <c r="N211" s="182" t="s">
        <v>45</v>
      </c>
      <c r="O211" s="24"/>
      <c r="P211" s="150">
        <f>$O$211*$H$211</f>
        <v>0</v>
      </c>
      <c r="Q211" s="150">
        <v>0.011</v>
      </c>
      <c r="R211" s="150">
        <f>$Q$211*$H$211</f>
        <v>0.0008799999999999999</v>
      </c>
      <c r="S211" s="150">
        <v>0</v>
      </c>
      <c r="T211" s="151">
        <f>$S$211*$H$211</f>
        <v>0</v>
      </c>
      <c r="AR211" s="85" t="s">
        <v>277</v>
      </c>
      <c r="AT211" s="85" t="s">
        <v>274</v>
      </c>
      <c r="AU211" s="85" t="s">
        <v>82</v>
      </c>
      <c r="AY211" s="6" t="s">
        <v>129</v>
      </c>
      <c r="BE211" s="152">
        <f>IF($N$211="základní",$J$211,0)</f>
        <v>0</v>
      </c>
      <c r="BF211" s="152">
        <f>IF($N$211="snížená",$J$211,0)</f>
        <v>0</v>
      </c>
      <c r="BG211" s="152">
        <f>IF($N$211="zákl. přenesená",$J$211,0)</f>
        <v>0</v>
      </c>
      <c r="BH211" s="152">
        <f>IF($N$211="sníž. přenesená",$J$211,0)</f>
        <v>0</v>
      </c>
      <c r="BI211" s="152">
        <f>IF($N$211="nulová",$J$211,0)</f>
        <v>0</v>
      </c>
      <c r="BJ211" s="85" t="s">
        <v>8</v>
      </c>
      <c r="BK211" s="152">
        <f>ROUND($I$211*$H$211,0)</f>
        <v>0</v>
      </c>
      <c r="BL211" s="85" t="s">
        <v>224</v>
      </c>
      <c r="BM211" s="85" t="s">
        <v>355</v>
      </c>
    </row>
    <row r="212" spans="2:47" s="6" customFormat="1" ht="16.5" customHeight="1">
      <c r="B212" s="23"/>
      <c r="C212" s="24"/>
      <c r="D212" s="153" t="s">
        <v>139</v>
      </c>
      <c r="E212" s="24"/>
      <c r="F212" s="154" t="s">
        <v>354</v>
      </c>
      <c r="G212" s="24"/>
      <c r="H212" s="24"/>
      <c r="J212" s="24"/>
      <c r="K212" s="24"/>
      <c r="L212" s="43"/>
      <c r="M212" s="56"/>
      <c r="N212" s="24"/>
      <c r="O212" s="24"/>
      <c r="P212" s="24"/>
      <c r="Q212" s="24"/>
      <c r="R212" s="24"/>
      <c r="S212" s="24"/>
      <c r="T212" s="57"/>
      <c r="AT212" s="6" t="s">
        <v>139</v>
      </c>
      <c r="AU212" s="6" t="s">
        <v>82</v>
      </c>
    </row>
    <row r="213" spans="2:65" s="6" customFormat="1" ht="15.75" customHeight="1">
      <c r="B213" s="23"/>
      <c r="C213" s="141" t="s">
        <v>356</v>
      </c>
      <c r="D213" s="141" t="s">
        <v>132</v>
      </c>
      <c r="E213" s="142" t="s">
        <v>357</v>
      </c>
      <c r="F213" s="143" t="s">
        <v>358</v>
      </c>
      <c r="G213" s="144" t="s">
        <v>201</v>
      </c>
      <c r="H213" s="145">
        <v>365.4</v>
      </c>
      <c r="I213" s="146"/>
      <c r="J213" s="147">
        <f>ROUND($I$213*$H$213,0)</f>
        <v>0</v>
      </c>
      <c r="K213" s="143" t="s">
        <v>136</v>
      </c>
      <c r="L213" s="43"/>
      <c r="M213" s="148"/>
      <c r="N213" s="149" t="s">
        <v>45</v>
      </c>
      <c r="O213" s="24"/>
      <c r="P213" s="150">
        <f>$O$213*$H$213</f>
        <v>0</v>
      </c>
      <c r="Q213" s="150">
        <v>0</v>
      </c>
      <c r="R213" s="150">
        <f>$Q$213*$H$213</f>
        <v>0</v>
      </c>
      <c r="S213" s="150">
        <v>0.008</v>
      </c>
      <c r="T213" s="151">
        <f>$S$213*$H$213</f>
        <v>2.9232</v>
      </c>
      <c r="AR213" s="85" t="s">
        <v>224</v>
      </c>
      <c r="AT213" s="85" t="s">
        <v>132</v>
      </c>
      <c r="AU213" s="85" t="s">
        <v>82</v>
      </c>
      <c r="AY213" s="6" t="s">
        <v>129</v>
      </c>
      <c r="BE213" s="152">
        <f>IF($N$213="základní",$J$213,0)</f>
        <v>0</v>
      </c>
      <c r="BF213" s="152">
        <f>IF($N$213="snížená",$J$213,0)</f>
        <v>0</v>
      </c>
      <c r="BG213" s="152">
        <f>IF($N$213="zákl. přenesená",$J$213,0)</f>
        <v>0</v>
      </c>
      <c r="BH213" s="152">
        <f>IF($N$213="sníž. přenesená",$J$213,0)</f>
        <v>0</v>
      </c>
      <c r="BI213" s="152">
        <f>IF($N$213="nulová",$J$213,0)</f>
        <v>0</v>
      </c>
      <c r="BJ213" s="85" t="s">
        <v>8</v>
      </c>
      <c r="BK213" s="152">
        <f>ROUND($I$213*$H$213,0)</f>
        <v>0</v>
      </c>
      <c r="BL213" s="85" t="s">
        <v>224</v>
      </c>
      <c r="BM213" s="85" t="s">
        <v>359</v>
      </c>
    </row>
    <row r="214" spans="2:47" s="6" customFormat="1" ht="16.5" customHeight="1">
      <c r="B214" s="23"/>
      <c r="C214" s="24"/>
      <c r="D214" s="153" t="s">
        <v>139</v>
      </c>
      <c r="E214" s="24"/>
      <c r="F214" s="154" t="s">
        <v>360</v>
      </c>
      <c r="G214" s="24"/>
      <c r="H214" s="24"/>
      <c r="J214" s="24"/>
      <c r="K214" s="24"/>
      <c r="L214" s="43"/>
      <c r="M214" s="56"/>
      <c r="N214" s="24"/>
      <c r="O214" s="24"/>
      <c r="P214" s="24"/>
      <c r="Q214" s="24"/>
      <c r="R214" s="24"/>
      <c r="S214" s="24"/>
      <c r="T214" s="57"/>
      <c r="AT214" s="6" t="s">
        <v>139</v>
      </c>
      <c r="AU214" s="6" t="s">
        <v>82</v>
      </c>
    </row>
    <row r="215" spans="2:51" s="6" customFormat="1" ht="15.75" customHeight="1">
      <c r="B215" s="157"/>
      <c r="C215" s="158"/>
      <c r="D215" s="155" t="s">
        <v>159</v>
      </c>
      <c r="E215" s="158"/>
      <c r="F215" s="159" t="s">
        <v>361</v>
      </c>
      <c r="G215" s="158"/>
      <c r="H215" s="160">
        <v>365.4</v>
      </c>
      <c r="J215" s="158"/>
      <c r="K215" s="158"/>
      <c r="L215" s="161"/>
      <c r="M215" s="162"/>
      <c r="N215" s="158"/>
      <c r="O215" s="158"/>
      <c r="P215" s="158"/>
      <c r="Q215" s="158"/>
      <c r="R215" s="158"/>
      <c r="S215" s="158"/>
      <c r="T215" s="163"/>
      <c r="AT215" s="164" t="s">
        <v>159</v>
      </c>
      <c r="AU215" s="164" t="s">
        <v>82</v>
      </c>
      <c r="AV215" s="164" t="s">
        <v>82</v>
      </c>
      <c r="AW215" s="164" t="s">
        <v>91</v>
      </c>
      <c r="AX215" s="164" t="s">
        <v>8</v>
      </c>
      <c r="AY215" s="164" t="s">
        <v>129</v>
      </c>
    </row>
    <row r="216" spans="2:65" s="6" customFormat="1" ht="15.75" customHeight="1">
      <c r="B216" s="23"/>
      <c r="C216" s="141" t="s">
        <v>362</v>
      </c>
      <c r="D216" s="141" t="s">
        <v>132</v>
      </c>
      <c r="E216" s="142" t="s">
        <v>363</v>
      </c>
      <c r="F216" s="143" t="s">
        <v>364</v>
      </c>
      <c r="G216" s="144" t="s">
        <v>201</v>
      </c>
      <c r="H216" s="145">
        <v>70</v>
      </c>
      <c r="I216" s="146"/>
      <c r="J216" s="147">
        <f>ROUND($I$216*$H$216,0)</f>
        <v>0</v>
      </c>
      <c r="K216" s="143" t="s">
        <v>136</v>
      </c>
      <c r="L216" s="43"/>
      <c r="M216" s="148"/>
      <c r="N216" s="149" t="s">
        <v>45</v>
      </c>
      <c r="O216" s="24"/>
      <c r="P216" s="150">
        <f>$O$216*$H$216</f>
        <v>0</v>
      </c>
      <c r="Q216" s="150">
        <v>0</v>
      </c>
      <c r="R216" s="150">
        <f>$Q$216*$H$216</f>
        <v>0</v>
      </c>
      <c r="S216" s="150">
        <v>0.01232</v>
      </c>
      <c r="T216" s="151">
        <f>$S$216*$H$216</f>
        <v>0.8623999999999999</v>
      </c>
      <c r="AR216" s="85" t="s">
        <v>224</v>
      </c>
      <c r="AT216" s="85" t="s">
        <v>132</v>
      </c>
      <c r="AU216" s="85" t="s">
        <v>82</v>
      </c>
      <c r="AY216" s="6" t="s">
        <v>129</v>
      </c>
      <c r="BE216" s="152">
        <f>IF($N$216="základní",$J$216,0)</f>
        <v>0</v>
      </c>
      <c r="BF216" s="152">
        <f>IF($N$216="snížená",$J$216,0)</f>
        <v>0</v>
      </c>
      <c r="BG216" s="152">
        <f>IF($N$216="zákl. přenesená",$J$216,0)</f>
        <v>0</v>
      </c>
      <c r="BH216" s="152">
        <f>IF($N$216="sníž. přenesená",$J$216,0)</f>
        <v>0</v>
      </c>
      <c r="BI216" s="152">
        <f>IF($N$216="nulová",$J$216,0)</f>
        <v>0</v>
      </c>
      <c r="BJ216" s="85" t="s">
        <v>8</v>
      </c>
      <c r="BK216" s="152">
        <f>ROUND($I$216*$H$216,0)</f>
        <v>0</v>
      </c>
      <c r="BL216" s="85" t="s">
        <v>224</v>
      </c>
      <c r="BM216" s="85" t="s">
        <v>365</v>
      </c>
    </row>
    <row r="217" spans="2:47" s="6" customFormat="1" ht="27" customHeight="1">
      <c r="B217" s="23"/>
      <c r="C217" s="24"/>
      <c r="D217" s="153" t="s">
        <v>139</v>
      </c>
      <c r="E217" s="24"/>
      <c r="F217" s="154" t="s">
        <v>366</v>
      </c>
      <c r="G217" s="24"/>
      <c r="H217" s="24"/>
      <c r="J217" s="24"/>
      <c r="K217" s="24"/>
      <c r="L217" s="43"/>
      <c r="M217" s="56"/>
      <c r="N217" s="24"/>
      <c r="O217" s="24"/>
      <c r="P217" s="24"/>
      <c r="Q217" s="24"/>
      <c r="R217" s="24"/>
      <c r="S217" s="24"/>
      <c r="T217" s="57"/>
      <c r="AT217" s="6" t="s">
        <v>139</v>
      </c>
      <c r="AU217" s="6" t="s">
        <v>82</v>
      </c>
    </row>
    <row r="218" spans="2:47" s="6" customFormat="1" ht="57.75" customHeight="1">
      <c r="B218" s="23"/>
      <c r="C218" s="24"/>
      <c r="D218" s="155" t="s">
        <v>145</v>
      </c>
      <c r="E218" s="24"/>
      <c r="F218" s="156" t="s">
        <v>367</v>
      </c>
      <c r="G218" s="24"/>
      <c r="H218" s="24"/>
      <c r="J218" s="24"/>
      <c r="K218" s="24"/>
      <c r="L218" s="43"/>
      <c r="M218" s="56"/>
      <c r="N218" s="24"/>
      <c r="O218" s="24"/>
      <c r="P218" s="24"/>
      <c r="Q218" s="24"/>
      <c r="R218" s="24"/>
      <c r="S218" s="24"/>
      <c r="T218" s="57"/>
      <c r="AT218" s="6" t="s">
        <v>145</v>
      </c>
      <c r="AU218" s="6" t="s">
        <v>82</v>
      </c>
    </row>
    <row r="219" spans="2:51" s="6" customFormat="1" ht="15.75" customHeight="1">
      <c r="B219" s="157"/>
      <c r="C219" s="158"/>
      <c r="D219" s="155" t="s">
        <v>159</v>
      </c>
      <c r="E219" s="158"/>
      <c r="F219" s="159" t="s">
        <v>368</v>
      </c>
      <c r="G219" s="158"/>
      <c r="H219" s="160">
        <v>70</v>
      </c>
      <c r="J219" s="158"/>
      <c r="K219" s="158"/>
      <c r="L219" s="161"/>
      <c r="M219" s="162"/>
      <c r="N219" s="158"/>
      <c r="O219" s="158"/>
      <c r="P219" s="158"/>
      <c r="Q219" s="158"/>
      <c r="R219" s="158"/>
      <c r="S219" s="158"/>
      <c r="T219" s="163"/>
      <c r="AT219" s="164" t="s">
        <v>159</v>
      </c>
      <c r="AU219" s="164" t="s">
        <v>82</v>
      </c>
      <c r="AV219" s="164" t="s">
        <v>82</v>
      </c>
      <c r="AW219" s="164" t="s">
        <v>91</v>
      </c>
      <c r="AX219" s="164" t="s">
        <v>8</v>
      </c>
      <c r="AY219" s="164" t="s">
        <v>129</v>
      </c>
    </row>
    <row r="220" spans="2:65" s="6" customFormat="1" ht="15.75" customHeight="1">
      <c r="B220" s="23"/>
      <c r="C220" s="141" t="s">
        <v>369</v>
      </c>
      <c r="D220" s="141" t="s">
        <v>132</v>
      </c>
      <c r="E220" s="142" t="s">
        <v>370</v>
      </c>
      <c r="F220" s="143" t="s">
        <v>371</v>
      </c>
      <c r="G220" s="144" t="s">
        <v>201</v>
      </c>
      <c r="H220" s="145">
        <v>70</v>
      </c>
      <c r="I220" s="146"/>
      <c r="J220" s="147">
        <f>ROUND($I$220*$H$220,0)</f>
        <v>0</v>
      </c>
      <c r="K220" s="143" t="s">
        <v>136</v>
      </c>
      <c r="L220" s="43"/>
      <c r="M220" s="148"/>
      <c r="N220" s="149" t="s">
        <v>45</v>
      </c>
      <c r="O220" s="24"/>
      <c r="P220" s="150">
        <f>$O$220*$H$220</f>
        <v>0</v>
      </c>
      <c r="Q220" s="150">
        <v>0.01363</v>
      </c>
      <c r="R220" s="150">
        <f>$Q$220*$H$220</f>
        <v>0.9541</v>
      </c>
      <c r="S220" s="150">
        <v>0</v>
      </c>
      <c r="T220" s="151">
        <f>$S$220*$H$220</f>
        <v>0</v>
      </c>
      <c r="AR220" s="85" t="s">
        <v>224</v>
      </c>
      <c r="AT220" s="85" t="s">
        <v>132</v>
      </c>
      <c r="AU220" s="85" t="s">
        <v>82</v>
      </c>
      <c r="AY220" s="6" t="s">
        <v>129</v>
      </c>
      <c r="BE220" s="152">
        <f>IF($N$220="základní",$J$220,0)</f>
        <v>0</v>
      </c>
      <c r="BF220" s="152">
        <f>IF($N$220="snížená",$J$220,0)</f>
        <v>0</v>
      </c>
      <c r="BG220" s="152">
        <f>IF($N$220="zákl. přenesená",$J$220,0)</f>
        <v>0</v>
      </c>
      <c r="BH220" s="152">
        <f>IF($N$220="sníž. přenesená",$J$220,0)</f>
        <v>0</v>
      </c>
      <c r="BI220" s="152">
        <f>IF($N$220="nulová",$J$220,0)</f>
        <v>0</v>
      </c>
      <c r="BJ220" s="85" t="s">
        <v>8</v>
      </c>
      <c r="BK220" s="152">
        <f>ROUND($I$220*$H$220,0)</f>
        <v>0</v>
      </c>
      <c r="BL220" s="85" t="s">
        <v>224</v>
      </c>
      <c r="BM220" s="85" t="s">
        <v>372</v>
      </c>
    </row>
    <row r="221" spans="2:47" s="6" customFormat="1" ht="27" customHeight="1">
      <c r="B221" s="23"/>
      <c r="C221" s="24"/>
      <c r="D221" s="153" t="s">
        <v>139</v>
      </c>
      <c r="E221" s="24"/>
      <c r="F221" s="154" t="s">
        <v>373</v>
      </c>
      <c r="G221" s="24"/>
      <c r="H221" s="24"/>
      <c r="J221" s="24"/>
      <c r="K221" s="24"/>
      <c r="L221" s="43"/>
      <c r="M221" s="56"/>
      <c r="N221" s="24"/>
      <c r="O221" s="24"/>
      <c r="P221" s="24"/>
      <c r="Q221" s="24"/>
      <c r="R221" s="24"/>
      <c r="S221" s="24"/>
      <c r="T221" s="57"/>
      <c r="AT221" s="6" t="s">
        <v>139</v>
      </c>
      <c r="AU221" s="6" t="s">
        <v>82</v>
      </c>
    </row>
    <row r="222" spans="2:47" s="6" customFormat="1" ht="57.75" customHeight="1">
      <c r="B222" s="23"/>
      <c r="C222" s="24"/>
      <c r="D222" s="155" t="s">
        <v>145</v>
      </c>
      <c r="E222" s="24"/>
      <c r="F222" s="156" t="s">
        <v>367</v>
      </c>
      <c r="G222" s="24"/>
      <c r="H222" s="24"/>
      <c r="J222" s="24"/>
      <c r="K222" s="24"/>
      <c r="L222" s="43"/>
      <c r="M222" s="56"/>
      <c r="N222" s="24"/>
      <c r="O222" s="24"/>
      <c r="P222" s="24"/>
      <c r="Q222" s="24"/>
      <c r="R222" s="24"/>
      <c r="S222" s="24"/>
      <c r="T222" s="57"/>
      <c r="AT222" s="6" t="s">
        <v>145</v>
      </c>
      <c r="AU222" s="6" t="s">
        <v>82</v>
      </c>
    </row>
    <row r="223" spans="2:65" s="6" customFormat="1" ht="15.75" customHeight="1">
      <c r="B223" s="23"/>
      <c r="C223" s="141" t="s">
        <v>374</v>
      </c>
      <c r="D223" s="141" t="s">
        <v>132</v>
      </c>
      <c r="E223" s="142" t="s">
        <v>375</v>
      </c>
      <c r="F223" s="143" t="s">
        <v>376</v>
      </c>
      <c r="G223" s="144" t="s">
        <v>201</v>
      </c>
      <c r="H223" s="145">
        <v>70</v>
      </c>
      <c r="I223" s="146"/>
      <c r="J223" s="147">
        <f>ROUND($I$223*$H$223,0)</f>
        <v>0</v>
      </c>
      <c r="K223" s="143" t="s">
        <v>136</v>
      </c>
      <c r="L223" s="43"/>
      <c r="M223" s="148"/>
      <c r="N223" s="149" t="s">
        <v>45</v>
      </c>
      <c r="O223" s="24"/>
      <c r="P223" s="150">
        <f>$O$223*$H$223</f>
        <v>0</v>
      </c>
      <c r="Q223" s="150">
        <v>0</v>
      </c>
      <c r="R223" s="150">
        <f>$Q$223*$H$223</f>
        <v>0</v>
      </c>
      <c r="S223" s="150">
        <v>0</v>
      </c>
      <c r="T223" s="151">
        <f>$S$223*$H$223</f>
        <v>0</v>
      </c>
      <c r="AR223" s="85" t="s">
        <v>224</v>
      </c>
      <c r="AT223" s="85" t="s">
        <v>132</v>
      </c>
      <c r="AU223" s="85" t="s">
        <v>82</v>
      </c>
      <c r="AY223" s="6" t="s">
        <v>129</v>
      </c>
      <c r="BE223" s="152">
        <f>IF($N$223="základní",$J$223,0)</f>
        <v>0</v>
      </c>
      <c r="BF223" s="152">
        <f>IF($N$223="snížená",$J$223,0)</f>
        <v>0</v>
      </c>
      <c r="BG223" s="152">
        <f>IF($N$223="zákl. přenesená",$J$223,0)</f>
        <v>0</v>
      </c>
      <c r="BH223" s="152">
        <f>IF($N$223="sníž. přenesená",$J$223,0)</f>
        <v>0</v>
      </c>
      <c r="BI223" s="152">
        <f>IF($N$223="nulová",$J$223,0)</f>
        <v>0</v>
      </c>
      <c r="BJ223" s="85" t="s">
        <v>8</v>
      </c>
      <c r="BK223" s="152">
        <f>ROUND($I$223*$H$223,0)</f>
        <v>0</v>
      </c>
      <c r="BL223" s="85" t="s">
        <v>224</v>
      </c>
      <c r="BM223" s="85" t="s">
        <v>377</v>
      </c>
    </row>
    <row r="224" spans="2:47" s="6" customFormat="1" ht="16.5" customHeight="1">
      <c r="B224" s="23"/>
      <c r="C224" s="24"/>
      <c r="D224" s="153" t="s">
        <v>139</v>
      </c>
      <c r="E224" s="24"/>
      <c r="F224" s="154" t="s">
        <v>378</v>
      </c>
      <c r="G224" s="24"/>
      <c r="H224" s="24"/>
      <c r="J224" s="24"/>
      <c r="K224" s="24"/>
      <c r="L224" s="43"/>
      <c r="M224" s="56"/>
      <c r="N224" s="24"/>
      <c r="O224" s="24"/>
      <c r="P224" s="24"/>
      <c r="Q224" s="24"/>
      <c r="R224" s="24"/>
      <c r="S224" s="24"/>
      <c r="T224" s="57"/>
      <c r="AT224" s="6" t="s">
        <v>139</v>
      </c>
      <c r="AU224" s="6" t="s">
        <v>82</v>
      </c>
    </row>
    <row r="225" spans="2:47" s="6" customFormat="1" ht="57.75" customHeight="1">
      <c r="B225" s="23"/>
      <c r="C225" s="24"/>
      <c r="D225" s="155" t="s">
        <v>145</v>
      </c>
      <c r="E225" s="24"/>
      <c r="F225" s="156" t="s">
        <v>367</v>
      </c>
      <c r="G225" s="24"/>
      <c r="H225" s="24"/>
      <c r="J225" s="24"/>
      <c r="K225" s="24"/>
      <c r="L225" s="43"/>
      <c r="M225" s="56"/>
      <c r="N225" s="24"/>
      <c r="O225" s="24"/>
      <c r="P225" s="24"/>
      <c r="Q225" s="24"/>
      <c r="R225" s="24"/>
      <c r="S225" s="24"/>
      <c r="T225" s="57"/>
      <c r="AT225" s="6" t="s">
        <v>145</v>
      </c>
      <c r="AU225" s="6" t="s">
        <v>82</v>
      </c>
    </row>
    <row r="226" spans="2:65" s="6" customFormat="1" ht="15.75" customHeight="1">
      <c r="B226" s="23"/>
      <c r="C226" s="141" t="s">
        <v>379</v>
      </c>
      <c r="D226" s="141" t="s">
        <v>132</v>
      </c>
      <c r="E226" s="142" t="s">
        <v>380</v>
      </c>
      <c r="F226" s="143" t="s">
        <v>381</v>
      </c>
      <c r="G226" s="144" t="s">
        <v>135</v>
      </c>
      <c r="H226" s="145">
        <v>134</v>
      </c>
      <c r="I226" s="146"/>
      <c r="J226" s="147">
        <f>ROUND($I$226*$H$226,0)</f>
        <v>0</v>
      </c>
      <c r="K226" s="143" t="s">
        <v>136</v>
      </c>
      <c r="L226" s="43"/>
      <c r="M226" s="148"/>
      <c r="N226" s="149" t="s">
        <v>45</v>
      </c>
      <c r="O226" s="24"/>
      <c r="P226" s="150">
        <f>$O$226*$H$226</f>
        <v>0</v>
      </c>
      <c r="Q226" s="150">
        <v>0</v>
      </c>
      <c r="R226" s="150">
        <f>$Q$226*$H$226</f>
        <v>0</v>
      </c>
      <c r="S226" s="150">
        <v>0</v>
      </c>
      <c r="T226" s="151">
        <f>$S$226*$H$226</f>
        <v>0</v>
      </c>
      <c r="AR226" s="85" t="s">
        <v>224</v>
      </c>
      <c r="AT226" s="85" t="s">
        <v>132</v>
      </c>
      <c r="AU226" s="85" t="s">
        <v>82</v>
      </c>
      <c r="AY226" s="6" t="s">
        <v>129</v>
      </c>
      <c r="BE226" s="152">
        <f>IF($N$226="základní",$J$226,0)</f>
        <v>0</v>
      </c>
      <c r="BF226" s="152">
        <f>IF($N$226="snížená",$J$226,0)</f>
        <v>0</v>
      </c>
      <c r="BG226" s="152">
        <f>IF($N$226="zákl. přenesená",$J$226,0)</f>
        <v>0</v>
      </c>
      <c r="BH226" s="152">
        <f>IF($N$226="sníž. přenesená",$J$226,0)</f>
        <v>0</v>
      </c>
      <c r="BI226" s="152">
        <f>IF($N$226="nulová",$J$226,0)</f>
        <v>0</v>
      </c>
      <c r="BJ226" s="85" t="s">
        <v>8</v>
      </c>
      <c r="BK226" s="152">
        <f>ROUND($I$226*$H$226,0)</f>
        <v>0</v>
      </c>
      <c r="BL226" s="85" t="s">
        <v>224</v>
      </c>
      <c r="BM226" s="85" t="s">
        <v>382</v>
      </c>
    </row>
    <row r="227" spans="2:47" s="6" customFormat="1" ht="27" customHeight="1">
      <c r="B227" s="23"/>
      <c r="C227" s="24"/>
      <c r="D227" s="153" t="s">
        <v>139</v>
      </c>
      <c r="E227" s="24"/>
      <c r="F227" s="154" t="s">
        <v>383</v>
      </c>
      <c r="G227" s="24"/>
      <c r="H227" s="24"/>
      <c r="J227" s="24"/>
      <c r="K227" s="24"/>
      <c r="L227" s="43"/>
      <c r="M227" s="56"/>
      <c r="N227" s="24"/>
      <c r="O227" s="24"/>
      <c r="P227" s="24"/>
      <c r="Q227" s="24"/>
      <c r="R227" s="24"/>
      <c r="S227" s="24"/>
      <c r="T227" s="57"/>
      <c r="AT227" s="6" t="s">
        <v>139</v>
      </c>
      <c r="AU227" s="6" t="s">
        <v>82</v>
      </c>
    </row>
    <row r="228" spans="2:47" s="6" customFormat="1" ht="44.25" customHeight="1">
      <c r="B228" s="23"/>
      <c r="C228" s="24"/>
      <c r="D228" s="155" t="s">
        <v>145</v>
      </c>
      <c r="E228" s="24"/>
      <c r="F228" s="156" t="s">
        <v>384</v>
      </c>
      <c r="G228" s="24"/>
      <c r="H228" s="24"/>
      <c r="J228" s="24"/>
      <c r="K228" s="24"/>
      <c r="L228" s="43"/>
      <c r="M228" s="56"/>
      <c r="N228" s="24"/>
      <c r="O228" s="24"/>
      <c r="P228" s="24"/>
      <c r="Q228" s="24"/>
      <c r="R228" s="24"/>
      <c r="S228" s="24"/>
      <c r="T228" s="57"/>
      <c r="AT228" s="6" t="s">
        <v>145</v>
      </c>
      <c r="AU228" s="6" t="s">
        <v>82</v>
      </c>
    </row>
    <row r="229" spans="2:51" s="6" customFormat="1" ht="15.75" customHeight="1">
      <c r="B229" s="157"/>
      <c r="C229" s="158"/>
      <c r="D229" s="155" t="s">
        <v>159</v>
      </c>
      <c r="E229" s="158"/>
      <c r="F229" s="159" t="s">
        <v>385</v>
      </c>
      <c r="G229" s="158"/>
      <c r="H229" s="160">
        <v>134</v>
      </c>
      <c r="J229" s="158"/>
      <c r="K229" s="158"/>
      <c r="L229" s="161"/>
      <c r="M229" s="162"/>
      <c r="N229" s="158"/>
      <c r="O229" s="158"/>
      <c r="P229" s="158"/>
      <c r="Q229" s="158"/>
      <c r="R229" s="158"/>
      <c r="S229" s="158"/>
      <c r="T229" s="163"/>
      <c r="AT229" s="164" t="s">
        <v>159</v>
      </c>
      <c r="AU229" s="164" t="s">
        <v>82</v>
      </c>
      <c r="AV229" s="164" t="s">
        <v>82</v>
      </c>
      <c r="AW229" s="164" t="s">
        <v>91</v>
      </c>
      <c r="AX229" s="164" t="s">
        <v>8</v>
      </c>
      <c r="AY229" s="164" t="s">
        <v>129</v>
      </c>
    </row>
    <row r="230" spans="2:65" s="6" customFormat="1" ht="15.75" customHeight="1">
      <c r="B230" s="23"/>
      <c r="C230" s="173" t="s">
        <v>386</v>
      </c>
      <c r="D230" s="173" t="s">
        <v>274</v>
      </c>
      <c r="E230" s="174" t="s">
        <v>387</v>
      </c>
      <c r="F230" s="175" t="s">
        <v>388</v>
      </c>
      <c r="G230" s="176" t="s">
        <v>330</v>
      </c>
      <c r="H230" s="177">
        <v>4.221</v>
      </c>
      <c r="I230" s="178"/>
      <c r="J230" s="179">
        <f>ROUND($I$230*$H$230,0)</f>
        <v>0</v>
      </c>
      <c r="K230" s="175" t="s">
        <v>136</v>
      </c>
      <c r="L230" s="180"/>
      <c r="M230" s="181"/>
      <c r="N230" s="182" t="s">
        <v>45</v>
      </c>
      <c r="O230" s="24"/>
      <c r="P230" s="150">
        <f>$O$230*$H$230</f>
        <v>0</v>
      </c>
      <c r="Q230" s="150">
        <v>0.55</v>
      </c>
      <c r="R230" s="150">
        <f>$Q$230*$H$230</f>
        <v>2.3215500000000002</v>
      </c>
      <c r="S230" s="150">
        <v>0</v>
      </c>
      <c r="T230" s="151">
        <f>$S$230*$H$230</f>
        <v>0</v>
      </c>
      <c r="AR230" s="85" t="s">
        <v>277</v>
      </c>
      <c r="AT230" s="85" t="s">
        <v>274</v>
      </c>
      <c r="AU230" s="85" t="s">
        <v>82</v>
      </c>
      <c r="AY230" s="6" t="s">
        <v>129</v>
      </c>
      <c r="BE230" s="152">
        <f>IF($N$230="základní",$J$230,0)</f>
        <v>0</v>
      </c>
      <c r="BF230" s="152">
        <f>IF($N$230="snížená",$J$230,0)</f>
        <v>0</v>
      </c>
      <c r="BG230" s="152">
        <f>IF($N$230="zákl. přenesená",$J$230,0)</f>
        <v>0</v>
      </c>
      <c r="BH230" s="152">
        <f>IF($N$230="sníž. přenesená",$J$230,0)</f>
        <v>0</v>
      </c>
      <c r="BI230" s="152">
        <f>IF($N$230="nulová",$J$230,0)</f>
        <v>0</v>
      </c>
      <c r="BJ230" s="85" t="s">
        <v>8</v>
      </c>
      <c r="BK230" s="152">
        <f>ROUND($I$230*$H$230,0)</f>
        <v>0</v>
      </c>
      <c r="BL230" s="85" t="s">
        <v>224</v>
      </c>
      <c r="BM230" s="85" t="s">
        <v>389</v>
      </c>
    </row>
    <row r="231" spans="2:47" s="6" customFormat="1" ht="16.5" customHeight="1">
      <c r="B231" s="23"/>
      <c r="C231" s="24"/>
      <c r="D231" s="153" t="s">
        <v>139</v>
      </c>
      <c r="E231" s="24"/>
      <c r="F231" s="154" t="s">
        <v>390</v>
      </c>
      <c r="G231" s="24"/>
      <c r="H231" s="24"/>
      <c r="J231" s="24"/>
      <c r="K231" s="24"/>
      <c r="L231" s="43"/>
      <c r="M231" s="56"/>
      <c r="N231" s="24"/>
      <c r="O231" s="24"/>
      <c r="P231" s="24"/>
      <c r="Q231" s="24"/>
      <c r="R231" s="24"/>
      <c r="S231" s="24"/>
      <c r="T231" s="57"/>
      <c r="AT231" s="6" t="s">
        <v>139</v>
      </c>
      <c r="AU231" s="6" t="s">
        <v>82</v>
      </c>
    </row>
    <row r="232" spans="2:51" s="6" customFormat="1" ht="15.75" customHeight="1">
      <c r="B232" s="157"/>
      <c r="C232" s="158"/>
      <c r="D232" s="155" t="s">
        <v>159</v>
      </c>
      <c r="E232" s="158"/>
      <c r="F232" s="159" t="s">
        <v>391</v>
      </c>
      <c r="G232" s="158"/>
      <c r="H232" s="160">
        <v>4.02</v>
      </c>
      <c r="J232" s="158"/>
      <c r="K232" s="158"/>
      <c r="L232" s="161"/>
      <c r="M232" s="162"/>
      <c r="N232" s="158"/>
      <c r="O232" s="158"/>
      <c r="P232" s="158"/>
      <c r="Q232" s="158"/>
      <c r="R232" s="158"/>
      <c r="S232" s="158"/>
      <c r="T232" s="163"/>
      <c r="AT232" s="164" t="s">
        <v>159</v>
      </c>
      <c r="AU232" s="164" t="s">
        <v>82</v>
      </c>
      <c r="AV232" s="164" t="s">
        <v>82</v>
      </c>
      <c r="AW232" s="164" t="s">
        <v>91</v>
      </c>
      <c r="AX232" s="164" t="s">
        <v>8</v>
      </c>
      <c r="AY232" s="164" t="s">
        <v>129</v>
      </c>
    </row>
    <row r="233" spans="2:51" s="6" customFormat="1" ht="15.75" customHeight="1">
      <c r="B233" s="157"/>
      <c r="C233" s="158"/>
      <c r="D233" s="155" t="s">
        <v>159</v>
      </c>
      <c r="E233" s="158"/>
      <c r="F233" s="159" t="s">
        <v>392</v>
      </c>
      <c r="G233" s="158"/>
      <c r="H233" s="160">
        <v>4.221</v>
      </c>
      <c r="J233" s="158"/>
      <c r="K233" s="158"/>
      <c r="L233" s="161"/>
      <c r="M233" s="162"/>
      <c r="N233" s="158"/>
      <c r="O233" s="158"/>
      <c r="P233" s="158"/>
      <c r="Q233" s="158"/>
      <c r="R233" s="158"/>
      <c r="S233" s="158"/>
      <c r="T233" s="163"/>
      <c r="AT233" s="164" t="s">
        <v>159</v>
      </c>
      <c r="AU233" s="164" t="s">
        <v>82</v>
      </c>
      <c r="AV233" s="164" t="s">
        <v>82</v>
      </c>
      <c r="AW233" s="164" t="s">
        <v>74</v>
      </c>
      <c r="AX233" s="164" t="s">
        <v>8</v>
      </c>
      <c r="AY233" s="164" t="s">
        <v>129</v>
      </c>
    </row>
    <row r="234" spans="2:65" s="6" customFormat="1" ht="15.75" customHeight="1">
      <c r="B234" s="23"/>
      <c r="C234" s="141" t="s">
        <v>393</v>
      </c>
      <c r="D234" s="141" t="s">
        <v>132</v>
      </c>
      <c r="E234" s="142" t="s">
        <v>394</v>
      </c>
      <c r="F234" s="143" t="s">
        <v>395</v>
      </c>
      <c r="G234" s="144" t="s">
        <v>135</v>
      </c>
      <c r="H234" s="145">
        <v>134</v>
      </c>
      <c r="I234" s="146"/>
      <c r="J234" s="147">
        <f>ROUND($I$234*$H$234,0)</f>
        <v>0</v>
      </c>
      <c r="K234" s="143" t="s">
        <v>136</v>
      </c>
      <c r="L234" s="43"/>
      <c r="M234" s="148"/>
      <c r="N234" s="149" t="s">
        <v>45</v>
      </c>
      <c r="O234" s="24"/>
      <c r="P234" s="150">
        <f>$O$234*$H$234</f>
        <v>0</v>
      </c>
      <c r="Q234" s="150">
        <v>0</v>
      </c>
      <c r="R234" s="150">
        <f>$Q$234*$H$234</f>
        <v>0</v>
      </c>
      <c r="S234" s="150">
        <v>0.015</v>
      </c>
      <c r="T234" s="151">
        <f>$S$234*$H$234</f>
        <v>2.01</v>
      </c>
      <c r="AR234" s="85" t="s">
        <v>224</v>
      </c>
      <c r="AT234" s="85" t="s">
        <v>132</v>
      </c>
      <c r="AU234" s="85" t="s">
        <v>82</v>
      </c>
      <c r="AY234" s="6" t="s">
        <v>129</v>
      </c>
      <c r="BE234" s="152">
        <f>IF($N$234="základní",$J$234,0)</f>
        <v>0</v>
      </c>
      <c r="BF234" s="152">
        <f>IF($N$234="snížená",$J$234,0)</f>
        <v>0</v>
      </c>
      <c r="BG234" s="152">
        <f>IF($N$234="zákl. přenesená",$J$234,0)</f>
        <v>0</v>
      </c>
      <c r="BH234" s="152">
        <f>IF($N$234="sníž. přenesená",$J$234,0)</f>
        <v>0</v>
      </c>
      <c r="BI234" s="152">
        <f>IF($N$234="nulová",$J$234,0)</f>
        <v>0</v>
      </c>
      <c r="BJ234" s="85" t="s">
        <v>8</v>
      </c>
      <c r="BK234" s="152">
        <f>ROUND($I$234*$H$234,0)</f>
        <v>0</v>
      </c>
      <c r="BL234" s="85" t="s">
        <v>224</v>
      </c>
      <c r="BM234" s="85" t="s">
        <v>396</v>
      </c>
    </row>
    <row r="235" spans="2:47" s="6" customFormat="1" ht="27" customHeight="1">
      <c r="B235" s="23"/>
      <c r="C235" s="24"/>
      <c r="D235" s="153" t="s">
        <v>139</v>
      </c>
      <c r="E235" s="24"/>
      <c r="F235" s="154" t="s">
        <v>397</v>
      </c>
      <c r="G235" s="24"/>
      <c r="H235" s="24"/>
      <c r="J235" s="24"/>
      <c r="K235" s="24"/>
      <c r="L235" s="43"/>
      <c r="M235" s="56"/>
      <c r="N235" s="24"/>
      <c r="O235" s="24"/>
      <c r="P235" s="24"/>
      <c r="Q235" s="24"/>
      <c r="R235" s="24"/>
      <c r="S235" s="24"/>
      <c r="T235" s="57"/>
      <c r="AT235" s="6" t="s">
        <v>139</v>
      </c>
      <c r="AU235" s="6" t="s">
        <v>82</v>
      </c>
    </row>
    <row r="236" spans="2:51" s="6" customFormat="1" ht="15.75" customHeight="1">
      <c r="B236" s="157"/>
      <c r="C236" s="158"/>
      <c r="D236" s="155" t="s">
        <v>159</v>
      </c>
      <c r="E236" s="158"/>
      <c r="F236" s="159" t="s">
        <v>385</v>
      </c>
      <c r="G236" s="158"/>
      <c r="H236" s="160">
        <v>134</v>
      </c>
      <c r="J236" s="158"/>
      <c r="K236" s="158"/>
      <c r="L236" s="161"/>
      <c r="M236" s="162"/>
      <c r="N236" s="158"/>
      <c r="O236" s="158"/>
      <c r="P236" s="158"/>
      <c r="Q236" s="158"/>
      <c r="R236" s="158"/>
      <c r="S236" s="158"/>
      <c r="T236" s="163"/>
      <c r="AT236" s="164" t="s">
        <v>159</v>
      </c>
      <c r="AU236" s="164" t="s">
        <v>82</v>
      </c>
      <c r="AV236" s="164" t="s">
        <v>82</v>
      </c>
      <c r="AW236" s="164" t="s">
        <v>91</v>
      </c>
      <c r="AX236" s="164" t="s">
        <v>8</v>
      </c>
      <c r="AY236" s="164" t="s">
        <v>129</v>
      </c>
    </row>
    <row r="237" spans="2:65" s="6" customFormat="1" ht="15.75" customHeight="1">
      <c r="B237" s="23"/>
      <c r="C237" s="141" t="s">
        <v>398</v>
      </c>
      <c r="D237" s="141" t="s">
        <v>132</v>
      </c>
      <c r="E237" s="142" t="s">
        <v>399</v>
      </c>
      <c r="F237" s="143" t="s">
        <v>400</v>
      </c>
      <c r="G237" s="144" t="s">
        <v>330</v>
      </c>
      <c r="H237" s="145">
        <v>4.221</v>
      </c>
      <c r="I237" s="146"/>
      <c r="J237" s="147">
        <f>ROUND($I$237*$H$237,0)</f>
        <v>0</v>
      </c>
      <c r="K237" s="143" t="s">
        <v>136</v>
      </c>
      <c r="L237" s="43"/>
      <c r="M237" s="148"/>
      <c r="N237" s="149" t="s">
        <v>45</v>
      </c>
      <c r="O237" s="24"/>
      <c r="P237" s="150">
        <f>$O$237*$H$237</f>
        <v>0</v>
      </c>
      <c r="Q237" s="150">
        <v>0.02337</v>
      </c>
      <c r="R237" s="150">
        <f>$Q$237*$H$237</f>
        <v>0.09864476999999999</v>
      </c>
      <c r="S237" s="150">
        <v>0</v>
      </c>
      <c r="T237" s="151">
        <f>$S$237*$H$237</f>
        <v>0</v>
      </c>
      <c r="AR237" s="85" t="s">
        <v>224</v>
      </c>
      <c r="AT237" s="85" t="s">
        <v>132</v>
      </c>
      <c r="AU237" s="85" t="s">
        <v>82</v>
      </c>
      <c r="AY237" s="6" t="s">
        <v>129</v>
      </c>
      <c r="BE237" s="152">
        <f>IF($N$237="základní",$J$237,0)</f>
        <v>0</v>
      </c>
      <c r="BF237" s="152">
        <f>IF($N$237="snížená",$J$237,0)</f>
        <v>0</v>
      </c>
      <c r="BG237" s="152">
        <f>IF($N$237="zákl. přenesená",$J$237,0)</f>
        <v>0</v>
      </c>
      <c r="BH237" s="152">
        <f>IF($N$237="sníž. přenesená",$J$237,0)</f>
        <v>0</v>
      </c>
      <c r="BI237" s="152">
        <f>IF($N$237="nulová",$J$237,0)</f>
        <v>0</v>
      </c>
      <c r="BJ237" s="85" t="s">
        <v>8</v>
      </c>
      <c r="BK237" s="152">
        <f>ROUND($I$237*$H$237,0)</f>
        <v>0</v>
      </c>
      <c r="BL237" s="85" t="s">
        <v>224</v>
      </c>
      <c r="BM237" s="85" t="s">
        <v>401</v>
      </c>
    </row>
    <row r="238" spans="2:47" s="6" customFormat="1" ht="16.5" customHeight="1">
      <c r="B238" s="23"/>
      <c r="C238" s="24"/>
      <c r="D238" s="153" t="s">
        <v>139</v>
      </c>
      <c r="E238" s="24"/>
      <c r="F238" s="154" t="s">
        <v>402</v>
      </c>
      <c r="G238" s="24"/>
      <c r="H238" s="24"/>
      <c r="J238" s="24"/>
      <c r="K238" s="24"/>
      <c r="L238" s="43"/>
      <c r="M238" s="56"/>
      <c r="N238" s="24"/>
      <c r="O238" s="24"/>
      <c r="P238" s="24"/>
      <c r="Q238" s="24"/>
      <c r="R238" s="24"/>
      <c r="S238" s="24"/>
      <c r="T238" s="57"/>
      <c r="AT238" s="6" t="s">
        <v>139</v>
      </c>
      <c r="AU238" s="6" t="s">
        <v>82</v>
      </c>
    </row>
    <row r="239" spans="2:47" s="6" customFormat="1" ht="71.25" customHeight="1">
      <c r="B239" s="23"/>
      <c r="C239" s="24"/>
      <c r="D239" s="155" t="s">
        <v>145</v>
      </c>
      <c r="E239" s="24"/>
      <c r="F239" s="156" t="s">
        <v>403</v>
      </c>
      <c r="G239" s="24"/>
      <c r="H239" s="24"/>
      <c r="J239" s="24"/>
      <c r="K239" s="24"/>
      <c r="L239" s="43"/>
      <c r="M239" s="56"/>
      <c r="N239" s="24"/>
      <c r="O239" s="24"/>
      <c r="P239" s="24"/>
      <c r="Q239" s="24"/>
      <c r="R239" s="24"/>
      <c r="S239" s="24"/>
      <c r="T239" s="57"/>
      <c r="AT239" s="6" t="s">
        <v>145</v>
      </c>
      <c r="AU239" s="6" t="s">
        <v>82</v>
      </c>
    </row>
    <row r="240" spans="2:65" s="6" customFormat="1" ht="15.75" customHeight="1">
      <c r="B240" s="23"/>
      <c r="C240" s="141" t="s">
        <v>404</v>
      </c>
      <c r="D240" s="141" t="s">
        <v>132</v>
      </c>
      <c r="E240" s="142" t="s">
        <v>405</v>
      </c>
      <c r="F240" s="143" t="s">
        <v>406</v>
      </c>
      <c r="G240" s="144" t="s">
        <v>135</v>
      </c>
      <c r="H240" s="145">
        <v>70</v>
      </c>
      <c r="I240" s="146"/>
      <c r="J240" s="147">
        <f>ROUND($I$240*$H$240,0)</f>
        <v>0</v>
      </c>
      <c r="K240" s="143" t="s">
        <v>136</v>
      </c>
      <c r="L240" s="43"/>
      <c r="M240" s="148"/>
      <c r="N240" s="149" t="s">
        <v>45</v>
      </c>
      <c r="O240" s="24"/>
      <c r="P240" s="150">
        <f>$O$240*$H$240</f>
        <v>0</v>
      </c>
      <c r="Q240" s="150">
        <v>0</v>
      </c>
      <c r="R240" s="150">
        <f>$Q$240*$H$240</f>
        <v>0</v>
      </c>
      <c r="S240" s="150">
        <v>0</v>
      </c>
      <c r="T240" s="151">
        <f>$S$240*$H$240</f>
        <v>0</v>
      </c>
      <c r="AR240" s="85" t="s">
        <v>224</v>
      </c>
      <c r="AT240" s="85" t="s">
        <v>132</v>
      </c>
      <c r="AU240" s="85" t="s">
        <v>82</v>
      </c>
      <c r="AY240" s="6" t="s">
        <v>129</v>
      </c>
      <c r="BE240" s="152">
        <f>IF($N$240="základní",$J$240,0)</f>
        <v>0</v>
      </c>
      <c r="BF240" s="152">
        <f>IF($N$240="snížená",$J$240,0)</f>
        <v>0</v>
      </c>
      <c r="BG240" s="152">
        <f>IF($N$240="zákl. přenesená",$J$240,0)</f>
        <v>0</v>
      </c>
      <c r="BH240" s="152">
        <f>IF($N$240="sníž. přenesená",$J$240,0)</f>
        <v>0</v>
      </c>
      <c r="BI240" s="152">
        <f>IF($N$240="nulová",$J$240,0)</f>
        <v>0</v>
      </c>
      <c r="BJ240" s="85" t="s">
        <v>8</v>
      </c>
      <c r="BK240" s="152">
        <f>ROUND($I$240*$H$240,0)</f>
        <v>0</v>
      </c>
      <c r="BL240" s="85" t="s">
        <v>224</v>
      </c>
      <c r="BM240" s="85" t="s">
        <v>407</v>
      </c>
    </row>
    <row r="241" spans="2:47" s="6" customFormat="1" ht="27" customHeight="1">
      <c r="B241" s="23"/>
      <c r="C241" s="24"/>
      <c r="D241" s="153" t="s">
        <v>139</v>
      </c>
      <c r="E241" s="24"/>
      <c r="F241" s="154" t="s">
        <v>408</v>
      </c>
      <c r="G241" s="24"/>
      <c r="H241" s="24"/>
      <c r="J241" s="24"/>
      <c r="K241" s="24"/>
      <c r="L241" s="43"/>
      <c r="M241" s="56"/>
      <c r="N241" s="24"/>
      <c r="O241" s="24"/>
      <c r="P241" s="24"/>
      <c r="Q241" s="24"/>
      <c r="R241" s="24"/>
      <c r="S241" s="24"/>
      <c r="T241" s="57"/>
      <c r="AT241" s="6" t="s">
        <v>139</v>
      </c>
      <c r="AU241" s="6" t="s">
        <v>82</v>
      </c>
    </row>
    <row r="242" spans="2:47" s="6" customFormat="1" ht="125.25" customHeight="1">
      <c r="B242" s="23"/>
      <c r="C242" s="24"/>
      <c r="D242" s="155" t="s">
        <v>145</v>
      </c>
      <c r="E242" s="24"/>
      <c r="F242" s="156" t="s">
        <v>409</v>
      </c>
      <c r="G242" s="24"/>
      <c r="H242" s="24"/>
      <c r="J242" s="24"/>
      <c r="K242" s="24"/>
      <c r="L242" s="43"/>
      <c r="M242" s="56"/>
      <c r="N242" s="24"/>
      <c r="O242" s="24"/>
      <c r="P242" s="24"/>
      <c r="Q242" s="24"/>
      <c r="R242" s="24"/>
      <c r="S242" s="24"/>
      <c r="T242" s="57"/>
      <c r="AT242" s="6" t="s">
        <v>145</v>
      </c>
      <c r="AU242" s="6" t="s">
        <v>82</v>
      </c>
    </row>
    <row r="243" spans="2:65" s="6" customFormat="1" ht="15.75" customHeight="1">
      <c r="B243" s="23"/>
      <c r="C243" s="173" t="s">
        <v>410</v>
      </c>
      <c r="D243" s="173" t="s">
        <v>274</v>
      </c>
      <c r="E243" s="174" t="s">
        <v>411</v>
      </c>
      <c r="F243" s="175" t="s">
        <v>412</v>
      </c>
      <c r="G243" s="176" t="s">
        <v>135</v>
      </c>
      <c r="H243" s="177">
        <v>72.8</v>
      </c>
      <c r="I243" s="178"/>
      <c r="J243" s="179">
        <f>ROUND($I$243*$H$243,0)</f>
        <v>0</v>
      </c>
      <c r="K243" s="175" t="s">
        <v>136</v>
      </c>
      <c r="L243" s="180"/>
      <c r="M243" s="181"/>
      <c r="N243" s="182" t="s">
        <v>45</v>
      </c>
      <c r="O243" s="24"/>
      <c r="P243" s="150">
        <f>$O$243*$H$243</f>
        <v>0</v>
      </c>
      <c r="Q243" s="150">
        <v>0.0128</v>
      </c>
      <c r="R243" s="150">
        <f>$Q$243*$H$243</f>
        <v>0.93184</v>
      </c>
      <c r="S243" s="150">
        <v>0</v>
      </c>
      <c r="T243" s="151">
        <f>$S$243*$H$243</f>
        <v>0</v>
      </c>
      <c r="AR243" s="85" t="s">
        <v>277</v>
      </c>
      <c r="AT243" s="85" t="s">
        <v>274</v>
      </c>
      <c r="AU243" s="85" t="s">
        <v>82</v>
      </c>
      <c r="AY243" s="6" t="s">
        <v>129</v>
      </c>
      <c r="BE243" s="152">
        <f>IF($N$243="základní",$J$243,0)</f>
        <v>0</v>
      </c>
      <c r="BF243" s="152">
        <f>IF($N$243="snížená",$J$243,0)</f>
        <v>0</v>
      </c>
      <c r="BG243" s="152">
        <f>IF($N$243="zákl. přenesená",$J$243,0)</f>
        <v>0</v>
      </c>
      <c r="BH243" s="152">
        <f>IF($N$243="sníž. přenesená",$J$243,0)</f>
        <v>0</v>
      </c>
      <c r="BI243" s="152">
        <f>IF($N$243="nulová",$J$243,0)</f>
        <v>0</v>
      </c>
      <c r="BJ243" s="85" t="s">
        <v>8</v>
      </c>
      <c r="BK243" s="152">
        <f>ROUND($I$243*$H$243,0)</f>
        <v>0</v>
      </c>
      <c r="BL243" s="85" t="s">
        <v>224</v>
      </c>
      <c r="BM243" s="85" t="s">
        <v>413</v>
      </c>
    </row>
    <row r="244" spans="2:47" s="6" customFormat="1" ht="27" customHeight="1">
      <c r="B244" s="23"/>
      <c r="C244" s="24"/>
      <c r="D244" s="153" t="s">
        <v>139</v>
      </c>
      <c r="E244" s="24"/>
      <c r="F244" s="154" t="s">
        <v>414</v>
      </c>
      <c r="G244" s="24"/>
      <c r="H244" s="24"/>
      <c r="J244" s="24"/>
      <c r="K244" s="24"/>
      <c r="L244" s="43"/>
      <c r="M244" s="56"/>
      <c r="N244" s="24"/>
      <c r="O244" s="24"/>
      <c r="P244" s="24"/>
      <c r="Q244" s="24"/>
      <c r="R244" s="24"/>
      <c r="S244" s="24"/>
      <c r="T244" s="57"/>
      <c r="AT244" s="6" t="s">
        <v>139</v>
      </c>
      <c r="AU244" s="6" t="s">
        <v>82</v>
      </c>
    </row>
    <row r="245" spans="2:51" s="6" customFormat="1" ht="15.75" customHeight="1">
      <c r="B245" s="157"/>
      <c r="C245" s="158"/>
      <c r="D245" s="155" t="s">
        <v>159</v>
      </c>
      <c r="E245" s="158"/>
      <c r="F245" s="159" t="s">
        <v>415</v>
      </c>
      <c r="G245" s="158"/>
      <c r="H245" s="160">
        <v>72.8</v>
      </c>
      <c r="J245" s="158"/>
      <c r="K245" s="158"/>
      <c r="L245" s="161"/>
      <c r="M245" s="162"/>
      <c r="N245" s="158"/>
      <c r="O245" s="158"/>
      <c r="P245" s="158"/>
      <c r="Q245" s="158"/>
      <c r="R245" s="158"/>
      <c r="S245" s="158"/>
      <c r="T245" s="163"/>
      <c r="AT245" s="164" t="s">
        <v>159</v>
      </c>
      <c r="AU245" s="164" t="s">
        <v>82</v>
      </c>
      <c r="AV245" s="164" t="s">
        <v>82</v>
      </c>
      <c r="AW245" s="164" t="s">
        <v>74</v>
      </c>
      <c r="AX245" s="164" t="s">
        <v>8</v>
      </c>
      <c r="AY245" s="164" t="s">
        <v>129</v>
      </c>
    </row>
    <row r="246" spans="2:65" s="6" customFormat="1" ht="15.75" customHeight="1">
      <c r="B246" s="23"/>
      <c r="C246" s="141" t="s">
        <v>416</v>
      </c>
      <c r="D246" s="141" t="s">
        <v>132</v>
      </c>
      <c r="E246" s="142" t="s">
        <v>417</v>
      </c>
      <c r="F246" s="143" t="s">
        <v>418</v>
      </c>
      <c r="G246" s="144" t="s">
        <v>135</v>
      </c>
      <c r="H246" s="145">
        <v>70</v>
      </c>
      <c r="I246" s="146"/>
      <c r="J246" s="147">
        <f>ROUND($I$246*$H$246,0)</f>
        <v>0</v>
      </c>
      <c r="K246" s="143" t="s">
        <v>136</v>
      </c>
      <c r="L246" s="43"/>
      <c r="M246" s="148"/>
      <c r="N246" s="149" t="s">
        <v>45</v>
      </c>
      <c r="O246" s="24"/>
      <c r="P246" s="150">
        <f>$O$246*$H$246</f>
        <v>0</v>
      </c>
      <c r="Q246" s="150">
        <v>0</v>
      </c>
      <c r="R246" s="150">
        <f>$Q$246*$H$246</f>
        <v>0</v>
      </c>
      <c r="S246" s="150">
        <v>0.01343</v>
      </c>
      <c r="T246" s="151">
        <f>$S$246*$H$246</f>
        <v>0.9400999999999999</v>
      </c>
      <c r="AR246" s="85" t="s">
        <v>224</v>
      </c>
      <c r="AT246" s="85" t="s">
        <v>132</v>
      </c>
      <c r="AU246" s="85" t="s">
        <v>82</v>
      </c>
      <c r="AY246" s="6" t="s">
        <v>129</v>
      </c>
      <c r="BE246" s="152">
        <f>IF($N$246="základní",$J$246,0)</f>
        <v>0</v>
      </c>
      <c r="BF246" s="152">
        <f>IF($N$246="snížená",$J$246,0)</f>
        <v>0</v>
      </c>
      <c r="BG246" s="152">
        <f>IF($N$246="zákl. přenesená",$J$246,0)</f>
        <v>0</v>
      </c>
      <c r="BH246" s="152">
        <f>IF($N$246="sníž. přenesená",$J$246,0)</f>
        <v>0</v>
      </c>
      <c r="BI246" s="152">
        <f>IF($N$246="nulová",$J$246,0)</f>
        <v>0</v>
      </c>
      <c r="BJ246" s="85" t="s">
        <v>8</v>
      </c>
      <c r="BK246" s="152">
        <f>ROUND($I$246*$H$246,0)</f>
        <v>0</v>
      </c>
      <c r="BL246" s="85" t="s">
        <v>224</v>
      </c>
      <c r="BM246" s="85" t="s">
        <v>419</v>
      </c>
    </row>
    <row r="247" spans="2:47" s="6" customFormat="1" ht="27" customHeight="1">
      <c r="B247" s="23"/>
      <c r="C247" s="24"/>
      <c r="D247" s="153" t="s">
        <v>139</v>
      </c>
      <c r="E247" s="24"/>
      <c r="F247" s="154" t="s">
        <v>420</v>
      </c>
      <c r="G247" s="24"/>
      <c r="H247" s="24"/>
      <c r="J247" s="24"/>
      <c r="K247" s="24"/>
      <c r="L247" s="43"/>
      <c r="M247" s="56"/>
      <c r="N247" s="24"/>
      <c r="O247" s="24"/>
      <c r="P247" s="24"/>
      <c r="Q247" s="24"/>
      <c r="R247" s="24"/>
      <c r="S247" s="24"/>
      <c r="T247" s="57"/>
      <c r="AT247" s="6" t="s">
        <v>139</v>
      </c>
      <c r="AU247" s="6" t="s">
        <v>82</v>
      </c>
    </row>
    <row r="248" spans="2:47" s="6" customFormat="1" ht="44.25" customHeight="1">
      <c r="B248" s="23"/>
      <c r="C248" s="24"/>
      <c r="D248" s="155" t="s">
        <v>145</v>
      </c>
      <c r="E248" s="24"/>
      <c r="F248" s="156" t="s">
        <v>421</v>
      </c>
      <c r="G248" s="24"/>
      <c r="H248" s="24"/>
      <c r="J248" s="24"/>
      <c r="K248" s="24"/>
      <c r="L248" s="43"/>
      <c r="M248" s="56"/>
      <c r="N248" s="24"/>
      <c r="O248" s="24"/>
      <c r="P248" s="24"/>
      <c r="Q248" s="24"/>
      <c r="R248" s="24"/>
      <c r="S248" s="24"/>
      <c r="T248" s="57"/>
      <c r="AT248" s="6" t="s">
        <v>145</v>
      </c>
      <c r="AU248" s="6" t="s">
        <v>82</v>
      </c>
    </row>
    <row r="249" spans="2:51" s="6" customFormat="1" ht="15.75" customHeight="1">
      <c r="B249" s="157"/>
      <c r="C249" s="158"/>
      <c r="D249" s="155" t="s">
        <v>159</v>
      </c>
      <c r="E249" s="158"/>
      <c r="F249" s="159" t="s">
        <v>209</v>
      </c>
      <c r="G249" s="158"/>
      <c r="H249" s="160">
        <v>70</v>
      </c>
      <c r="J249" s="158"/>
      <c r="K249" s="158"/>
      <c r="L249" s="161"/>
      <c r="M249" s="162"/>
      <c r="N249" s="158"/>
      <c r="O249" s="158"/>
      <c r="P249" s="158"/>
      <c r="Q249" s="158"/>
      <c r="R249" s="158"/>
      <c r="S249" s="158"/>
      <c r="T249" s="163"/>
      <c r="AT249" s="164" t="s">
        <v>159</v>
      </c>
      <c r="AU249" s="164" t="s">
        <v>82</v>
      </c>
      <c r="AV249" s="164" t="s">
        <v>82</v>
      </c>
      <c r="AW249" s="164" t="s">
        <v>91</v>
      </c>
      <c r="AX249" s="164" t="s">
        <v>8</v>
      </c>
      <c r="AY249" s="164" t="s">
        <v>129</v>
      </c>
    </row>
    <row r="250" spans="2:65" s="6" customFormat="1" ht="15.75" customHeight="1">
      <c r="B250" s="23"/>
      <c r="C250" s="141" t="s">
        <v>422</v>
      </c>
      <c r="D250" s="141" t="s">
        <v>132</v>
      </c>
      <c r="E250" s="142" t="s">
        <v>423</v>
      </c>
      <c r="F250" s="143" t="s">
        <v>424</v>
      </c>
      <c r="G250" s="144" t="s">
        <v>201</v>
      </c>
      <c r="H250" s="145">
        <v>140</v>
      </c>
      <c r="I250" s="146"/>
      <c r="J250" s="147">
        <f>ROUND($I$250*$H$250,0)</f>
        <v>0</v>
      </c>
      <c r="K250" s="143" t="s">
        <v>136</v>
      </c>
      <c r="L250" s="43"/>
      <c r="M250" s="148"/>
      <c r="N250" s="149" t="s">
        <v>45</v>
      </c>
      <c r="O250" s="24"/>
      <c r="P250" s="150">
        <f>$O$250*$H$250</f>
        <v>0</v>
      </c>
      <c r="Q250" s="150">
        <v>2E-05</v>
      </c>
      <c r="R250" s="150">
        <f>$Q$250*$H$250</f>
        <v>0.0028000000000000004</v>
      </c>
      <c r="S250" s="150">
        <v>0</v>
      </c>
      <c r="T250" s="151">
        <f>$S$250*$H$250</f>
        <v>0</v>
      </c>
      <c r="AR250" s="85" t="s">
        <v>224</v>
      </c>
      <c r="AT250" s="85" t="s">
        <v>132</v>
      </c>
      <c r="AU250" s="85" t="s">
        <v>82</v>
      </c>
      <c r="AY250" s="6" t="s">
        <v>129</v>
      </c>
      <c r="BE250" s="152">
        <f>IF($N$250="základní",$J$250,0)</f>
        <v>0</v>
      </c>
      <c r="BF250" s="152">
        <f>IF($N$250="snížená",$J$250,0)</f>
        <v>0</v>
      </c>
      <c r="BG250" s="152">
        <f>IF($N$250="zákl. přenesená",$J$250,0)</f>
        <v>0</v>
      </c>
      <c r="BH250" s="152">
        <f>IF($N$250="sníž. přenesená",$J$250,0)</f>
        <v>0</v>
      </c>
      <c r="BI250" s="152">
        <f>IF($N$250="nulová",$J$250,0)</f>
        <v>0</v>
      </c>
      <c r="BJ250" s="85" t="s">
        <v>8</v>
      </c>
      <c r="BK250" s="152">
        <f>ROUND($I$250*$H$250,0)</f>
        <v>0</v>
      </c>
      <c r="BL250" s="85" t="s">
        <v>224</v>
      </c>
      <c r="BM250" s="85" t="s">
        <v>425</v>
      </c>
    </row>
    <row r="251" spans="2:47" s="6" customFormat="1" ht="16.5" customHeight="1">
      <c r="B251" s="23"/>
      <c r="C251" s="24"/>
      <c r="D251" s="153" t="s">
        <v>139</v>
      </c>
      <c r="E251" s="24"/>
      <c r="F251" s="154" t="s">
        <v>426</v>
      </c>
      <c r="G251" s="24"/>
      <c r="H251" s="24"/>
      <c r="J251" s="24"/>
      <c r="K251" s="24"/>
      <c r="L251" s="43"/>
      <c r="M251" s="56"/>
      <c r="N251" s="24"/>
      <c r="O251" s="24"/>
      <c r="P251" s="24"/>
      <c r="Q251" s="24"/>
      <c r="R251" s="24"/>
      <c r="S251" s="24"/>
      <c r="T251" s="57"/>
      <c r="AT251" s="6" t="s">
        <v>139</v>
      </c>
      <c r="AU251" s="6" t="s">
        <v>82</v>
      </c>
    </row>
    <row r="252" spans="2:47" s="6" customFormat="1" ht="125.25" customHeight="1">
      <c r="B252" s="23"/>
      <c r="C252" s="24"/>
      <c r="D252" s="155" t="s">
        <v>145</v>
      </c>
      <c r="E252" s="24"/>
      <c r="F252" s="156" t="s">
        <v>409</v>
      </c>
      <c r="G252" s="24"/>
      <c r="H252" s="24"/>
      <c r="J252" s="24"/>
      <c r="K252" s="24"/>
      <c r="L252" s="43"/>
      <c r="M252" s="56"/>
      <c r="N252" s="24"/>
      <c r="O252" s="24"/>
      <c r="P252" s="24"/>
      <c r="Q252" s="24"/>
      <c r="R252" s="24"/>
      <c r="S252" s="24"/>
      <c r="T252" s="57"/>
      <c r="AT252" s="6" t="s">
        <v>145</v>
      </c>
      <c r="AU252" s="6" t="s">
        <v>82</v>
      </c>
    </row>
    <row r="253" spans="2:51" s="6" customFormat="1" ht="15.75" customHeight="1">
      <c r="B253" s="157"/>
      <c r="C253" s="158"/>
      <c r="D253" s="155" t="s">
        <v>159</v>
      </c>
      <c r="E253" s="158"/>
      <c r="F253" s="159" t="s">
        <v>427</v>
      </c>
      <c r="G253" s="158"/>
      <c r="H253" s="160">
        <v>140</v>
      </c>
      <c r="J253" s="158"/>
      <c r="K253" s="158"/>
      <c r="L253" s="161"/>
      <c r="M253" s="162"/>
      <c r="N253" s="158"/>
      <c r="O253" s="158"/>
      <c r="P253" s="158"/>
      <c r="Q253" s="158"/>
      <c r="R253" s="158"/>
      <c r="S253" s="158"/>
      <c r="T253" s="163"/>
      <c r="AT253" s="164" t="s">
        <v>159</v>
      </c>
      <c r="AU253" s="164" t="s">
        <v>82</v>
      </c>
      <c r="AV253" s="164" t="s">
        <v>82</v>
      </c>
      <c r="AW253" s="164" t="s">
        <v>91</v>
      </c>
      <c r="AX253" s="164" t="s">
        <v>8</v>
      </c>
      <c r="AY253" s="164" t="s">
        <v>129</v>
      </c>
    </row>
    <row r="254" spans="2:65" s="6" customFormat="1" ht="15.75" customHeight="1">
      <c r="B254" s="23"/>
      <c r="C254" s="173" t="s">
        <v>428</v>
      </c>
      <c r="D254" s="173" t="s">
        <v>274</v>
      </c>
      <c r="E254" s="174" t="s">
        <v>429</v>
      </c>
      <c r="F254" s="175" t="s">
        <v>430</v>
      </c>
      <c r="G254" s="176" t="s">
        <v>330</v>
      </c>
      <c r="H254" s="177">
        <v>0.524</v>
      </c>
      <c r="I254" s="178"/>
      <c r="J254" s="179">
        <f>ROUND($I$254*$H$254,0)</f>
        <v>0</v>
      </c>
      <c r="K254" s="175" t="s">
        <v>136</v>
      </c>
      <c r="L254" s="180"/>
      <c r="M254" s="181"/>
      <c r="N254" s="182" t="s">
        <v>45</v>
      </c>
      <c r="O254" s="24"/>
      <c r="P254" s="150">
        <f>$O$254*$H$254</f>
        <v>0</v>
      </c>
      <c r="Q254" s="150">
        <v>0.55</v>
      </c>
      <c r="R254" s="150">
        <f>$Q$254*$H$254</f>
        <v>0.2882</v>
      </c>
      <c r="S254" s="150">
        <v>0</v>
      </c>
      <c r="T254" s="151">
        <f>$S$254*$H$254</f>
        <v>0</v>
      </c>
      <c r="AR254" s="85" t="s">
        <v>277</v>
      </c>
      <c r="AT254" s="85" t="s">
        <v>274</v>
      </c>
      <c r="AU254" s="85" t="s">
        <v>82</v>
      </c>
      <c r="AY254" s="6" t="s">
        <v>129</v>
      </c>
      <c r="BE254" s="152">
        <f>IF($N$254="základní",$J$254,0)</f>
        <v>0</v>
      </c>
      <c r="BF254" s="152">
        <f>IF($N$254="snížená",$J$254,0)</f>
        <v>0</v>
      </c>
      <c r="BG254" s="152">
        <f>IF($N$254="zákl. přenesená",$J$254,0)</f>
        <v>0</v>
      </c>
      <c r="BH254" s="152">
        <f>IF($N$254="sníž. přenesená",$J$254,0)</f>
        <v>0</v>
      </c>
      <c r="BI254" s="152">
        <f>IF($N$254="nulová",$J$254,0)</f>
        <v>0</v>
      </c>
      <c r="BJ254" s="85" t="s">
        <v>8</v>
      </c>
      <c r="BK254" s="152">
        <f>ROUND($I$254*$H$254,0)</f>
        <v>0</v>
      </c>
      <c r="BL254" s="85" t="s">
        <v>224</v>
      </c>
      <c r="BM254" s="85" t="s">
        <v>431</v>
      </c>
    </row>
    <row r="255" spans="2:47" s="6" customFormat="1" ht="16.5" customHeight="1">
      <c r="B255" s="23"/>
      <c r="C255" s="24"/>
      <c r="D255" s="153" t="s">
        <v>139</v>
      </c>
      <c r="E255" s="24"/>
      <c r="F255" s="154" t="s">
        <v>432</v>
      </c>
      <c r="G255" s="24"/>
      <c r="H255" s="24"/>
      <c r="J255" s="24"/>
      <c r="K255" s="24"/>
      <c r="L255" s="43"/>
      <c r="M255" s="56"/>
      <c r="N255" s="24"/>
      <c r="O255" s="24"/>
      <c r="P255" s="24"/>
      <c r="Q255" s="24"/>
      <c r="R255" s="24"/>
      <c r="S255" s="24"/>
      <c r="T255" s="57"/>
      <c r="AT255" s="6" t="s">
        <v>139</v>
      </c>
      <c r="AU255" s="6" t="s">
        <v>82</v>
      </c>
    </row>
    <row r="256" spans="2:51" s="6" customFormat="1" ht="15.75" customHeight="1">
      <c r="B256" s="157"/>
      <c r="C256" s="158"/>
      <c r="D256" s="155" t="s">
        <v>159</v>
      </c>
      <c r="E256" s="158"/>
      <c r="F256" s="159" t="s">
        <v>433</v>
      </c>
      <c r="G256" s="158"/>
      <c r="H256" s="160">
        <v>0.504</v>
      </c>
      <c r="J256" s="158"/>
      <c r="K256" s="158"/>
      <c r="L256" s="161"/>
      <c r="M256" s="162"/>
      <c r="N256" s="158"/>
      <c r="O256" s="158"/>
      <c r="P256" s="158"/>
      <c r="Q256" s="158"/>
      <c r="R256" s="158"/>
      <c r="S256" s="158"/>
      <c r="T256" s="163"/>
      <c r="AT256" s="164" t="s">
        <v>159</v>
      </c>
      <c r="AU256" s="164" t="s">
        <v>82</v>
      </c>
      <c r="AV256" s="164" t="s">
        <v>82</v>
      </c>
      <c r="AW256" s="164" t="s">
        <v>91</v>
      </c>
      <c r="AX256" s="164" t="s">
        <v>8</v>
      </c>
      <c r="AY256" s="164" t="s">
        <v>129</v>
      </c>
    </row>
    <row r="257" spans="2:51" s="6" customFormat="1" ht="15.75" customHeight="1">
      <c r="B257" s="157"/>
      <c r="C257" s="158"/>
      <c r="D257" s="155" t="s">
        <v>159</v>
      </c>
      <c r="E257" s="158"/>
      <c r="F257" s="159" t="s">
        <v>434</v>
      </c>
      <c r="G257" s="158"/>
      <c r="H257" s="160">
        <v>0.524</v>
      </c>
      <c r="J257" s="158"/>
      <c r="K257" s="158"/>
      <c r="L257" s="161"/>
      <c r="M257" s="162"/>
      <c r="N257" s="158"/>
      <c r="O257" s="158"/>
      <c r="P257" s="158"/>
      <c r="Q257" s="158"/>
      <c r="R257" s="158"/>
      <c r="S257" s="158"/>
      <c r="T257" s="163"/>
      <c r="AT257" s="164" t="s">
        <v>159</v>
      </c>
      <c r="AU257" s="164" t="s">
        <v>82</v>
      </c>
      <c r="AV257" s="164" t="s">
        <v>82</v>
      </c>
      <c r="AW257" s="164" t="s">
        <v>74</v>
      </c>
      <c r="AX257" s="164" t="s">
        <v>8</v>
      </c>
      <c r="AY257" s="164" t="s">
        <v>129</v>
      </c>
    </row>
    <row r="258" spans="2:65" s="6" customFormat="1" ht="15.75" customHeight="1">
      <c r="B258" s="23"/>
      <c r="C258" s="141" t="s">
        <v>435</v>
      </c>
      <c r="D258" s="141" t="s">
        <v>132</v>
      </c>
      <c r="E258" s="142" t="s">
        <v>436</v>
      </c>
      <c r="F258" s="143" t="s">
        <v>437</v>
      </c>
      <c r="G258" s="144" t="s">
        <v>135</v>
      </c>
      <c r="H258" s="145">
        <v>140</v>
      </c>
      <c r="I258" s="146"/>
      <c r="J258" s="147">
        <f>ROUND($I$258*$H$258,0)</f>
        <v>0</v>
      </c>
      <c r="K258" s="143" t="s">
        <v>136</v>
      </c>
      <c r="L258" s="43"/>
      <c r="M258" s="148"/>
      <c r="N258" s="149" t="s">
        <v>45</v>
      </c>
      <c r="O258" s="24"/>
      <c r="P258" s="150">
        <f>$O$258*$H$258</f>
        <v>0</v>
      </c>
      <c r="Q258" s="150">
        <v>0.0002</v>
      </c>
      <c r="R258" s="150">
        <f>$Q$258*$H$258</f>
        <v>0.028</v>
      </c>
      <c r="S258" s="150">
        <v>0</v>
      </c>
      <c r="T258" s="151">
        <f>$S$258*$H$258</f>
        <v>0</v>
      </c>
      <c r="AR258" s="85" t="s">
        <v>224</v>
      </c>
      <c r="AT258" s="85" t="s">
        <v>132</v>
      </c>
      <c r="AU258" s="85" t="s">
        <v>82</v>
      </c>
      <c r="AY258" s="6" t="s">
        <v>129</v>
      </c>
      <c r="BE258" s="152">
        <f>IF($N$258="základní",$J$258,0)</f>
        <v>0</v>
      </c>
      <c r="BF258" s="152">
        <f>IF($N$258="snížená",$J$258,0)</f>
        <v>0</v>
      </c>
      <c r="BG258" s="152">
        <f>IF($N$258="zákl. přenesená",$J$258,0)</f>
        <v>0</v>
      </c>
      <c r="BH258" s="152">
        <f>IF($N$258="sníž. přenesená",$J$258,0)</f>
        <v>0</v>
      </c>
      <c r="BI258" s="152">
        <f>IF($N$258="nulová",$J$258,0)</f>
        <v>0</v>
      </c>
      <c r="BJ258" s="85" t="s">
        <v>8</v>
      </c>
      <c r="BK258" s="152">
        <f>ROUND($I$258*$H$258,0)</f>
        <v>0</v>
      </c>
      <c r="BL258" s="85" t="s">
        <v>224</v>
      </c>
      <c r="BM258" s="85" t="s">
        <v>438</v>
      </c>
    </row>
    <row r="259" spans="2:47" s="6" customFormat="1" ht="16.5" customHeight="1">
      <c r="B259" s="23"/>
      <c r="C259" s="24"/>
      <c r="D259" s="153" t="s">
        <v>139</v>
      </c>
      <c r="E259" s="24"/>
      <c r="F259" s="154" t="s">
        <v>439</v>
      </c>
      <c r="G259" s="24"/>
      <c r="H259" s="24"/>
      <c r="J259" s="24"/>
      <c r="K259" s="24"/>
      <c r="L259" s="43"/>
      <c r="M259" s="56"/>
      <c r="N259" s="24"/>
      <c r="O259" s="24"/>
      <c r="P259" s="24"/>
      <c r="Q259" s="24"/>
      <c r="R259" s="24"/>
      <c r="S259" s="24"/>
      <c r="T259" s="57"/>
      <c r="AT259" s="6" t="s">
        <v>139</v>
      </c>
      <c r="AU259" s="6" t="s">
        <v>82</v>
      </c>
    </row>
    <row r="260" spans="2:47" s="6" customFormat="1" ht="71.25" customHeight="1">
      <c r="B260" s="23"/>
      <c r="C260" s="24"/>
      <c r="D260" s="155" t="s">
        <v>145</v>
      </c>
      <c r="E260" s="24"/>
      <c r="F260" s="156" t="s">
        <v>440</v>
      </c>
      <c r="G260" s="24"/>
      <c r="H260" s="24"/>
      <c r="J260" s="24"/>
      <c r="K260" s="24"/>
      <c r="L260" s="43"/>
      <c r="M260" s="56"/>
      <c r="N260" s="24"/>
      <c r="O260" s="24"/>
      <c r="P260" s="24"/>
      <c r="Q260" s="24"/>
      <c r="R260" s="24"/>
      <c r="S260" s="24"/>
      <c r="T260" s="57"/>
      <c r="AT260" s="6" t="s">
        <v>145</v>
      </c>
      <c r="AU260" s="6" t="s">
        <v>82</v>
      </c>
    </row>
    <row r="261" spans="2:51" s="6" customFormat="1" ht="15.75" customHeight="1">
      <c r="B261" s="157"/>
      <c r="C261" s="158"/>
      <c r="D261" s="155" t="s">
        <v>159</v>
      </c>
      <c r="E261" s="158"/>
      <c r="F261" s="159" t="s">
        <v>441</v>
      </c>
      <c r="G261" s="158"/>
      <c r="H261" s="160">
        <v>140</v>
      </c>
      <c r="J261" s="158"/>
      <c r="K261" s="158"/>
      <c r="L261" s="161"/>
      <c r="M261" s="162"/>
      <c r="N261" s="158"/>
      <c r="O261" s="158"/>
      <c r="P261" s="158"/>
      <c r="Q261" s="158"/>
      <c r="R261" s="158"/>
      <c r="S261" s="158"/>
      <c r="T261" s="163"/>
      <c r="AT261" s="164" t="s">
        <v>159</v>
      </c>
      <c r="AU261" s="164" t="s">
        <v>82</v>
      </c>
      <c r="AV261" s="164" t="s">
        <v>82</v>
      </c>
      <c r="AW261" s="164" t="s">
        <v>91</v>
      </c>
      <c r="AX261" s="164" t="s">
        <v>8</v>
      </c>
      <c r="AY261" s="164" t="s">
        <v>129</v>
      </c>
    </row>
    <row r="262" spans="2:65" s="6" customFormat="1" ht="15.75" customHeight="1">
      <c r="B262" s="23"/>
      <c r="C262" s="141" t="s">
        <v>442</v>
      </c>
      <c r="D262" s="141" t="s">
        <v>132</v>
      </c>
      <c r="E262" s="142" t="s">
        <v>443</v>
      </c>
      <c r="F262" s="143" t="s">
        <v>444</v>
      </c>
      <c r="G262" s="144" t="s">
        <v>215</v>
      </c>
      <c r="H262" s="145">
        <v>4.651</v>
      </c>
      <c r="I262" s="146"/>
      <c r="J262" s="147">
        <f>ROUND($I$262*$H$262,0)</f>
        <v>0</v>
      </c>
      <c r="K262" s="143" t="s">
        <v>136</v>
      </c>
      <c r="L262" s="43"/>
      <c r="M262" s="148"/>
      <c r="N262" s="149" t="s">
        <v>45</v>
      </c>
      <c r="O262" s="24"/>
      <c r="P262" s="150">
        <f>$O$262*$H$262</f>
        <v>0</v>
      </c>
      <c r="Q262" s="150">
        <v>0</v>
      </c>
      <c r="R262" s="150">
        <f>$Q$262*$H$262</f>
        <v>0</v>
      </c>
      <c r="S262" s="150">
        <v>0</v>
      </c>
      <c r="T262" s="151">
        <f>$S$262*$H$262</f>
        <v>0</v>
      </c>
      <c r="AR262" s="85" t="s">
        <v>224</v>
      </c>
      <c r="AT262" s="85" t="s">
        <v>132</v>
      </c>
      <c r="AU262" s="85" t="s">
        <v>82</v>
      </c>
      <c r="AY262" s="6" t="s">
        <v>129</v>
      </c>
      <c r="BE262" s="152">
        <f>IF($N$262="základní",$J$262,0)</f>
        <v>0</v>
      </c>
      <c r="BF262" s="152">
        <f>IF($N$262="snížená",$J$262,0)</f>
        <v>0</v>
      </c>
      <c r="BG262" s="152">
        <f>IF($N$262="zákl. přenesená",$J$262,0)</f>
        <v>0</v>
      </c>
      <c r="BH262" s="152">
        <f>IF($N$262="sníž. přenesená",$J$262,0)</f>
        <v>0</v>
      </c>
      <c r="BI262" s="152">
        <f>IF($N$262="nulová",$J$262,0)</f>
        <v>0</v>
      </c>
      <c r="BJ262" s="85" t="s">
        <v>8</v>
      </c>
      <c r="BK262" s="152">
        <f>ROUND($I$262*$H$262,0)</f>
        <v>0</v>
      </c>
      <c r="BL262" s="85" t="s">
        <v>224</v>
      </c>
      <c r="BM262" s="85" t="s">
        <v>445</v>
      </c>
    </row>
    <row r="263" spans="2:47" s="6" customFormat="1" ht="27" customHeight="1">
      <c r="B263" s="23"/>
      <c r="C263" s="24"/>
      <c r="D263" s="153" t="s">
        <v>139</v>
      </c>
      <c r="E263" s="24"/>
      <c r="F263" s="154" t="s">
        <v>446</v>
      </c>
      <c r="G263" s="24"/>
      <c r="H263" s="24"/>
      <c r="J263" s="24"/>
      <c r="K263" s="24"/>
      <c r="L263" s="43"/>
      <c r="M263" s="56"/>
      <c r="N263" s="24"/>
      <c r="O263" s="24"/>
      <c r="P263" s="24"/>
      <c r="Q263" s="24"/>
      <c r="R263" s="24"/>
      <c r="S263" s="24"/>
      <c r="T263" s="57"/>
      <c r="AT263" s="6" t="s">
        <v>139</v>
      </c>
      <c r="AU263" s="6" t="s">
        <v>82</v>
      </c>
    </row>
    <row r="264" spans="2:47" s="6" customFormat="1" ht="98.25" customHeight="1">
      <c r="B264" s="23"/>
      <c r="C264" s="24"/>
      <c r="D264" s="155" t="s">
        <v>145</v>
      </c>
      <c r="E264" s="24"/>
      <c r="F264" s="156" t="s">
        <v>298</v>
      </c>
      <c r="G264" s="24"/>
      <c r="H264" s="24"/>
      <c r="J264" s="24"/>
      <c r="K264" s="24"/>
      <c r="L264" s="43"/>
      <c r="M264" s="56"/>
      <c r="N264" s="24"/>
      <c r="O264" s="24"/>
      <c r="P264" s="24"/>
      <c r="Q264" s="24"/>
      <c r="R264" s="24"/>
      <c r="S264" s="24"/>
      <c r="T264" s="57"/>
      <c r="AT264" s="6" t="s">
        <v>145</v>
      </c>
      <c r="AU264" s="6" t="s">
        <v>82</v>
      </c>
    </row>
    <row r="265" spans="2:65" s="6" customFormat="1" ht="15.75" customHeight="1">
      <c r="B265" s="23"/>
      <c r="C265" s="141" t="s">
        <v>447</v>
      </c>
      <c r="D265" s="141" t="s">
        <v>132</v>
      </c>
      <c r="E265" s="142" t="s">
        <v>448</v>
      </c>
      <c r="F265" s="143" t="s">
        <v>449</v>
      </c>
      <c r="G265" s="144" t="s">
        <v>215</v>
      </c>
      <c r="H265" s="145">
        <v>4.651</v>
      </c>
      <c r="I265" s="146"/>
      <c r="J265" s="147">
        <f>ROUND($I$265*$H$265,0)</f>
        <v>0</v>
      </c>
      <c r="K265" s="143" t="s">
        <v>136</v>
      </c>
      <c r="L265" s="43"/>
      <c r="M265" s="148"/>
      <c r="N265" s="149" t="s">
        <v>45</v>
      </c>
      <c r="O265" s="24"/>
      <c r="P265" s="150">
        <f>$O$265*$H$265</f>
        <v>0</v>
      </c>
      <c r="Q265" s="150">
        <v>0</v>
      </c>
      <c r="R265" s="150">
        <f>$Q$265*$H$265</f>
        <v>0</v>
      </c>
      <c r="S265" s="150">
        <v>0</v>
      </c>
      <c r="T265" s="151">
        <f>$S$265*$H$265</f>
        <v>0</v>
      </c>
      <c r="AR265" s="85" t="s">
        <v>224</v>
      </c>
      <c r="AT265" s="85" t="s">
        <v>132</v>
      </c>
      <c r="AU265" s="85" t="s">
        <v>82</v>
      </c>
      <c r="AY265" s="6" t="s">
        <v>129</v>
      </c>
      <c r="BE265" s="152">
        <f>IF($N$265="základní",$J$265,0)</f>
        <v>0</v>
      </c>
      <c r="BF265" s="152">
        <f>IF($N$265="snížená",$J$265,0)</f>
        <v>0</v>
      </c>
      <c r="BG265" s="152">
        <f>IF($N$265="zákl. přenesená",$J$265,0)</f>
        <v>0</v>
      </c>
      <c r="BH265" s="152">
        <f>IF($N$265="sníž. přenesená",$J$265,0)</f>
        <v>0</v>
      </c>
      <c r="BI265" s="152">
        <f>IF($N$265="nulová",$J$265,0)</f>
        <v>0</v>
      </c>
      <c r="BJ265" s="85" t="s">
        <v>8</v>
      </c>
      <c r="BK265" s="152">
        <f>ROUND($I$265*$H$265,0)</f>
        <v>0</v>
      </c>
      <c r="BL265" s="85" t="s">
        <v>224</v>
      </c>
      <c r="BM265" s="85" t="s">
        <v>450</v>
      </c>
    </row>
    <row r="266" spans="2:47" s="6" customFormat="1" ht="27" customHeight="1">
      <c r="B266" s="23"/>
      <c r="C266" s="24"/>
      <c r="D266" s="153" t="s">
        <v>139</v>
      </c>
      <c r="E266" s="24"/>
      <c r="F266" s="154" t="s">
        <v>451</v>
      </c>
      <c r="G266" s="24"/>
      <c r="H266" s="24"/>
      <c r="J266" s="24"/>
      <c r="K266" s="24"/>
      <c r="L266" s="43"/>
      <c r="M266" s="56"/>
      <c r="N266" s="24"/>
      <c r="O266" s="24"/>
      <c r="P266" s="24"/>
      <c r="Q266" s="24"/>
      <c r="R266" s="24"/>
      <c r="S266" s="24"/>
      <c r="T266" s="57"/>
      <c r="AT266" s="6" t="s">
        <v>139</v>
      </c>
      <c r="AU266" s="6" t="s">
        <v>82</v>
      </c>
    </row>
    <row r="267" spans="2:47" s="6" customFormat="1" ht="98.25" customHeight="1">
      <c r="B267" s="23"/>
      <c r="C267" s="24"/>
      <c r="D267" s="155" t="s">
        <v>145</v>
      </c>
      <c r="E267" s="24"/>
      <c r="F267" s="156" t="s">
        <v>298</v>
      </c>
      <c r="G267" s="24"/>
      <c r="H267" s="24"/>
      <c r="J267" s="24"/>
      <c r="K267" s="24"/>
      <c r="L267" s="43"/>
      <c r="M267" s="56"/>
      <c r="N267" s="24"/>
      <c r="O267" s="24"/>
      <c r="P267" s="24"/>
      <c r="Q267" s="24"/>
      <c r="R267" s="24"/>
      <c r="S267" s="24"/>
      <c r="T267" s="57"/>
      <c r="AT267" s="6" t="s">
        <v>145</v>
      </c>
      <c r="AU267" s="6" t="s">
        <v>82</v>
      </c>
    </row>
    <row r="268" spans="2:63" s="128" customFormat="1" ht="30.75" customHeight="1">
      <c r="B268" s="129"/>
      <c r="C268" s="130"/>
      <c r="D268" s="130" t="s">
        <v>73</v>
      </c>
      <c r="E268" s="139" t="s">
        <v>452</v>
      </c>
      <c r="F268" s="139" t="s">
        <v>453</v>
      </c>
      <c r="G268" s="130"/>
      <c r="H268" s="130"/>
      <c r="J268" s="140">
        <f>$BK$268</f>
        <v>0</v>
      </c>
      <c r="K268" s="130"/>
      <c r="L268" s="133"/>
      <c r="M268" s="134"/>
      <c r="N268" s="130"/>
      <c r="O268" s="130"/>
      <c r="P268" s="135">
        <f>SUM($P$269:$P$279)</f>
        <v>0</v>
      </c>
      <c r="Q268" s="130"/>
      <c r="R268" s="135">
        <f>SUM($R$269:$R$279)</f>
        <v>3.8500000000000005</v>
      </c>
      <c r="S268" s="130"/>
      <c r="T268" s="136">
        <f>SUM($T$269:$T$279)</f>
        <v>0</v>
      </c>
      <c r="AR268" s="137" t="s">
        <v>82</v>
      </c>
      <c r="AT268" s="137" t="s">
        <v>73</v>
      </c>
      <c r="AU268" s="137" t="s">
        <v>8</v>
      </c>
      <c r="AY268" s="137" t="s">
        <v>129</v>
      </c>
      <c r="BK268" s="138">
        <f>SUM($BK$269:$BK$279)</f>
        <v>0</v>
      </c>
    </row>
    <row r="269" spans="2:65" s="6" customFormat="1" ht="15.75" customHeight="1">
      <c r="B269" s="23"/>
      <c r="C269" s="141" t="s">
        <v>454</v>
      </c>
      <c r="D269" s="141" t="s">
        <v>132</v>
      </c>
      <c r="E269" s="142" t="s">
        <v>455</v>
      </c>
      <c r="F269" s="143" t="s">
        <v>456</v>
      </c>
      <c r="G269" s="144" t="s">
        <v>201</v>
      </c>
      <c r="H269" s="145">
        <v>77</v>
      </c>
      <c r="I269" s="146"/>
      <c r="J269" s="147">
        <f>ROUND($I$269*$H$269,0)</f>
        <v>0</v>
      </c>
      <c r="K269" s="143" t="s">
        <v>136</v>
      </c>
      <c r="L269" s="43"/>
      <c r="M269" s="148"/>
      <c r="N269" s="149" t="s">
        <v>45</v>
      </c>
      <c r="O269" s="24"/>
      <c r="P269" s="150">
        <f>$O$269*$H$269</f>
        <v>0</v>
      </c>
      <c r="Q269" s="150">
        <v>0</v>
      </c>
      <c r="R269" s="150">
        <f>$Q$269*$H$269</f>
        <v>0</v>
      </c>
      <c r="S269" s="150">
        <v>0</v>
      </c>
      <c r="T269" s="151">
        <f>$S$269*$H$269</f>
        <v>0</v>
      </c>
      <c r="AR269" s="85" t="s">
        <v>224</v>
      </c>
      <c r="AT269" s="85" t="s">
        <v>132</v>
      </c>
      <c r="AU269" s="85" t="s">
        <v>82</v>
      </c>
      <c r="AY269" s="6" t="s">
        <v>129</v>
      </c>
      <c r="BE269" s="152">
        <f>IF($N$269="základní",$J$269,0)</f>
        <v>0</v>
      </c>
      <c r="BF269" s="152">
        <f>IF($N$269="snížená",$J$269,0)</f>
        <v>0</v>
      </c>
      <c r="BG269" s="152">
        <f>IF($N$269="zákl. přenesená",$J$269,0)</f>
        <v>0</v>
      </c>
      <c r="BH269" s="152">
        <f>IF($N$269="sníž. přenesená",$J$269,0)</f>
        <v>0</v>
      </c>
      <c r="BI269" s="152">
        <f>IF($N$269="nulová",$J$269,0)</f>
        <v>0</v>
      </c>
      <c r="BJ269" s="85" t="s">
        <v>8</v>
      </c>
      <c r="BK269" s="152">
        <f>ROUND($I$269*$H$269,0)</f>
        <v>0</v>
      </c>
      <c r="BL269" s="85" t="s">
        <v>224</v>
      </c>
      <c r="BM269" s="85" t="s">
        <v>457</v>
      </c>
    </row>
    <row r="270" spans="2:47" s="6" customFormat="1" ht="27" customHeight="1">
      <c r="B270" s="23"/>
      <c r="C270" s="24"/>
      <c r="D270" s="153" t="s">
        <v>139</v>
      </c>
      <c r="E270" s="24"/>
      <c r="F270" s="154" t="s">
        <v>458</v>
      </c>
      <c r="G270" s="24"/>
      <c r="H270" s="24"/>
      <c r="J270" s="24"/>
      <c r="K270" s="24"/>
      <c r="L270" s="43"/>
      <c r="M270" s="56"/>
      <c r="N270" s="24"/>
      <c r="O270" s="24"/>
      <c r="P270" s="24"/>
      <c r="Q270" s="24"/>
      <c r="R270" s="24"/>
      <c r="S270" s="24"/>
      <c r="T270" s="57"/>
      <c r="AT270" s="6" t="s">
        <v>139</v>
      </c>
      <c r="AU270" s="6" t="s">
        <v>82</v>
      </c>
    </row>
    <row r="271" spans="2:47" s="6" customFormat="1" ht="98.25" customHeight="1">
      <c r="B271" s="23"/>
      <c r="C271" s="24"/>
      <c r="D271" s="155" t="s">
        <v>145</v>
      </c>
      <c r="E271" s="24"/>
      <c r="F271" s="156" t="s">
        <v>459</v>
      </c>
      <c r="G271" s="24"/>
      <c r="H271" s="24"/>
      <c r="J271" s="24"/>
      <c r="K271" s="24"/>
      <c r="L271" s="43"/>
      <c r="M271" s="56"/>
      <c r="N271" s="24"/>
      <c r="O271" s="24"/>
      <c r="P271" s="24"/>
      <c r="Q271" s="24"/>
      <c r="R271" s="24"/>
      <c r="S271" s="24"/>
      <c r="T271" s="57"/>
      <c r="AT271" s="6" t="s">
        <v>145</v>
      </c>
      <c r="AU271" s="6" t="s">
        <v>82</v>
      </c>
    </row>
    <row r="272" spans="2:51" s="6" customFormat="1" ht="15.75" customHeight="1">
      <c r="B272" s="157"/>
      <c r="C272" s="158"/>
      <c r="D272" s="155" t="s">
        <v>159</v>
      </c>
      <c r="E272" s="158"/>
      <c r="F272" s="159" t="s">
        <v>460</v>
      </c>
      <c r="G272" s="158"/>
      <c r="H272" s="160">
        <v>77</v>
      </c>
      <c r="J272" s="158"/>
      <c r="K272" s="158"/>
      <c r="L272" s="161"/>
      <c r="M272" s="162"/>
      <c r="N272" s="158"/>
      <c r="O272" s="158"/>
      <c r="P272" s="158"/>
      <c r="Q272" s="158"/>
      <c r="R272" s="158"/>
      <c r="S272" s="158"/>
      <c r="T272" s="163"/>
      <c r="AT272" s="164" t="s">
        <v>159</v>
      </c>
      <c r="AU272" s="164" t="s">
        <v>82</v>
      </c>
      <c r="AV272" s="164" t="s">
        <v>82</v>
      </c>
      <c r="AW272" s="164" t="s">
        <v>91</v>
      </c>
      <c r="AX272" s="164" t="s">
        <v>8</v>
      </c>
      <c r="AY272" s="164" t="s">
        <v>129</v>
      </c>
    </row>
    <row r="273" spans="2:65" s="6" customFormat="1" ht="15.75" customHeight="1">
      <c r="B273" s="23"/>
      <c r="C273" s="173" t="s">
        <v>461</v>
      </c>
      <c r="D273" s="173" t="s">
        <v>274</v>
      </c>
      <c r="E273" s="174" t="s">
        <v>462</v>
      </c>
      <c r="F273" s="175" t="s">
        <v>463</v>
      </c>
      <c r="G273" s="176" t="s">
        <v>337</v>
      </c>
      <c r="H273" s="177">
        <v>7</v>
      </c>
      <c r="I273" s="178"/>
      <c r="J273" s="179">
        <f>ROUND($I$273*$H$273,0)</f>
        <v>0</v>
      </c>
      <c r="K273" s="175"/>
      <c r="L273" s="180"/>
      <c r="M273" s="181"/>
      <c r="N273" s="182" t="s">
        <v>45</v>
      </c>
      <c r="O273" s="24"/>
      <c r="P273" s="150">
        <f>$O$273*$H$273</f>
        <v>0</v>
      </c>
      <c r="Q273" s="150">
        <v>0.55</v>
      </c>
      <c r="R273" s="150">
        <f>$Q$273*$H$273</f>
        <v>3.8500000000000005</v>
      </c>
      <c r="S273" s="150">
        <v>0</v>
      </c>
      <c r="T273" s="151">
        <f>$S$273*$H$273</f>
        <v>0</v>
      </c>
      <c r="AR273" s="85" t="s">
        <v>277</v>
      </c>
      <c r="AT273" s="85" t="s">
        <v>274</v>
      </c>
      <c r="AU273" s="85" t="s">
        <v>82</v>
      </c>
      <c r="AY273" s="6" t="s">
        <v>129</v>
      </c>
      <c r="BE273" s="152">
        <f>IF($N$273="základní",$J$273,0)</f>
        <v>0</v>
      </c>
      <c r="BF273" s="152">
        <f>IF($N$273="snížená",$J$273,0)</f>
        <v>0</v>
      </c>
      <c r="BG273" s="152">
        <f>IF($N$273="zákl. přenesená",$J$273,0)</f>
        <v>0</v>
      </c>
      <c r="BH273" s="152">
        <f>IF($N$273="sníž. přenesená",$J$273,0)</f>
        <v>0</v>
      </c>
      <c r="BI273" s="152">
        <f>IF($N$273="nulová",$J$273,0)</f>
        <v>0</v>
      </c>
      <c r="BJ273" s="85" t="s">
        <v>8</v>
      </c>
      <c r="BK273" s="152">
        <f>ROUND($I$273*$H$273,0)</f>
        <v>0</v>
      </c>
      <c r="BL273" s="85" t="s">
        <v>224</v>
      </c>
      <c r="BM273" s="85" t="s">
        <v>464</v>
      </c>
    </row>
    <row r="274" spans="2:65" s="6" customFormat="1" ht="15.75" customHeight="1">
      <c r="B274" s="23"/>
      <c r="C274" s="144" t="s">
        <v>465</v>
      </c>
      <c r="D274" s="144" t="s">
        <v>132</v>
      </c>
      <c r="E274" s="142" t="s">
        <v>466</v>
      </c>
      <c r="F274" s="143" t="s">
        <v>467</v>
      </c>
      <c r="G274" s="144" t="s">
        <v>215</v>
      </c>
      <c r="H274" s="145">
        <v>3.85</v>
      </c>
      <c r="I274" s="146"/>
      <c r="J274" s="147">
        <f>ROUND($I$274*$H$274,0)</f>
        <v>0</v>
      </c>
      <c r="K274" s="143" t="s">
        <v>136</v>
      </c>
      <c r="L274" s="43"/>
      <c r="M274" s="148"/>
      <c r="N274" s="149" t="s">
        <v>45</v>
      </c>
      <c r="O274" s="24"/>
      <c r="P274" s="150">
        <f>$O$274*$H$274</f>
        <v>0</v>
      </c>
      <c r="Q274" s="150">
        <v>0</v>
      </c>
      <c r="R274" s="150">
        <f>$Q$274*$H$274</f>
        <v>0</v>
      </c>
      <c r="S274" s="150">
        <v>0</v>
      </c>
      <c r="T274" s="151">
        <f>$S$274*$H$274</f>
        <v>0</v>
      </c>
      <c r="AR274" s="85" t="s">
        <v>224</v>
      </c>
      <c r="AT274" s="85" t="s">
        <v>132</v>
      </c>
      <c r="AU274" s="85" t="s">
        <v>82</v>
      </c>
      <c r="AY274" s="85" t="s">
        <v>129</v>
      </c>
      <c r="BE274" s="152">
        <f>IF($N$274="základní",$J$274,0)</f>
        <v>0</v>
      </c>
      <c r="BF274" s="152">
        <f>IF($N$274="snížená",$J$274,0)</f>
        <v>0</v>
      </c>
      <c r="BG274" s="152">
        <f>IF($N$274="zákl. přenesená",$J$274,0)</f>
        <v>0</v>
      </c>
      <c r="BH274" s="152">
        <f>IF($N$274="sníž. přenesená",$J$274,0)</f>
        <v>0</v>
      </c>
      <c r="BI274" s="152">
        <f>IF($N$274="nulová",$J$274,0)</f>
        <v>0</v>
      </c>
      <c r="BJ274" s="85" t="s">
        <v>8</v>
      </c>
      <c r="BK274" s="152">
        <f>ROUND($I$274*$H$274,0)</f>
        <v>0</v>
      </c>
      <c r="BL274" s="85" t="s">
        <v>224</v>
      </c>
      <c r="BM274" s="85" t="s">
        <v>468</v>
      </c>
    </row>
    <row r="275" spans="2:47" s="6" customFormat="1" ht="27" customHeight="1">
      <c r="B275" s="23"/>
      <c r="C275" s="24"/>
      <c r="D275" s="153" t="s">
        <v>139</v>
      </c>
      <c r="E275" s="24"/>
      <c r="F275" s="154" t="s">
        <v>469</v>
      </c>
      <c r="G275" s="24"/>
      <c r="H275" s="24"/>
      <c r="J275" s="24"/>
      <c r="K275" s="24"/>
      <c r="L275" s="43"/>
      <c r="M275" s="56"/>
      <c r="N275" s="24"/>
      <c r="O275" s="24"/>
      <c r="P275" s="24"/>
      <c r="Q275" s="24"/>
      <c r="R275" s="24"/>
      <c r="S275" s="24"/>
      <c r="T275" s="57"/>
      <c r="AT275" s="6" t="s">
        <v>139</v>
      </c>
      <c r="AU275" s="6" t="s">
        <v>82</v>
      </c>
    </row>
    <row r="276" spans="2:47" s="6" customFormat="1" ht="111.75" customHeight="1">
      <c r="B276" s="23"/>
      <c r="C276" s="24"/>
      <c r="D276" s="155" t="s">
        <v>145</v>
      </c>
      <c r="E276" s="24"/>
      <c r="F276" s="156" t="s">
        <v>470</v>
      </c>
      <c r="G276" s="24"/>
      <c r="H276" s="24"/>
      <c r="J276" s="24"/>
      <c r="K276" s="24"/>
      <c r="L276" s="43"/>
      <c r="M276" s="56"/>
      <c r="N276" s="24"/>
      <c r="O276" s="24"/>
      <c r="P276" s="24"/>
      <c r="Q276" s="24"/>
      <c r="R276" s="24"/>
      <c r="S276" s="24"/>
      <c r="T276" s="57"/>
      <c r="AT276" s="6" t="s">
        <v>145</v>
      </c>
      <c r="AU276" s="6" t="s">
        <v>82</v>
      </c>
    </row>
    <row r="277" spans="2:65" s="6" customFormat="1" ht="15.75" customHeight="1">
      <c r="B277" s="23"/>
      <c r="C277" s="141" t="s">
        <v>471</v>
      </c>
      <c r="D277" s="141" t="s">
        <v>132</v>
      </c>
      <c r="E277" s="142" t="s">
        <v>472</v>
      </c>
      <c r="F277" s="143" t="s">
        <v>473</v>
      </c>
      <c r="G277" s="144" t="s">
        <v>215</v>
      </c>
      <c r="H277" s="145">
        <v>3.85</v>
      </c>
      <c r="I277" s="146"/>
      <c r="J277" s="147">
        <f>ROUND($I$277*$H$277,0)</f>
        <v>0</v>
      </c>
      <c r="K277" s="143" t="s">
        <v>136</v>
      </c>
      <c r="L277" s="43"/>
      <c r="M277" s="148"/>
      <c r="N277" s="149" t="s">
        <v>45</v>
      </c>
      <c r="O277" s="24"/>
      <c r="P277" s="150">
        <f>$O$277*$H$277</f>
        <v>0</v>
      </c>
      <c r="Q277" s="150">
        <v>0</v>
      </c>
      <c r="R277" s="150">
        <f>$Q$277*$H$277</f>
        <v>0</v>
      </c>
      <c r="S277" s="150">
        <v>0</v>
      </c>
      <c r="T277" s="151">
        <f>$S$277*$H$277</f>
        <v>0</v>
      </c>
      <c r="AR277" s="85" t="s">
        <v>224</v>
      </c>
      <c r="AT277" s="85" t="s">
        <v>132</v>
      </c>
      <c r="AU277" s="85" t="s">
        <v>82</v>
      </c>
      <c r="AY277" s="6" t="s">
        <v>129</v>
      </c>
      <c r="BE277" s="152">
        <f>IF($N$277="základní",$J$277,0)</f>
        <v>0</v>
      </c>
      <c r="BF277" s="152">
        <f>IF($N$277="snížená",$J$277,0)</f>
        <v>0</v>
      </c>
      <c r="BG277" s="152">
        <f>IF($N$277="zákl. přenesená",$J$277,0)</f>
        <v>0</v>
      </c>
      <c r="BH277" s="152">
        <f>IF($N$277="sníž. přenesená",$J$277,0)</f>
        <v>0</v>
      </c>
      <c r="BI277" s="152">
        <f>IF($N$277="nulová",$J$277,0)</f>
        <v>0</v>
      </c>
      <c r="BJ277" s="85" t="s">
        <v>8</v>
      </c>
      <c r="BK277" s="152">
        <f>ROUND($I$277*$H$277,0)</f>
        <v>0</v>
      </c>
      <c r="BL277" s="85" t="s">
        <v>224</v>
      </c>
      <c r="BM277" s="85" t="s">
        <v>474</v>
      </c>
    </row>
    <row r="278" spans="2:47" s="6" customFormat="1" ht="27" customHeight="1">
      <c r="B278" s="23"/>
      <c r="C278" s="24"/>
      <c r="D278" s="153" t="s">
        <v>139</v>
      </c>
      <c r="E278" s="24"/>
      <c r="F278" s="154" t="s">
        <v>475</v>
      </c>
      <c r="G278" s="24"/>
      <c r="H278" s="24"/>
      <c r="J278" s="24"/>
      <c r="K278" s="24"/>
      <c r="L278" s="43"/>
      <c r="M278" s="56"/>
      <c r="N278" s="24"/>
      <c r="O278" s="24"/>
      <c r="P278" s="24"/>
      <c r="Q278" s="24"/>
      <c r="R278" s="24"/>
      <c r="S278" s="24"/>
      <c r="T278" s="57"/>
      <c r="AT278" s="6" t="s">
        <v>139</v>
      </c>
      <c r="AU278" s="6" t="s">
        <v>82</v>
      </c>
    </row>
    <row r="279" spans="2:47" s="6" customFormat="1" ht="111.75" customHeight="1">
      <c r="B279" s="23"/>
      <c r="C279" s="24"/>
      <c r="D279" s="155" t="s">
        <v>145</v>
      </c>
      <c r="E279" s="24"/>
      <c r="F279" s="156" t="s">
        <v>470</v>
      </c>
      <c r="G279" s="24"/>
      <c r="H279" s="24"/>
      <c r="J279" s="24"/>
      <c r="K279" s="24"/>
      <c r="L279" s="43"/>
      <c r="M279" s="56"/>
      <c r="N279" s="24"/>
      <c r="O279" s="24"/>
      <c r="P279" s="24"/>
      <c r="Q279" s="24"/>
      <c r="R279" s="24"/>
      <c r="S279" s="24"/>
      <c r="T279" s="57"/>
      <c r="AT279" s="6" t="s">
        <v>145</v>
      </c>
      <c r="AU279" s="6" t="s">
        <v>82</v>
      </c>
    </row>
    <row r="280" spans="2:63" s="128" customFormat="1" ht="30.75" customHeight="1">
      <c r="B280" s="129"/>
      <c r="C280" s="130"/>
      <c r="D280" s="130" t="s">
        <v>73</v>
      </c>
      <c r="E280" s="139" t="s">
        <v>476</v>
      </c>
      <c r="F280" s="139" t="s">
        <v>477</v>
      </c>
      <c r="G280" s="130"/>
      <c r="H280" s="130"/>
      <c r="J280" s="140">
        <f>$BK$280</f>
        <v>0</v>
      </c>
      <c r="K280" s="130"/>
      <c r="L280" s="133"/>
      <c r="M280" s="134"/>
      <c r="N280" s="130"/>
      <c r="O280" s="130"/>
      <c r="P280" s="135">
        <f>SUM($P$281:$P$336)</f>
        <v>0</v>
      </c>
      <c r="Q280" s="130"/>
      <c r="R280" s="135">
        <f>SUM($R$281:$R$336)</f>
        <v>0.558272</v>
      </c>
      <c r="S280" s="130"/>
      <c r="T280" s="136">
        <f>SUM($T$281:$T$336)</f>
        <v>0.6569039999999999</v>
      </c>
      <c r="AR280" s="137" t="s">
        <v>82</v>
      </c>
      <c r="AT280" s="137" t="s">
        <v>73</v>
      </c>
      <c r="AU280" s="137" t="s">
        <v>8</v>
      </c>
      <c r="AY280" s="137" t="s">
        <v>129</v>
      </c>
      <c r="BK280" s="138">
        <f>SUM($BK$281:$BK$336)</f>
        <v>0</v>
      </c>
    </row>
    <row r="281" spans="2:65" s="6" customFormat="1" ht="15.75" customHeight="1">
      <c r="B281" s="23"/>
      <c r="C281" s="141" t="s">
        <v>478</v>
      </c>
      <c r="D281" s="141" t="s">
        <v>132</v>
      </c>
      <c r="E281" s="142" t="s">
        <v>479</v>
      </c>
      <c r="F281" s="143" t="s">
        <v>480</v>
      </c>
      <c r="G281" s="144" t="s">
        <v>201</v>
      </c>
      <c r="H281" s="145">
        <v>28.7</v>
      </c>
      <c r="I281" s="146"/>
      <c r="J281" s="147">
        <f>ROUND($I$281*$H$281,0)</f>
        <v>0</v>
      </c>
      <c r="K281" s="143" t="s">
        <v>136</v>
      </c>
      <c r="L281" s="43"/>
      <c r="M281" s="148"/>
      <c r="N281" s="149" t="s">
        <v>45</v>
      </c>
      <c r="O281" s="24"/>
      <c r="P281" s="150">
        <f>$O$281*$H$281</f>
        <v>0</v>
      </c>
      <c r="Q281" s="150">
        <v>0</v>
      </c>
      <c r="R281" s="150">
        <f>$Q$281*$H$281</f>
        <v>0</v>
      </c>
      <c r="S281" s="150">
        <v>0.00187</v>
      </c>
      <c r="T281" s="151">
        <f>$S$281*$H$281</f>
        <v>0.053668999999999994</v>
      </c>
      <c r="AR281" s="85" t="s">
        <v>224</v>
      </c>
      <c r="AT281" s="85" t="s">
        <v>132</v>
      </c>
      <c r="AU281" s="85" t="s">
        <v>82</v>
      </c>
      <c r="AY281" s="6" t="s">
        <v>129</v>
      </c>
      <c r="BE281" s="152">
        <f>IF($N$281="základní",$J$281,0)</f>
        <v>0</v>
      </c>
      <c r="BF281" s="152">
        <f>IF($N$281="snížená",$J$281,0)</f>
        <v>0</v>
      </c>
      <c r="BG281" s="152">
        <f>IF($N$281="zákl. přenesená",$J$281,0)</f>
        <v>0</v>
      </c>
      <c r="BH281" s="152">
        <f>IF($N$281="sníž. přenesená",$J$281,0)</f>
        <v>0</v>
      </c>
      <c r="BI281" s="152">
        <f>IF($N$281="nulová",$J$281,0)</f>
        <v>0</v>
      </c>
      <c r="BJ281" s="85" t="s">
        <v>8</v>
      </c>
      <c r="BK281" s="152">
        <f>ROUND($I$281*$H$281,0)</f>
        <v>0</v>
      </c>
      <c r="BL281" s="85" t="s">
        <v>224</v>
      </c>
      <c r="BM281" s="85" t="s">
        <v>481</v>
      </c>
    </row>
    <row r="282" spans="2:47" s="6" customFormat="1" ht="16.5" customHeight="1">
      <c r="B282" s="23"/>
      <c r="C282" s="24"/>
      <c r="D282" s="153" t="s">
        <v>139</v>
      </c>
      <c r="E282" s="24"/>
      <c r="F282" s="154" t="s">
        <v>482</v>
      </c>
      <c r="G282" s="24"/>
      <c r="H282" s="24"/>
      <c r="J282" s="24"/>
      <c r="K282" s="24"/>
      <c r="L282" s="43"/>
      <c r="M282" s="56"/>
      <c r="N282" s="24"/>
      <c r="O282" s="24"/>
      <c r="P282" s="24"/>
      <c r="Q282" s="24"/>
      <c r="R282" s="24"/>
      <c r="S282" s="24"/>
      <c r="T282" s="57"/>
      <c r="AT282" s="6" t="s">
        <v>139</v>
      </c>
      <c r="AU282" s="6" t="s">
        <v>82</v>
      </c>
    </row>
    <row r="283" spans="2:51" s="6" customFormat="1" ht="15.75" customHeight="1">
      <c r="B283" s="157"/>
      <c r="C283" s="158"/>
      <c r="D283" s="155" t="s">
        <v>159</v>
      </c>
      <c r="E283" s="158"/>
      <c r="F283" s="159" t="s">
        <v>483</v>
      </c>
      <c r="G283" s="158"/>
      <c r="H283" s="160">
        <v>28.7</v>
      </c>
      <c r="J283" s="158"/>
      <c r="K283" s="158"/>
      <c r="L283" s="161"/>
      <c r="M283" s="162"/>
      <c r="N283" s="158"/>
      <c r="O283" s="158"/>
      <c r="P283" s="158"/>
      <c r="Q283" s="158"/>
      <c r="R283" s="158"/>
      <c r="S283" s="158"/>
      <c r="T283" s="163"/>
      <c r="AT283" s="164" t="s">
        <v>159</v>
      </c>
      <c r="AU283" s="164" t="s">
        <v>82</v>
      </c>
      <c r="AV283" s="164" t="s">
        <v>82</v>
      </c>
      <c r="AW283" s="164" t="s">
        <v>91</v>
      </c>
      <c r="AX283" s="164" t="s">
        <v>8</v>
      </c>
      <c r="AY283" s="164" t="s">
        <v>129</v>
      </c>
    </row>
    <row r="284" spans="2:65" s="6" customFormat="1" ht="15.75" customHeight="1">
      <c r="B284" s="23"/>
      <c r="C284" s="141" t="s">
        <v>484</v>
      </c>
      <c r="D284" s="141" t="s">
        <v>132</v>
      </c>
      <c r="E284" s="142" t="s">
        <v>485</v>
      </c>
      <c r="F284" s="143" t="s">
        <v>486</v>
      </c>
      <c r="G284" s="144" t="s">
        <v>201</v>
      </c>
      <c r="H284" s="145">
        <v>13.2</v>
      </c>
      <c r="I284" s="146"/>
      <c r="J284" s="147">
        <f>ROUND($I$284*$H$284,0)</f>
        <v>0</v>
      </c>
      <c r="K284" s="143" t="s">
        <v>136</v>
      </c>
      <c r="L284" s="43"/>
      <c r="M284" s="148"/>
      <c r="N284" s="149" t="s">
        <v>45</v>
      </c>
      <c r="O284" s="24"/>
      <c r="P284" s="150">
        <f>$O$284*$H$284</f>
        <v>0</v>
      </c>
      <c r="Q284" s="150">
        <v>0</v>
      </c>
      <c r="R284" s="150">
        <f>$Q$284*$H$284</f>
        <v>0</v>
      </c>
      <c r="S284" s="150">
        <v>0.00348</v>
      </c>
      <c r="T284" s="151">
        <f>$S$284*$H$284</f>
        <v>0.045936</v>
      </c>
      <c r="AR284" s="85" t="s">
        <v>224</v>
      </c>
      <c r="AT284" s="85" t="s">
        <v>132</v>
      </c>
      <c r="AU284" s="85" t="s">
        <v>82</v>
      </c>
      <c r="AY284" s="6" t="s">
        <v>129</v>
      </c>
      <c r="BE284" s="152">
        <f>IF($N$284="základní",$J$284,0)</f>
        <v>0</v>
      </c>
      <c r="BF284" s="152">
        <f>IF($N$284="snížená",$J$284,0)</f>
        <v>0</v>
      </c>
      <c r="BG284" s="152">
        <f>IF($N$284="zákl. přenesená",$J$284,0)</f>
        <v>0</v>
      </c>
      <c r="BH284" s="152">
        <f>IF($N$284="sníž. přenesená",$J$284,0)</f>
        <v>0</v>
      </c>
      <c r="BI284" s="152">
        <f>IF($N$284="nulová",$J$284,0)</f>
        <v>0</v>
      </c>
      <c r="BJ284" s="85" t="s">
        <v>8</v>
      </c>
      <c r="BK284" s="152">
        <f>ROUND($I$284*$H$284,0)</f>
        <v>0</v>
      </c>
      <c r="BL284" s="85" t="s">
        <v>224</v>
      </c>
      <c r="BM284" s="85" t="s">
        <v>487</v>
      </c>
    </row>
    <row r="285" spans="2:47" s="6" customFormat="1" ht="16.5" customHeight="1">
      <c r="B285" s="23"/>
      <c r="C285" s="24"/>
      <c r="D285" s="153" t="s">
        <v>139</v>
      </c>
      <c r="E285" s="24"/>
      <c r="F285" s="154" t="s">
        <v>488</v>
      </c>
      <c r="G285" s="24"/>
      <c r="H285" s="24"/>
      <c r="J285" s="24"/>
      <c r="K285" s="24"/>
      <c r="L285" s="43"/>
      <c r="M285" s="56"/>
      <c r="N285" s="24"/>
      <c r="O285" s="24"/>
      <c r="P285" s="24"/>
      <c r="Q285" s="24"/>
      <c r="R285" s="24"/>
      <c r="S285" s="24"/>
      <c r="T285" s="57"/>
      <c r="AT285" s="6" t="s">
        <v>139</v>
      </c>
      <c r="AU285" s="6" t="s">
        <v>82</v>
      </c>
    </row>
    <row r="286" spans="2:51" s="6" customFormat="1" ht="15.75" customHeight="1">
      <c r="B286" s="157"/>
      <c r="C286" s="158"/>
      <c r="D286" s="155" t="s">
        <v>159</v>
      </c>
      <c r="E286" s="158"/>
      <c r="F286" s="159" t="s">
        <v>489</v>
      </c>
      <c r="G286" s="158"/>
      <c r="H286" s="160">
        <v>13.2</v>
      </c>
      <c r="J286" s="158"/>
      <c r="K286" s="158"/>
      <c r="L286" s="161"/>
      <c r="M286" s="162"/>
      <c r="N286" s="158"/>
      <c r="O286" s="158"/>
      <c r="P286" s="158"/>
      <c r="Q286" s="158"/>
      <c r="R286" s="158"/>
      <c r="S286" s="158"/>
      <c r="T286" s="163"/>
      <c r="AT286" s="164" t="s">
        <v>159</v>
      </c>
      <c r="AU286" s="164" t="s">
        <v>82</v>
      </c>
      <c r="AV286" s="164" t="s">
        <v>82</v>
      </c>
      <c r="AW286" s="164" t="s">
        <v>91</v>
      </c>
      <c r="AX286" s="164" t="s">
        <v>8</v>
      </c>
      <c r="AY286" s="164" t="s">
        <v>129</v>
      </c>
    </row>
    <row r="287" spans="2:65" s="6" customFormat="1" ht="15.75" customHeight="1">
      <c r="B287" s="23"/>
      <c r="C287" s="141" t="s">
        <v>490</v>
      </c>
      <c r="D287" s="141" t="s">
        <v>132</v>
      </c>
      <c r="E287" s="142" t="s">
        <v>491</v>
      </c>
      <c r="F287" s="143" t="s">
        <v>492</v>
      </c>
      <c r="G287" s="144" t="s">
        <v>201</v>
      </c>
      <c r="H287" s="145">
        <v>28</v>
      </c>
      <c r="I287" s="146"/>
      <c r="J287" s="147">
        <f>ROUND($I$287*$H$287,0)</f>
        <v>0</v>
      </c>
      <c r="K287" s="143" t="s">
        <v>136</v>
      </c>
      <c r="L287" s="43"/>
      <c r="M287" s="148"/>
      <c r="N287" s="149" t="s">
        <v>45</v>
      </c>
      <c r="O287" s="24"/>
      <c r="P287" s="150">
        <f>$O$287*$H$287</f>
        <v>0</v>
      </c>
      <c r="Q287" s="150">
        <v>0</v>
      </c>
      <c r="R287" s="150">
        <f>$Q$287*$H$287</f>
        <v>0</v>
      </c>
      <c r="S287" s="150">
        <v>0.0017</v>
      </c>
      <c r="T287" s="151">
        <f>$S$287*$H$287</f>
        <v>0.047599999999999996</v>
      </c>
      <c r="AR287" s="85" t="s">
        <v>224</v>
      </c>
      <c r="AT287" s="85" t="s">
        <v>132</v>
      </c>
      <c r="AU287" s="85" t="s">
        <v>82</v>
      </c>
      <c r="AY287" s="6" t="s">
        <v>129</v>
      </c>
      <c r="BE287" s="152">
        <f>IF($N$287="základní",$J$287,0)</f>
        <v>0</v>
      </c>
      <c r="BF287" s="152">
        <f>IF($N$287="snížená",$J$287,0)</f>
        <v>0</v>
      </c>
      <c r="BG287" s="152">
        <f>IF($N$287="zákl. přenesená",$J$287,0)</f>
        <v>0</v>
      </c>
      <c r="BH287" s="152">
        <f>IF($N$287="sníž. přenesená",$J$287,0)</f>
        <v>0</v>
      </c>
      <c r="BI287" s="152">
        <f>IF($N$287="nulová",$J$287,0)</f>
        <v>0</v>
      </c>
      <c r="BJ287" s="85" t="s">
        <v>8</v>
      </c>
      <c r="BK287" s="152">
        <f>ROUND($I$287*$H$287,0)</f>
        <v>0</v>
      </c>
      <c r="BL287" s="85" t="s">
        <v>224</v>
      </c>
      <c r="BM287" s="85" t="s">
        <v>493</v>
      </c>
    </row>
    <row r="288" spans="2:47" s="6" customFormat="1" ht="16.5" customHeight="1">
      <c r="B288" s="23"/>
      <c r="C288" s="24"/>
      <c r="D288" s="153" t="s">
        <v>139</v>
      </c>
      <c r="E288" s="24"/>
      <c r="F288" s="154" t="s">
        <v>494</v>
      </c>
      <c r="G288" s="24"/>
      <c r="H288" s="24"/>
      <c r="J288" s="24"/>
      <c r="K288" s="24"/>
      <c r="L288" s="43"/>
      <c r="M288" s="56"/>
      <c r="N288" s="24"/>
      <c r="O288" s="24"/>
      <c r="P288" s="24"/>
      <c r="Q288" s="24"/>
      <c r="R288" s="24"/>
      <c r="S288" s="24"/>
      <c r="T288" s="57"/>
      <c r="AT288" s="6" t="s">
        <v>139</v>
      </c>
      <c r="AU288" s="6" t="s">
        <v>82</v>
      </c>
    </row>
    <row r="289" spans="2:51" s="6" customFormat="1" ht="15.75" customHeight="1">
      <c r="B289" s="157"/>
      <c r="C289" s="158"/>
      <c r="D289" s="155" t="s">
        <v>159</v>
      </c>
      <c r="E289" s="158"/>
      <c r="F289" s="159" t="s">
        <v>495</v>
      </c>
      <c r="G289" s="158"/>
      <c r="H289" s="160">
        <v>28</v>
      </c>
      <c r="J289" s="158"/>
      <c r="K289" s="158"/>
      <c r="L289" s="161"/>
      <c r="M289" s="162"/>
      <c r="N289" s="158"/>
      <c r="O289" s="158"/>
      <c r="P289" s="158"/>
      <c r="Q289" s="158"/>
      <c r="R289" s="158"/>
      <c r="S289" s="158"/>
      <c r="T289" s="163"/>
      <c r="AT289" s="164" t="s">
        <v>159</v>
      </c>
      <c r="AU289" s="164" t="s">
        <v>82</v>
      </c>
      <c r="AV289" s="164" t="s">
        <v>82</v>
      </c>
      <c r="AW289" s="164" t="s">
        <v>91</v>
      </c>
      <c r="AX289" s="164" t="s">
        <v>8</v>
      </c>
      <c r="AY289" s="164" t="s">
        <v>129</v>
      </c>
    </row>
    <row r="290" spans="2:65" s="6" customFormat="1" ht="15.75" customHeight="1">
      <c r="B290" s="23"/>
      <c r="C290" s="141" t="s">
        <v>496</v>
      </c>
      <c r="D290" s="141" t="s">
        <v>132</v>
      </c>
      <c r="E290" s="142" t="s">
        <v>497</v>
      </c>
      <c r="F290" s="143" t="s">
        <v>498</v>
      </c>
      <c r="G290" s="144" t="s">
        <v>201</v>
      </c>
      <c r="H290" s="145">
        <v>23</v>
      </c>
      <c r="I290" s="146"/>
      <c r="J290" s="147">
        <f>ROUND($I$290*$H$290,0)</f>
        <v>0</v>
      </c>
      <c r="K290" s="143" t="s">
        <v>136</v>
      </c>
      <c r="L290" s="43"/>
      <c r="M290" s="148"/>
      <c r="N290" s="149" t="s">
        <v>45</v>
      </c>
      <c r="O290" s="24"/>
      <c r="P290" s="150">
        <f>$O$290*$H$290</f>
        <v>0</v>
      </c>
      <c r="Q290" s="150">
        <v>0</v>
      </c>
      <c r="R290" s="150">
        <f>$Q$290*$H$290</f>
        <v>0</v>
      </c>
      <c r="S290" s="150">
        <v>0.00177</v>
      </c>
      <c r="T290" s="151">
        <f>$S$290*$H$290</f>
        <v>0.04071</v>
      </c>
      <c r="AR290" s="85" t="s">
        <v>224</v>
      </c>
      <c r="AT290" s="85" t="s">
        <v>132</v>
      </c>
      <c r="AU290" s="85" t="s">
        <v>82</v>
      </c>
      <c r="AY290" s="6" t="s">
        <v>129</v>
      </c>
      <c r="BE290" s="152">
        <f>IF($N$290="základní",$J$290,0)</f>
        <v>0</v>
      </c>
      <c r="BF290" s="152">
        <f>IF($N$290="snížená",$J$290,0)</f>
        <v>0</v>
      </c>
      <c r="BG290" s="152">
        <f>IF($N$290="zákl. přenesená",$J$290,0)</f>
        <v>0</v>
      </c>
      <c r="BH290" s="152">
        <f>IF($N$290="sníž. přenesená",$J$290,0)</f>
        <v>0</v>
      </c>
      <c r="BI290" s="152">
        <f>IF($N$290="nulová",$J$290,0)</f>
        <v>0</v>
      </c>
      <c r="BJ290" s="85" t="s">
        <v>8</v>
      </c>
      <c r="BK290" s="152">
        <f>ROUND($I$290*$H$290,0)</f>
        <v>0</v>
      </c>
      <c r="BL290" s="85" t="s">
        <v>224</v>
      </c>
      <c r="BM290" s="85" t="s">
        <v>499</v>
      </c>
    </row>
    <row r="291" spans="2:47" s="6" customFormat="1" ht="16.5" customHeight="1">
      <c r="B291" s="23"/>
      <c r="C291" s="24"/>
      <c r="D291" s="153" t="s">
        <v>139</v>
      </c>
      <c r="E291" s="24"/>
      <c r="F291" s="154" t="s">
        <v>500</v>
      </c>
      <c r="G291" s="24"/>
      <c r="H291" s="24"/>
      <c r="J291" s="24"/>
      <c r="K291" s="24"/>
      <c r="L291" s="43"/>
      <c r="M291" s="56"/>
      <c r="N291" s="24"/>
      <c r="O291" s="24"/>
      <c r="P291" s="24"/>
      <c r="Q291" s="24"/>
      <c r="R291" s="24"/>
      <c r="S291" s="24"/>
      <c r="T291" s="57"/>
      <c r="AT291" s="6" t="s">
        <v>139</v>
      </c>
      <c r="AU291" s="6" t="s">
        <v>82</v>
      </c>
    </row>
    <row r="292" spans="2:51" s="6" customFormat="1" ht="15.75" customHeight="1">
      <c r="B292" s="157"/>
      <c r="C292" s="158"/>
      <c r="D292" s="155" t="s">
        <v>159</v>
      </c>
      <c r="E292" s="158"/>
      <c r="F292" s="159" t="s">
        <v>501</v>
      </c>
      <c r="G292" s="158"/>
      <c r="H292" s="160">
        <v>23</v>
      </c>
      <c r="J292" s="158"/>
      <c r="K292" s="158"/>
      <c r="L292" s="161"/>
      <c r="M292" s="162"/>
      <c r="N292" s="158"/>
      <c r="O292" s="158"/>
      <c r="P292" s="158"/>
      <c r="Q292" s="158"/>
      <c r="R292" s="158"/>
      <c r="S292" s="158"/>
      <c r="T292" s="163"/>
      <c r="AT292" s="164" t="s">
        <v>159</v>
      </c>
      <c r="AU292" s="164" t="s">
        <v>82</v>
      </c>
      <c r="AV292" s="164" t="s">
        <v>82</v>
      </c>
      <c r="AW292" s="164" t="s">
        <v>91</v>
      </c>
      <c r="AX292" s="164" t="s">
        <v>8</v>
      </c>
      <c r="AY292" s="164" t="s">
        <v>129</v>
      </c>
    </row>
    <row r="293" spans="2:65" s="6" customFormat="1" ht="15.75" customHeight="1">
      <c r="B293" s="23"/>
      <c r="C293" s="141" t="s">
        <v>502</v>
      </c>
      <c r="D293" s="141" t="s">
        <v>132</v>
      </c>
      <c r="E293" s="142" t="s">
        <v>503</v>
      </c>
      <c r="F293" s="143" t="s">
        <v>504</v>
      </c>
      <c r="G293" s="144" t="s">
        <v>201</v>
      </c>
      <c r="H293" s="145">
        <v>51.2</v>
      </c>
      <c r="I293" s="146"/>
      <c r="J293" s="147">
        <f>ROUND($I$293*$H$293,0)</f>
        <v>0</v>
      </c>
      <c r="K293" s="143" t="s">
        <v>136</v>
      </c>
      <c r="L293" s="43"/>
      <c r="M293" s="148"/>
      <c r="N293" s="149" t="s">
        <v>45</v>
      </c>
      <c r="O293" s="24"/>
      <c r="P293" s="150">
        <f>$O$293*$H$293</f>
        <v>0</v>
      </c>
      <c r="Q293" s="150">
        <v>0</v>
      </c>
      <c r="R293" s="150">
        <f>$Q$293*$H$293</f>
        <v>0</v>
      </c>
      <c r="S293" s="150">
        <v>0.00177</v>
      </c>
      <c r="T293" s="151">
        <f>$S$293*$H$293</f>
        <v>0.09062400000000001</v>
      </c>
      <c r="AR293" s="85" t="s">
        <v>224</v>
      </c>
      <c r="AT293" s="85" t="s">
        <v>132</v>
      </c>
      <c r="AU293" s="85" t="s">
        <v>82</v>
      </c>
      <c r="AY293" s="6" t="s">
        <v>129</v>
      </c>
      <c r="BE293" s="152">
        <f>IF($N$293="základní",$J$293,0)</f>
        <v>0</v>
      </c>
      <c r="BF293" s="152">
        <f>IF($N$293="snížená",$J$293,0)</f>
        <v>0</v>
      </c>
      <c r="BG293" s="152">
        <f>IF($N$293="zákl. přenesená",$J$293,0)</f>
        <v>0</v>
      </c>
      <c r="BH293" s="152">
        <f>IF($N$293="sníž. přenesená",$J$293,0)</f>
        <v>0</v>
      </c>
      <c r="BI293" s="152">
        <f>IF($N$293="nulová",$J$293,0)</f>
        <v>0</v>
      </c>
      <c r="BJ293" s="85" t="s">
        <v>8</v>
      </c>
      <c r="BK293" s="152">
        <f>ROUND($I$293*$H$293,0)</f>
        <v>0</v>
      </c>
      <c r="BL293" s="85" t="s">
        <v>224</v>
      </c>
      <c r="BM293" s="85" t="s">
        <v>505</v>
      </c>
    </row>
    <row r="294" spans="2:47" s="6" customFormat="1" ht="16.5" customHeight="1">
      <c r="B294" s="23"/>
      <c r="C294" s="24"/>
      <c r="D294" s="153" t="s">
        <v>139</v>
      </c>
      <c r="E294" s="24"/>
      <c r="F294" s="154" t="s">
        <v>506</v>
      </c>
      <c r="G294" s="24"/>
      <c r="H294" s="24"/>
      <c r="J294" s="24"/>
      <c r="K294" s="24"/>
      <c r="L294" s="43"/>
      <c r="M294" s="56"/>
      <c r="N294" s="24"/>
      <c r="O294" s="24"/>
      <c r="P294" s="24"/>
      <c r="Q294" s="24"/>
      <c r="R294" s="24"/>
      <c r="S294" s="24"/>
      <c r="T294" s="57"/>
      <c r="AT294" s="6" t="s">
        <v>139</v>
      </c>
      <c r="AU294" s="6" t="s">
        <v>82</v>
      </c>
    </row>
    <row r="295" spans="2:51" s="6" customFormat="1" ht="15.75" customHeight="1">
      <c r="B295" s="157"/>
      <c r="C295" s="158"/>
      <c r="D295" s="155" t="s">
        <v>159</v>
      </c>
      <c r="E295" s="158"/>
      <c r="F295" s="159" t="s">
        <v>507</v>
      </c>
      <c r="G295" s="158"/>
      <c r="H295" s="160">
        <v>51.2</v>
      </c>
      <c r="J295" s="158"/>
      <c r="K295" s="158"/>
      <c r="L295" s="161"/>
      <c r="M295" s="162"/>
      <c r="N295" s="158"/>
      <c r="O295" s="158"/>
      <c r="P295" s="158"/>
      <c r="Q295" s="158"/>
      <c r="R295" s="158"/>
      <c r="S295" s="158"/>
      <c r="T295" s="163"/>
      <c r="AT295" s="164" t="s">
        <v>159</v>
      </c>
      <c r="AU295" s="164" t="s">
        <v>82</v>
      </c>
      <c r="AV295" s="164" t="s">
        <v>82</v>
      </c>
      <c r="AW295" s="164" t="s">
        <v>91</v>
      </c>
      <c r="AX295" s="164" t="s">
        <v>8</v>
      </c>
      <c r="AY295" s="164" t="s">
        <v>129</v>
      </c>
    </row>
    <row r="296" spans="2:65" s="6" customFormat="1" ht="15.75" customHeight="1">
      <c r="B296" s="23"/>
      <c r="C296" s="141" t="s">
        <v>508</v>
      </c>
      <c r="D296" s="141" t="s">
        <v>132</v>
      </c>
      <c r="E296" s="142" t="s">
        <v>509</v>
      </c>
      <c r="F296" s="143" t="s">
        <v>510</v>
      </c>
      <c r="G296" s="144" t="s">
        <v>201</v>
      </c>
      <c r="H296" s="145">
        <v>11.7</v>
      </c>
      <c r="I296" s="146"/>
      <c r="J296" s="147">
        <f>ROUND($I$296*$H$296,0)</f>
        <v>0</v>
      </c>
      <c r="K296" s="143" t="s">
        <v>136</v>
      </c>
      <c r="L296" s="43"/>
      <c r="M296" s="148"/>
      <c r="N296" s="149" t="s">
        <v>45</v>
      </c>
      <c r="O296" s="24"/>
      <c r="P296" s="150">
        <f>$O$296*$H$296</f>
        <v>0</v>
      </c>
      <c r="Q296" s="150">
        <v>0</v>
      </c>
      <c r="R296" s="150">
        <f>$Q$296*$H$296</f>
        <v>0</v>
      </c>
      <c r="S296" s="150">
        <v>0.00175</v>
      </c>
      <c r="T296" s="151">
        <f>$S$296*$H$296</f>
        <v>0.020475</v>
      </c>
      <c r="AR296" s="85" t="s">
        <v>224</v>
      </c>
      <c r="AT296" s="85" t="s">
        <v>132</v>
      </c>
      <c r="AU296" s="85" t="s">
        <v>82</v>
      </c>
      <c r="AY296" s="6" t="s">
        <v>129</v>
      </c>
      <c r="BE296" s="152">
        <f>IF($N$296="základní",$J$296,0)</f>
        <v>0</v>
      </c>
      <c r="BF296" s="152">
        <f>IF($N$296="snížená",$J$296,0)</f>
        <v>0</v>
      </c>
      <c r="BG296" s="152">
        <f>IF($N$296="zákl. přenesená",$J$296,0)</f>
        <v>0</v>
      </c>
      <c r="BH296" s="152">
        <f>IF($N$296="sníž. přenesená",$J$296,0)</f>
        <v>0</v>
      </c>
      <c r="BI296" s="152">
        <f>IF($N$296="nulová",$J$296,0)</f>
        <v>0</v>
      </c>
      <c r="BJ296" s="85" t="s">
        <v>8</v>
      </c>
      <c r="BK296" s="152">
        <f>ROUND($I$296*$H$296,0)</f>
        <v>0</v>
      </c>
      <c r="BL296" s="85" t="s">
        <v>224</v>
      </c>
      <c r="BM296" s="85" t="s">
        <v>511</v>
      </c>
    </row>
    <row r="297" spans="2:47" s="6" customFormat="1" ht="16.5" customHeight="1">
      <c r="B297" s="23"/>
      <c r="C297" s="24"/>
      <c r="D297" s="153" t="s">
        <v>139</v>
      </c>
      <c r="E297" s="24"/>
      <c r="F297" s="154" t="s">
        <v>512</v>
      </c>
      <c r="G297" s="24"/>
      <c r="H297" s="24"/>
      <c r="J297" s="24"/>
      <c r="K297" s="24"/>
      <c r="L297" s="43"/>
      <c r="M297" s="56"/>
      <c r="N297" s="24"/>
      <c r="O297" s="24"/>
      <c r="P297" s="24"/>
      <c r="Q297" s="24"/>
      <c r="R297" s="24"/>
      <c r="S297" s="24"/>
      <c r="T297" s="57"/>
      <c r="AT297" s="6" t="s">
        <v>139</v>
      </c>
      <c r="AU297" s="6" t="s">
        <v>82</v>
      </c>
    </row>
    <row r="298" spans="2:65" s="6" customFormat="1" ht="15.75" customHeight="1">
      <c r="B298" s="23"/>
      <c r="C298" s="141" t="s">
        <v>513</v>
      </c>
      <c r="D298" s="141" t="s">
        <v>132</v>
      </c>
      <c r="E298" s="142" t="s">
        <v>514</v>
      </c>
      <c r="F298" s="143" t="s">
        <v>515</v>
      </c>
      <c r="G298" s="144" t="s">
        <v>135</v>
      </c>
      <c r="H298" s="145">
        <v>11.25</v>
      </c>
      <c r="I298" s="146"/>
      <c r="J298" s="147">
        <f>ROUND($I$298*$H$298,0)</f>
        <v>0</v>
      </c>
      <c r="K298" s="143" t="s">
        <v>136</v>
      </c>
      <c r="L298" s="43"/>
      <c r="M298" s="148"/>
      <c r="N298" s="149" t="s">
        <v>45</v>
      </c>
      <c r="O298" s="24"/>
      <c r="P298" s="150">
        <f>$O$298*$H$298</f>
        <v>0</v>
      </c>
      <c r="Q298" s="150">
        <v>0</v>
      </c>
      <c r="R298" s="150">
        <f>$Q$298*$H$298</f>
        <v>0</v>
      </c>
      <c r="S298" s="150">
        <v>0.00584</v>
      </c>
      <c r="T298" s="151">
        <f>$S$298*$H$298</f>
        <v>0.0657</v>
      </c>
      <c r="AR298" s="85" t="s">
        <v>224</v>
      </c>
      <c r="AT298" s="85" t="s">
        <v>132</v>
      </c>
      <c r="AU298" s="85" t="s">
        <v>82</v>
      </c>
      <c r="AY298" s="6" t="s">
        <v>129</v>
      </c>
      <c r="BE298" s="152">
        <f>IF($N$298="základní",$J$298,0)</f>
        <v>0</v>
      </c>
      <c r="BF298" s="152">
        <f>IF($N$298="snížená",$J$298,0)</f>
        <v>0</v>
      </c>
      <c r="BG298" s="152">
        <f>IF($N$298="zákl. přenesená",$J$298,0)</f>
        <v>0</v>
      </c>
      <c r="BH298" s="152">
        <f>IF($N$298="sníž. přenesená",$J$298,0)</f>
        <v>0</v>
      </c>
      <c r="BI298" s="152">
        <f>IF($N$298="nulová",$J$298,0)</f>
        <v>0</v>
      </c>
      <c r="BJ298" s="85" t="s">
        <v>8</v>
      </c>
      <c r="BK298" s="152">
        <f>ROUND($I$298*$H$298,0)</f>
        <v>0</v>
      </c>
      <c r="BL298" s="85" t="s">
        <v>224</v>
      </c>
      <c r="BM298" s="85" t="s">
        <v>516</v>
      </c>
    </row>
    <row r="299" spans="2:47" s="6" customFormat="1" ht="16.5" customHeight="1">
      <c r="B299" s="23"/>
      <c r="C299" s="24"/>
      <c r="D299" s="153" t="s">
        <v>139</v>
      </c>
      <c r="E299" s="24"/>
      <c r="F299" s="154" t="s">
        <v>517</v>
      </c>
      <c r="G299" s="24"/>
      <c r="H299" s="24"/>
      <c r="J299" s="24"/>
      <c r="K299" s="24"/>
      <c r="L299" s="43"/>
      <c r="M299" s="56"/>
      <c r="N299" s="24"/>
      <c r="O299" s="24"/>
      <c r="P299" s="24"/>
      <c r="Q299" s="24"/>
      <c r="R299" s="24"/>
      <c r="S299" s="24"/>
      <c r="T299" s="57"/>
      <c r="AT299" s="6" t="s">
        <v>139</v>
      </c>
      <c r="AU299" s="6" t="s">
        <v>82</v>
      </c>
    </row>
    <row r="300" spans="2:51" s="6" customFormat="1" ht="15.75" customHeight="1">
      <c r="B300" s="157"/>
      <c r="C300" s="158"/>
      <c r="D300" s="155" t="s">
        <v>159</v>
      </c>
      <c r="E300" s="158"/>
      <c r="F300" s="159" t="s">
        <v>518</v>
      </c>
      <c r="G300" s="158"/>
      <c r="H300" s="160">
        <v>11.25</v>
      </c>
      <c r="J300" s="158"/>
      <c r="K300" s="158"/>
      <c r="L300" s="161"/>
      <c r="M300" s="162"/>
      <c r="N300" s="158"/>
      <c r="O300" s="158"/>
      <c r="P300" s="158"/>
      <c r="Q300" s="158"/>
      <c r="R300" s="158"/>
      <c r="S300" s="158"/>
      <c r="T300" s="163"/>
      <c r="AT300" s="164" t="s">
        <v>159</v>
      </c>
      <c r="AU300" s="164" t="s">
        <v>82</v>
      </c>
      <c r="AV300" s="164" t="s">
        <v>82</v>
      </c>
      <c r="AW300" s="164" t="s">
        <v>91</v>
      </c>
      <c r="AX300" s="164" t="s">
        <v>8</v>
      </c>
      <c r="AY300" s="164" t="s">
        <v>129</v>
      </c>
    </row>
    <row r="301" spans="2:65" s="6" customFormat="1" ht="15.75" customHeight="1">
      <c r="B301" s="23"/>
      <c r="C301" s="141" t="s">
        <v>519</v>
      </c>
      <c r="D301" s="141" t="s">
        <v>132</v>
      </c>
      <c r="E301" s="142" t="s">
        <v>520</v>
      </c>
      <c r="F301" s="143" t="s">
        <v>521</v>
      </c>
      <c r="G301" s="144" t="s">
        <v>337</v>
      </c>
      <c r="H301" s="145">
        <v>3</v>
      </c>
      <c r="I301" s="146"/>
      <c r="J301" s="147">
        <f>ROUND($I$301*$H$301,0)</f>
        <v>0</v>
      </c>
      <c r="K301" s="143" t="s">
        <v>136</v>
      </c>
      <c r="L301" s="43"/>
      <c r="M301" s="148"/>
      <c r="N301" s="149" t="s">
        <v>45</v>
      </c>
      <c r="O301" s="24"/>
      <c r="P301" s="150">
        <f>$O$301*$H$301</f>
        <v>0</v>
      </c>
      <c r="Q301" s="150">
        <v>0</v>
      </c>
      <c r="R301" s="150">
        <f>$Q$301*$H$301</f>
        <v>0</v>
      </c>
      <c r="S301" s="150">
        <v>0.00188</v>
      </c>
      <c r="T301" s="151">
        <f>$S$301*$H$301</f>
        <v>0.00564</v>
      </c>
      <c r="AR301" s="85" t="s">
        <v>224</v>
      </c>
      <c r="AT301" s="85" t="s">
        <v>132</v>
      </c>
      <c r="AU301" s="85" t="s">
        <v>82</v>
      </c>
      <c r="AY301" s="6" t="s">
        <v>129</v>
      </c>
      <c r="BE301" s="152">
        <f>IF($N$301="základní",$J$301,0)</f>
        <v>0</v>
      </c>
      <c r="BF301" s="152">
        <f>IF($N$301="snížená",$J$301,0)</f>
        <v>0</v>
      </c>
      <c r="BG301" s="152">
        <f>IF($N$301="zákl. přenesená",$J$301,0)</f>
        <v>0</v>
      </c>
      <c r="BH301" s="152">
        <f>IF($N$301="sníž. přenesená",$J$301,0)</f>
        <v>0</v>
      </c>
      <c r="BI301" s="152">
        <f>IF($N$301="nulová",$J$301,0)</f>
        <v>0</v>
      </c>
      <c r="BJ301" s="85" t="s">
        <v>8</v>
      </c>
      <c r="BK301" s="152">
        <f>ROUND($I$301*$H$301,0)</f>
        <v>0</v>
      </c>
      <c r="BL301" s="85" t="s">
        <v>224</v>
      </c>
      <c r="BM301" s="85" t="s">
        <v>522</v>
      </c>
    </row>
    <row r="302" spans="2:47" s="6" customFormat="1" ht="16.5" customHeight="1">
      <c r="B302" s="23"/>
      <c r="C302" s="24"/>
      <c r="D302" s="153" t="s">
        <v>139</v>
      </c>
      <c r="E302" s="24"/>
      <c r="F302" s="154" t="s">
        <v>523</v>
      </c>
      <c r="G302" s="24"/>
      <c r="H302" s="24"/>
      <c r="J302" s="24"/>
      <c r="K302" s="24"/>
      <c r="L302" s="43"/>
      <c r="M302" s="56"/>
      <c r="N302" s="24"/>
      <c r="O302" s="24"/>
      <c r="P302" s="24"/>
      <c r="Q302" s="24"/>
      <c r="R302" s="24"/>
      <c r="S302" s="24"/>
      <c r="T302" s="57"/>
      <c r="AT302" s="6" t="s">
        <v>139</v>
      </c>
      <c r="AU302" s="6" t="s">
        <v>82</v>
      </c>
    </row>
    <row r="303" spans="2:65" s="6" customFormat="1" ht="15.75" customHeight="1">
      <c r="B303" s="23"/>
      <c r="C303" s="141" t="s">
        <v>524</v>
      </c>
      <c r="D303" s="141" t="s">
        <v>132</v>
      </c>
      <c r="E303" s="142" t="s">
        <v>525</v>
      </c>
      <c r="F303" s="143" t="s">
        <v>526</v>
      </c>
      <c r="G303" s="144" t="s">
        <v>201</v>
      </c>
      <c r="H303" s="145">
        <v>74.6</v>
      </c>
      <c r="I303" s="146"/>
      <c r="J303" s="147">
        <f>ROUND($I$303*$H$303,0)</f>
        <v>0</v>
      </c>
      <c r="K303" s="143" t="s">
        <v>136</v>
      </c>
      <c r="L303" s="43"/>
      <c r="M303" s="148"/>
      <c r="N303" s="149" t="s">
        <v>45</v>
      </c>
      <c r="O303" s="24"/>
      <c r="P303" s="150">
        <f>$O$303*$H$303</f>
        <v>0</v>
      </c>
      <c r="Q303" s="150">
        <v>0</v>
      </c>
      <c r="R303" s="150">
        <f>$Q$303*$H$303</f>
        <v>0</v>
      </c>
      <c r="S303" s="150">
        <v>0.0026</v>
      </c>
      <c r="T303" s="151">
        <f>$S$303*$H$303</f>
        <v>0.19395999999999997</v>
      </c>
      <c r="AR303" s="85" t="s">
        <v>224</v>
      </c>
      <c r="AT303" s="85" t="s">
        <v>132</v>
      </c>
      <c r="AU303" s="85" t="s">
        <v>82</v>
      </c>
      <c r="AY303" s="6" t="s">
        <v>129</v>
      </c>
      <c r="BE303" s="152">
        <f>IF($N$303="základní",$J$303,0)</f>
        <v>0</v>
      </c>
      <c r="BF303" s="152">
        <f>IF($N$303="snížená",$J$303,0)</f>
        <v>0</v>
      </c>
      <c r="BG303" s="152">
        <f>IF($N$303="zákl. přenesená",$J$303,0)</f>
        <v>0</v>
      </c>
      <c r="BH303" s="152">
        <f>IF($N$303="sníž. přenesená",$J$303,0)</f>
        <v>0</v>
      </c>
      <c r="BI303" s="152">
        <f>IF($N$303="nulová",$J$303,0)</f>
        <v>0</v>
      </c>
      <c r="BJ303" s="85" t="s">
        <v>8</v>
      </c>
      <c r="BK303" s="152">
        <f>ROUND($I$303*$H$303,0)</f>
        <v>0</v>
      </c>
      <c r="BL303" s="85" t="s">
        <v>224</v>
      </c>
      <c r="BM303" s="85" t="s">
        <v>527</v>
      </c>
    </row>
    <row r="304" spans="2:47" s="6" customFormat="1" ht="16.5" customHeight="1">
      <c r="B304" s="23"/>
      <c r="C304" s="24"/>
      <c r="D304" s="153" t="s">
        <v>139</v>
      </c>
      <c r="E304" s="24"/>
      <c r="F304" s="154" t="s">
        <v>528</v>
      </c>
      <c r="G304" s="24"/>
      <c r="H304" s="24"/>
      <c r="J304" s="24"/>
      <c r="K304" s="24"/>
      <c r="L304" s="43"/>
      <c r="M304" s="56"/>
      <c r="N304" s="24"/>
      <c r="O304" s="24"/>
      <c r="P304" s="24"/>
      <c r="Q304" s="24"/>
      <c r="R304" s="24"/>
      <c r="S304" s="24"/>
      <c r="T304" s="57"/>
      <c r="AT304" s="6" t="s">
        <v>139</v>
      </c>
      <c r="AU304" s="6" t="s">
        <v>82</v>
      </c>
    </row>
    <row r="305" spans="2:65" s="6" customFormat="1" ht="15.75" customHeight="1">
      <c r="B305" s="23"/>
      <c r="C305" s="141" t="s">
        <v>529</v>
      </c>
      <c r="D305" s="141" t="s">
        <v>132</v>
      </c>
      <c r="E305" s="142" t="s">
        <v>530</v>
      </c>
      <c r="F305" s="143" t="s">
        <v>531</v>
      </c>
      <c r="G305" s="144" t="s">
        <v>201</v>
      </c>
      <c r="H305" s="145">
        <v>23.5</v>
      </c>
      <c r="I305" s="146"/>
      <c r="J305" s="147">
        <f>ROUND($I$305*$H$305,0)</f>
        <v>0</v>
      </c>
      <c r="K305" s="143" t="s">
        <v>136</v>
      </c>
      <c r="L305" s="43"/>
      <c r="M305" s="148"/>
      <c r="N305" s="149" t="s">
        <v>45</v>
      </c>
      <c r="O305" s="24"/>
      <c r="P305" s="150">
        <f>$O$305*$H$305</f>
        <v>0</v>
      </c>
      <c r="Q305" s="150">
        <v>0</v>
      </c>
      <c r="R305" s="150">
        <f>$Q$305*$H$305</f>
        <v>0</v>
      </c>
      <c r="S305" s="150">
        <v>0.00394</v>
      </c>
      <c r="T305" s="151">
        <f>$S$305*$H$305</f>
        <v>0.09258999999999999</v>
      </c>
      <c r="AR305" s="85" t="s">
        <v>224</v>
      </c>
      <c r="AT305" s="85" t="s">
        <v>132</v>
      </c>
      <c r="AU305" s="85" t="s">
        <v>82</v>
      </c>
      <c r="AY305" s="6" t="s">
        <v>129</v>
      </c>
      <c r="BE305" s="152">
        <f>IF($N$305="základní",$J$305,0)</f>
        <v>0</v>
      </c>
      <c r="BF305" s="152">
        <f>IF($N$305="snížená",$J$305,0)</f>
        <v>0</v>
      </c>
      <c r="BG305" s="152">
        <f>IF($N$305="zákl. přenesená",$J$305,0)</f>
        <v>0</v>
      </c>
      <c r="BH305" s="152">
        <f>IF($N$305="sníž. přenesená",$J$305,0)</f>
        <v>0</v>
      </c>
      <c r="BI305" s="152">
        <f>IF($N$305="nulová",$J$305,0)</f>
        <v>0</v>
      </c>
      <c r="BJ305" s="85" t="s">
        <v>8</v>
      </c>
      <c r="BK305" s="152">
        <f>ROUND($I$305*$H$305,0)</f>
        <v>0</v>
      </c>
      <c r="BL305" s="85" t="s">
        <v>224</v>
      </c>
      <c r="BM305" s="85" t="s">
        <v>532</v>
      </c>
    </row>
    <row r="306" spans="2:47" s="6" customFormat="1" ht="16.5" customHeight="1">
      <c r="B306" s="23"/>
      <c r="C306" s="24"/>
      <c r="D306" s="153" t="s">
        <v>139</v>
      </c>
      <c r="E306" s="24"/>
      <c r="F306" s="154" t="s">
        <v>533</v>
      </c>
      <c r="G306" s="24"/>
      <c r="H306" s="24"/>
      <c r="J306" s="24"/>
      <c r="K306" s="24"/>
      <c r="L306" s="43"/>
      <c r="M306" s="56"/>
      <c r="N306" s="24"/>
      <c r="O306" s="24"/>
      <c r="P306" s="24"/>
      <c r="Q306" s="24"/>
      <c r="R306" s="24"/>
      <c r="S306" s="24"/>
      <c r="T306" s="57"/>
      <c r="AT306" s="6" t="s">
        <v>139</v>
      </c>
      <c r="AU306" s="6" t="s">
        <v>82</v>
      </c>
    </row>
    <row r="307" spans="2:65" s="6" customFormat="1" ht="15.75" customHeight="1">
      <c r="B307" s="23"/>
      <c r="C307" s="141" t="s">
        <v>534</v>
      </c>
      <c r="D307" s="141" t="s">
        <v>132</v>
      </c>
      <c r="E307" s="142" t="s">
        <v>535</v>
      </c>
      <c r="F307" s="143" t="s">
        <v>536</v>
      </c>
      <c r="G307" s="144" t="s">
        <v>201</v>
      </c>
      <c r="H307" s="145">
        <v>28</v>
      </c>
      <c r="I307" s="146"/>
      <c r="J307" s="147">
        <f>ROUND($I$307*$H$307,0)</f>
        <v>0</v>
      </c>
      <c r="K307" s="143" t="s">
        <v>136</v>
      </c>
      <c r="L307" s="43"/>
      <c r="M307" s="148"/>
      <c r="N307" s="149" t="s">
        <v>45</v>
      </c>
      <c r="O307" s="24"/>
      <c r="P307" s="150">
        <f>$O$307*$H$307</f>
        <v>0</v>
      </c>
      <c r="Q307" s="150">
        <v>0.00194</v>
      </c>
      <c r="R307" s="150">
        <f>$Q$307*$H$307</f>
        <v>0.05432</v>
      </c>
      <c r="S307" s="150">
        <v>0</v>
      </c>
      <c r="T307" s="151">
        <f>$S$307*$H$307</f>
        <v>0</v>
      </c>
      <c r="AR307" s="85" t="s">
        <v>224</v>
      </c>
      <c r="AT307" s="85" t="s">
        <v>132</v>
      </c>
      <c r="AU307" s="85" t="s">
        <v>82</v>
      </c>
      <c r="AY307" s="6" t="s">
        <v>129</v>
      </c>
      <c r="BE307" s="152">
        <f>IF($N$307="základní",$J$307,0)</f>
        <v>0</v>
      </c>
      <c r="BF307" s="152">
        <f>IF($N$307="snížená",$J$307,0)</f>
        <v>0</v>
      </c>
      <c r="BG307" s="152">
        <f>IF($N$307="zákl. přenesená",$J$307,0)</f>
        <v>0</v>
      </c>
      <c r="BH307" s="152">
        <f>IF($N$307="sníž. přenesená",$J$307,0)</f>
        <v>0</v>
      </c>
      <c r="BI307" s="152">
        <f>IF($N$307="nulová",$J$307,0)</f>
        <v>0</v>
      </c>
      <c r="BJ307" s="85" t="s">
        <v>8</v>
      </c>
      <c r="BK307" s="152">
        <f>ROUND($I$307*$H$307,0)</f>
        <v>0</v>
      </c>
      <c r="BL307" s="85" t="s">
        <v>224</v>
      </c>
      <c r="BM307" s="85" t="s">
        <v>537</v>
      </c>
    </row>
    <row r="308" spans="2:47" s="6" customFormat="1" ht="16.5" customHeight="1">
      <c r="B308" s="23"/>
      <c r="C308" s="24"/>
      <c r="D308" s="153" t="s">
        <v>139</v>
      </c>
      <c r="E308" s="24"/>
      <c r="F308" s="154" t="s">
        <v>538</v>
      </c>
      <c r="G308" s="24"/>
      <c r="H308" s="24"/>
      <c r="J308" s="24"/>
      <c r="K308" s="24"/>
      <c r="L308" s="43"/>
      <c r="M308" s="56"/>
      <c r="N308" s="24"/>
      <c r="O308" s="24"/>
      <c r="P308" s="24"/>
      <c r="Q308" s="24"/>
      <c r="R308" s="24"/>
      <c r="S308" s="24"/>
      <c r="T308" s="57"/>
      <c r="AT308" s="6" t="s">
        <v>139</v>
      </c>
      <c r="AU308" s="6" t="s">
        <v>82</v>
      </c>
    </row>
    <row r="309" spans="2:47" s="6" customFormat="1" ht="44.25" customHeight="1">
      <c r="B309" s="23"/>
      <c r="C309" s="24"/>
      <c r="D309" s="155" t="s">
        <v>145</v>
      </c>
      <c r="E309" s="24"/>
      <c r="F309" s="156" t="s">
        <v>539</v>
      </c>
      <c r="G309" s="24"/>
      <c r="H309" s="24"/>
      <c r="J309" s="24"/>
      <c r="K309" s="24"/>
      <c r="L309" s="43"/>
      <c r="M309" s="56"/>
      <c r="N309" s="24"/>
      <c r="O309" s="24"/>
      <c r="P309" s="24"/>
      <c r="Q309" s="24"/>
      <c r="R309" s="24"/>
      <c r="S309" s="24"/>
      <c r="T309" s="57"/>
      <c r="AT309" s="6" t="s">
        <v>145</v>
      </c>
      <c r="AU309" s="6" t="s">
        <v>82</v>
      </c>
    </row>
    <row r="310" spans="2:51" s="6" customFormat="1" ht="15.75" customHeight="1">
      <c r="B310" s="157"/>
      <c r="C310" s="158"/>
      <c r="D310" s="155" t="s">
        <v>159</v>
      </c>
      <c r="E310" s="158"/>
      <c r="F310" s="159" t="s">
        <v>495</v>
      </c>
      <c r="G310" s="158"/>
      <c r="H310" s="160">
        <v>28</v>
      </c>
      <c r="J310" s="158"/>
      <c r="K310" s="158"/>
      <c r="L310" s="161"/>
      <c r="M310" s="162"/>
      <c r="N310" s="158"/>
      <c r="O310" s="158"/>
      <c r="P310" s="158"/>
      <c r="Q310" s="158"/>
      <c r="R310" s="158"/>
      <c r="S310" s="158"/>
      <c r="T310" s="163"/>
      <c r="AT310" s="164" t="s">
        <v>159</v>
      </c>
      <c r="AU310" s="164" t="s">
        <v>82</v>
      </c>
      <c r="AV310" s="164" t="s">
        <v>82</v>
      </c>
      <c r="AW310" s="164" t="s">
        <v>91</v>
      </c>
      <c r="AX310" s="164" t="s">
        <v>8</v>
      </c>
      <c r="AY310" s="164" t="s">
        <v>129</v>
      </c>
    </row>
    <row r="311" spans="2:65" s="6" customFormat="1" ht="15.75" customHeight="1">
      <c r="B311" s="23"/>
      <c r="C311" s="141" t="s">
        <v>540</v>
      </c>
      <c r="D311" s="141" t="s">
        <v>132</v>
      </c>
      <c r="E311" s="142" t="s">
        <v>541</v>
      </c>
      <c r="F311" s="143" t="s">
        <v>542</v>
      </c>
      <c r="G311" s="144" t="s">
        <v>201</v>
      </c>
      <c r="H311" s="145">
        <v>74.2</v>
      </c>
      <c r="I311" s="146"/>
      <c r="J311" s="147">
        <f>ROUND($I$311*$H$311,0)</f>
        <v>0</v>
      </c>
      <c r="K311" s="143" t="s">
        <v>136</v>
      </c>
      <c r="L311" s="43"/>
      <c r="M311" s="148"/>
      <c r="N311" s="149" t="s">
        <v>45</v>
      </c>
      <c r="O311" s="24"/>
      <c r="P311" s="150">
        <f>$O$311*$H$311</f>
        <v>0</v>
      </c>
      <c r="Q311" s="150">
        <v>0.00204</v>
      </c>
      <c r="R311" s="150">
        <f>$Q$311*$H$311</f>
        <v>0.15136800000000003</v>
      </c>
      <c r="S311" s="150">
        <v>0</v>
      </c>
      <c r="T311" s="151">
        <f>$S$311*$H$311</f>
        <v>0</v>
      </c>
      <c r="AR311" s="85" t="s">
        <v>224</v>
      </c>
      <c r="AT311" s="85" t="s">
        <v>132</v>
      </c>
      <c r="AU311" s="85" t="s">
        <v>82</v>
      </c>
      <c r="AY311" s="6" t="s">
        <v>129</v>
      </c>
      <c r="BE311" s="152">
        <f>IF($N$311="základní",$J$311,0)</f>
        <v>0</v>
      </c>
      <c r="BF311" s="152">
        <f>IF($N$311="snížená",$J$311,0)</f>
        <v>0</v>
      </c>
      <c r="BG311" s="152">
        <f>IF($N$311="zákl. přenesená",$J$311,0)</f>
        <v>0</v>
      </c>
      <c r="BH311" s="152">
        <f>IF($N$311="sníž. přenesená",$J$311,0)</f>
        <v>0</v>
      </c>
      <c r="BI311" s="152">
        <f>IF($N$311="nulová",$J$311,0)</f>
        <v>0</v>
      </c>
      <c r="BJ311" s="85" t="s">
        <v>8</v>
      </c>
      <c r="BK311" s="152">
        <f>ROUND($I$311*$H$311,0)</f>
        <v>0</v>
      </c>
      <c r="BL311" s="85" t="s">
        <v>224</v>
      </c>
      <c r="BM311" s="85" t="s">
        <v>543</v>
      </c>
    </row>
    <row r="312" spans="2:47" s="6" customFormat="1" ht="16.5" customHeight="1">
      <c r="B312" s="23"/>
      <c r="C312" s="24"/>
      <c r="D312" s="153" t="s">
        <v>139</v>
      </c>
      <c r="E312" s="24"/>
      <c r="F312" s="154" t="s">
        <v>544</v>
      </c>
      <c r="G312" s="24"/>
      <c r="H312" s="24"/>
      <c r="J312" s="24"/>
      <c r="K312" s="24"/>
      <c r="L312" s="43"/>
      <c r="M312" s="56"/>
      <c r="N312" s="24"/>
      <c r="O312" s="24"/>
      <c r="P312" s="24"/>
      <c r="Q312" s="24"/>
      <c r="R312" s="24"/>
      <c r="S312" s="24"/>
      <c r="T312" s="57"/>
      <c r="AT312" s="6" t="s">
        <v>139</v>
      </c>
      <c r="AU312" s="6" t="s">
        <v>82</v>
      </c>
    </row>
    <row r="313" spans="2:47" s="6" customFormat="1" ht="44.25" customHeight="1">
      <c r="B313" s="23"/>
      <c r="C313" s="24"/>
      <c r="D313" s="155" t="s">
        <v>145</v>
      </c>
      <c r="E313" s="24"/>
      <c r="F313" s="156" t="s">
        <v>539</v>
      </c>
      <c r="G313" s="24"/>
      <c r="H313" s="24"/>
      <c r="J313" s="24"/>
      <c r="K313" s="24"/>
      <c r="L313" s="43"/>
      <c r="M313" s="56"/>
      <c r="N313" s="24"/>
      <c r="O313" s="24"/>
      <c r="P313" s="24"/>
      <c r="Q313" s="24"/>
      <c r="R313" s="24"/>
      <c r="S313" s="24"/>
      <c r="T313" s="57"/>
      <c r="AT313" s="6" t="s">
        <v>145</v>
      </c>
      <c r="AU313" s="6" t="s">
        <v>82</v>
      </c>
    </row>
    <row r="314" spans="2:51" s="6" customFormat="1" ht="15.75" customHeight="1">
      <c r="B314" s="157"/>
      <c r="C314" s="158"/>
      <c r="D314" s="155" t="s">
        <v>159</v>
      </c>
      <c r="E314" s="158"/>
      <c r="F314" s="159" t="s">
        <v>545</v>
      </c>
      <c r="G314" s="158"/>
      <c r="H314" s="160">
        <v>74.2</v>
      </c>
      <c r="J314" s="158"/>
      <c r="K314" s="158"/>
      <c r="L314" s="161"/>
      <c r="M314" s="162"/>
      <c r="N314" s="158"/>
      <c r="O314" s="158"/>
      <c r="P314" s="158"/>
      <c r="Q314" s="158"/>
      <c r="R314" s="158"/>
      <c r="S314" s="158"/>
      <c r="T314" s="163"/>
      <c r="AT314" s="164" t="s">
        <v>159</v>
      </c>
      <c r="AU314" s="164" t="s">
        <v>82</v>
      </c>
      <c r="AV314" s="164" t="s">
        <v>82</v>
      </c>
      <c r="AW314" s="164" t="s">
        <v>91</v>
      </c>
      <c r="AX314" s="164" t="s">
        <v>8</v>
      </c>
      <c r="AY314" s="164" t="s">
        <v>129</v>
      </c>
    </row>
    <row r="315" spans="2:65" s="6" customFormat="1" ht="15.75" customHeight="1">
      <c r="B315" s="23"/>
      <c r="C315" s="141" t="s">
        <v>546</v>
      </c>
      <c r="D315" s="141" t="s">
        <v>132</v>
      </c>
      <c r="E315" s="142" t="s">
        <v>547</v>
      </c>
      <c r="F315" s="143" t="s">
        <v>548</v>
      </c>
      <c r="G315" s="144" t="s">
        <v>201</v>
      </c>
      <c r="H315" s="145">
        <v>11.7</v>
      </c>
      <c r="I315" s="146"/>
      <c r="J315" s="147">
        <f>ROUND($I$315*$H$315,0)</f>
        <v>0</v>
      </c>
      <c r="K315" s="143" t="s">
        <v>136</v>
      </c>
      <c r="L315" s="43"/>
      <c r="M315" s="148"/>
      <c r="N315" s="149" t="s">
        <v>45</v>
      </c>
      <c r="O315" s="24"/>
      <c r="P315" s="150">
        <f>$O$315*$H$315</f>
        <v>0</v>
      </c>
      <c r="Q315" s="150">
        <v>0.00236</v>
      </c>
      <c r="R315" s="150">
        <f>$Q$315*$H$315</f>
        <v>0.027612</v>
      </c>
      <c r="S315" s="150">
        <v>0</v>
      </c>
      <c r="T315" s="151">
        <f>$S$315*$H$315</f>
        <v>0</v>
      </c>
      <c r="AR315" s="85" t="s">
        <v>224</v>
      </c>
      <c r="AT315" s="85" t="s">
        <v>132</v>
      </c>
      <c r="AU315" s="85" t="s">
        <v>82</v>
      </c>
      <c r="AY315" s="6" t="s">
        <v>129</v>
      </c>
      <c r="BE315" s="152">
        <f>IF($N$315="základní",$J$315,0)</f>
        <v>0</v>
      </c>
      <c r="BF315" s="152">
        <f>IF($N$315="snížená",$J$315,0)</f>
        <v>0</v>
      </c>
      <c r="BG315" s="152">
        <f>IF($N$315="zákl. přenesená",$J$315,0)</f>
        <v>0</v>
      </c>
      <c r="BH315" s="152">
        <f>IF($N$315="sníž. přenesená",$J$315,0)</f>
        <v>0</v>
      </c>
      <c r="BI315" s="152">
        <f>IF($N$315="nulová",$J$315,0)</f>
        <v>0</v>
      </c>
      <c r="BJ315" s="85" t="s">
        <v>8</v>
      </c>
      <c r="BK315" s="152">
        <f>ROUND($I$315*$H$315,0)</f>
        <v>0</v>
      </c>
      <c r="BL315" s="85" t="s">
        <v>224</v>
      </c>
      <c r="BM315" s="85" t="s">
        <v>549</v>
      </c>
    </row>
    <row r="316" spans="2:47" s="6" customFormat="1" ht="27" customHeight="1">
      <c r="B316" s="23"/>
      <c r="C316" s="24"/>
      <c r="D316" s="153" t="s">
        <v>139</v>
      </c>
      <c r="E316" s="24"/>
      <c r="F316" s="154" t="s">
        <v>550</v>
      </c>
      <c r="G316" s="24"/>
      <c r="H316" s="24"/>
      <c r="J316" s="24"/>
      <c r="K316" s="24"/>
      <c r="L316" s="43"/>
      <c r="M316" s="56"/>
      <c r="N316" s="24"/>
      <c r="O316" s="24"/>
      <c r="P316" s="24"/>
      <c r="Q316" s="24"/>
      <c r="R316" s="24"/>
      <c r="S316" s="24"/>
      <c r="T316" s="57"/>
      <c r="AT316" s="6" t="s">
        <v>139</v>
      </c>
      <c r="AU316" s="6" t="s">
        <v>82</v>
      </c>
    </row>
    <row r="317" spans="2:65" s="6" customFormat="1" ht="15.75" customHeight="1">
      <c r="B317" s="23"/>
      <c r="C317" s="141" t="s">
        <v>551</v>
      </c>
      <c r="D317" s="141" t="s">
        <v>132</v>
      </c>
      <c r="E317" s="142" t="s">
        <v>552</v>
      </c>
      <c r="F317" s="143" t="s">
        <v>553</v>
      </c>
      <c r="G317" s="144" t="s">
        <v>135</v>
      </c>
      <c r="H317" s="145">
        <v>7.425</v>
      </c>
      <c r="I317" s="146"/>
      <c r="J317" s="147">
        <f>ROUND($I$317*$H$317,0)</f>
        <v>0</v>
      </c>
      <c r="K317" s="143" t="s">
        <v>136</v>
      </c>
      <c r="L317" s="43"/>
      <c r="M317" s="148"/>
      <c r="N317" s="149" t="s">
        <v>45</v>
      </c>
      <c r="O317" s="24"/>
      <c r="P317" s="150">
        <f>$O$317*$H$317</f>
        <v>0</v>
      </c>
      <c r="Q317" s="150">
        <v>0.00592</v>
      </c>
      <c r="R317" s="150">
        <f>$Q$317*$H$317</f>
        <v>0.043955999999999995</v>
      </c>
      <c r="S317" s="150">
        <v>0</v>
      </c>
      <c r="T317" s="151">
        <f>$S$317*$H$317</f>
        <v>0</v>
      </c>
      <c r="AR317" s="85" t="s">
        <v>224</v>
      </c>
      <c r="AT317" s="85" t="s">
        <v>132</v>
      </c>
      <c r="AU317" s="85" t="s">
        <v>82</v>
      </c>
      <c r="AY317" s="6" t="s">
        <v>129</v>
      </c>
      <c r="BE317" s="152">
        <f>IF($N$317="základní",$J$317,0)</f>
        <v>0</v>
      </c>
      <c r="BF317" s="152">
        <f>IF($N$317="snížená",$J$317,0)</f>
        <v>0</v>
      </c>
      <c r="BG317" s="152">
        <f>IF($N$317="zákl. přenesená",$J$317,0)</f>
        <v>0</v>
      </c>
      <c r="BH317" s="152">
        <f>IF($N$317="sníž. přenesená",$J$317,0)</f>
        <v>0</v>
      </c>
      <c r="BI317" s="152">
        <f>IF($N$317="nulová",$J$317,0)</f>
        <v>0</v>
      </c>
      <c r="BJ317" s="85" t="s">
        <v>8</v>
      </c>
      <c r="BK317" s="152">
        <f>ROUND($I$317*$H$317,0)</f>
        <v>0</v>
      </c>
      <c r="BL317" s="85" t="s">
        <v>224</v>
      </c>
      <c r="BM317" s="85" t="s">
        <v>554</v>
      </c>
    </row>
    <row r="318" spans="2:47" s="6" customFormat="1" ht="16.5" customHeight="1">
      <c r="B318" s="23"/>
      <c r="C318" s="24"/>
      <c r="D318" s="153" t="s">
        <v>139</v>
      </c>
      <c r="E318" s="24"/>
      <c r="F318" s="154" t="s">
        <v>555</v>
      </c>
      <c r="G318" s="24"/>
      <c r="H318" s="24"/>
      <c r="J318" s="24"/>
      <c r="K318" s="24"/>
      <c r="L318" s="43"/>
      <c r="M318" s="56"/>
      <c r="N318" s="24"/>
      <c r="O318" s="24"/>
      <c r="P318" s="24"/>
      <c r="Q318" s="24"/>
      <c r="R318" s="24"/>
      <c r="S318" s="24"/>
      <c r="T318" s="57"/>
      <c r="AT318" s="6" t="s">
        <v>139</v>
      </c>
      <c r="AU318" s="6" t="s">
        <v>82</v>
      </c>
    </row>
    <row r="319" spans="2:47" s="6" customFormat="1" ht="44.25" customHeight="1">
      <c r="B319" s="23"/>
      <c r="C319" s="24"/>
      <c r="D319" s="155" t="s">
        <v>145</v>
      </c>
      <c r="E319" s="24"/>
      <c r="F319" s="156" t="s">
        <v>556</v>
      </c>
      <c r="G319" s="24"/>
      <c r="H319" s="24"/>
      <c r="J319" s="24"/>
      <c r="K319" s="24"/>
      <c r="L319" s="43"/>
      <c r="M319" s="56"/>
      <c r="N319" s="24"/>
      <c r="O319" s="24"/>
      <c r="P319" s="24"/>
      <c r="Q319" s="24"/>
      <c r="R319" s="24"/>
      <c r="S319" s="24"/>
      <c r="T319" s="57"/>
      <c r="AT319" s="6" t="s">
        <v>145</v>
      </c>
      <c r="AU319" s="6" t="s">
        <v>82</v>
      </c>
    </row>
    <row r="320" spans="2:51" s="6" customFormat="1" ht="15.75" customHeight="1">
      <c r="B320" s="157"/>
      <c r="C320" s="158"/>
      <c r="D320" s="155" t="s">
        <v>159</v>
      </c>
      <c r="E320" s="158"/>
      <c r="F320" s="159" t="s">
        <v>557</v>
      </c>
      <c r="G320" s="158"/>
      <c r="H320" s="160">
        <v>7.425</v>
      </c>
      <c r="J320" s="158"/>
      <c r="K320" s="158"/>
      <c r="L320" s="161"/>
      <c r="M320" s="162"/>
      <c r="N320" s="158"/>
      <c r="O320" s="158"/>
      <c r="P320" s="158"/>
      <c r="Q320" s="158"/>
      <c r="R320" s="158"/>
      <c r="S320" s="158"/>
      <c r="T320" s="163"/>
      <c r="AT320" s="164" t="s">
        <v>159</v>
      </c>
      <c r="AU320" s="164" t="s">
        <v>82</v>
      </c>
      <c r="AV320" s="164" t="s">
        <v>82</v>
      </c>
      <c r="AW320" s="164" t="s">
        <v>91</v>
      </c>
      <c r="AX320" s="164" t="s">
        <v>8</v>
      </c>
      <c r="AY320" s="164" t="s">
        <v>129</v>
      </c>
    </row>
    <row r="321" spans="2:65" s="6" customFormat="1" ht="15.75" customHeight="1">
      <c r="B321" s="23"/>
      <c r="C321" s="141" t="s">
        <v>558</v>
      </c>
      <c r="D321" s="141" t="s">
        <v>132</v>
      </c>
      <c r="E321" s="142" t="s">
        <v>559</v>
      </c>
      <c r="F321" s="143" t="s">
        <v>560</v>
      </c>
      <c r="G321" s="144" t="s">
        <v>337</v>
      </c>
      <c r="H321" s="145">
        <v>3</v>
      </c>
      <c r="I321" s="146"/>
      <c r="J321" s="147">
        <f>ROUND($I$321*$H$321,0)</f>
        <v>0</v>
      </c>
      <c r="K321" s="143" t="s">
        <v>136</v>
      </c>
      <c r="L321" s="43"/>
      <c r="M321" s="148"/>
      <c r="N321" s="149" t="s">
        <v>45</v>
      </c>
      <c r="O321" s="24"/>
      <c r="P321" s="150">
        <f>$O$321*$H$321</f>
        <v>0</v>
      </c>
      <c r="Q321" s="150">
        <v>0.00266</v>
      </c>
      <c r="R321" s="150">
        <f>$Q$321*$H$321</f>
        <v>0.007980000000000001</v>
      </c>
      <c r="S321" s="150">
        <v>0</v>
      </c>
      <c r="T321" s="151">
        <f>$S$321*$H$321</f>
        <v>0</v>
      </c>
      <c r="AR321" s="85" t="s">
        <v>224</v>
      </c>
      <c r="AT321" s="85" t="s">
        <v>132</v>
      </c>
      <c r="AU321" s="85" t="s">
        <v>82</v>
      </c>
      <c r="AY321" s="6" t="s">
        <v>129</v>
      </c>
      <c r="BE321" s="152">
        <f>IF($N$321="základní",$J$321,0)</f>
        <v>0</v>
      </c>
      <c r="BF321" s="152">
        <f>IF($N$321="snížená",$J$321,0)</f>
        <v>0</v>
      </c>
      <c r="BG321" s="152">
        <f>IF($N$321="zákl. přenesená",$J$321,0)</f>
        <v>0</v>
      </c>
      <c r="BH321" s="152">
        <f>IF($N$321="sníž. přenesená",$J$321,0)</f>
        <v>0</v>
      </c>
      <c r="BI321" s="152">
        <f>IF($N$321="nulová",$J$321,0)</f>
        <v>0</v>
      </c>
      <c r="BJ321" s="85" t="s">
        <v>8</v>
      </c>
      <c r="BK321" s="152">
        <f>ROUND($I$321*$H$321,0)</f>
        <v>0</v>
      </c>
      <c r="BL321" s="85" t="s">
        <v>224</v>
      </c>
      <c r="BM321" s="85" t="s">
        <v>561</v>
      </c>
    </row>
    <row r="322" spans="2:47" s="6" customFormat="1" ht="27" customHeight="1">
      <c r="B322" s="23"/>
      <c r="C322" s="24"/>
      <c r="D322" s="153" t="s">
        <v>139</v>
      </c>
      <c r="E322" s="24"/>
      <c r="F322" s="154" t="s">
        <v>562</v>
      </c>
      <c r="G322" s="24"/>
      <c r="H322" s="24"/>
      <c r="J322" s="24"/>
      <c r="K322" s="24"/>
      <c r="L322" s="43"/>
      <c r="M322" s="56"/>
      <c r="N322" s="24"/>
      <c r="O322" s="24"/>
      <c r="P322" s="24"/>
      <c r="Q322" s="24"/>
      <c r="R322" s="24"/>
      <c r="S322" s="24"/>
      <c r="T322" s="57"/>
      <c r="AT322" s="6" t="s">
        <v>139</v>
      </c>
      <c r="AU322" s="6" t="s">
        <v>82</v>
      </c>
    </row>
    <row r="323" spans="2:65" s="6" customFormat="1" ht="15.75" customHeight="1">
      <c r="B323" s="23"/>
      <c r="C323" s="141" t="s">
        <v>563</v>
      </c>
      <c r="D323" s="141" t="s">
        <v>132</v>
      </c>
      <c r="E323" s="142" t="s">
        <v>564</v>
      </c>
      <c r="F323" s="143" t="s">
        <v>565</v>
      </c>
      <c r="G323" s="144" t="s">
        <v>201</v>
      </c>
      <c r="H323" s="145">
        <v>74.6</v>
      </c>
      <c r="I323" s="146"/>
      <c r="J323" s="147">
        <f>ROUND($I$323*$H$323,0)</f>
        <v>0</v>
      </c>
      <c r="K323" s="143" t="s">
        <v>136</v>
      </c>
      <c r="L323" s="43"/>
      <c r="M323" s="148"/>
      <c r="N323" s="149" t="s">
        <v>45</v>
      </c>
      <c r="O323" s="24"/>
      <c r="P323" s="150">
        <f>$O$323*$H$323</f>
        <v>0</v>
      </c>
      <c r="Q323" s="150">
        <v>0.00286</v>
      </c>
      <c r="R323" s="150">
        <f>$Q$323*$H$323</f>
        <v>0.213356</v>
      </c>
      <c r="S323" s="150">
        <v>0</v>
      </c>
      <c r="T323" s="151">
        <f>$S$323*$H$323</f>
        <v>0</v>
      </c>
      <c r="AR323" s="85" t="s">
        <v>224</v>
      </c>
      <c r="AT323" s="85" t="s">
        <v>132</v>
      </c>
      <c r="AU323" s="85" t="s">
        <v>82</v>
      </c>
      <c r="AY323" s="6" t="s">
        <v>129</v>
      </c>
      <c r="BE323" s="152">
        <f>IF($N$323="základní",$J$323,0)</f>
        <v>0</v>
      </c>
      <c r="BF323" s="152">
        <f>IF($N$323="snížená",$J$323,0)</f>
        <v>0</v>
      </c>
      <c r="BG323" s="152">
        <f>IF($N$323="zákl. přenesená",$J$323,0)</f>
        <v>0</v>
      </c>
      <c r="BH323" s="152">
        <f>IF($N$323="sníž. přenesená",$J$323,0)</f>
        <v>0</v>
      </c>
      <c r="BI323" s="152">
        <f>IF($N$323="nulová",$J$323,0)</f>
        <v>0</v>
      </c>
      <c r="BJ323" s="85" t="s">
        <v>8</v>
      </c>
      <c r="BK323" s="152">
        <f>ROUND($I$323*$H$323,0)</f>
        <v>0</v>
      </c>
      <c r="BL323" s="85" t="s">
        <v>224</v>
      </c>
      <c r="BM323" s="85" t="s">
        <v>566</v>
      </c>
    </row>
    <row r="324" spans="2:47" s="6" customFormat="1" ht="16.5" customHeight="1">
      <c r="B324" s="23"/>
      <c r="C324" s="24"/>
      <c r="D324" s="153" t="s">
        <v>139</v>
      </c>
      <c r="E324" s="24"/>
      <c r="F324" s="154" t="s">
        <v>567</v>
      </c>
      <c r="G324" s="24"/>
      <c r="H324" s="24"/>
      <c r="J324" s="24"/>
      <c r="K324" s="24"/>
      <c r="L324" s="43"/>
      <c r="M324" s="56"/>
      <c r="N324" s="24"/>
      <c r="O324" s="24"/>
      <c r="P324" s="24"/>
      <c r="Q324" s="24"/>
      <c r="R324" s="24"/>
      <c r="S324" s="24"/>
      <c r="T324" s="57"/>
      <c r="AT324" s="6" t="s">
        <v>139</v>
      </c>
      <c r="AU324" s="6" t="s">
        <v>82</v>
      </c>
    </row>
    <row r="325" spans="2:65" s="6" customFormat="1" ht="15.75" customHeight="1">
      <c r="B325" s="23"/>
      <c r="C325" s="141" t="s">
        <v>568</v>
      </c>
      <c r="D325" s="141" t="s">
        <v>132</v>
      </c>
      <c r="E325" s="142" t="s">
        <v>569</v>
      </c>
      <c r="F325" s="143" t="s">
        <v>570</v>
      </c>
      <c r="G325" s="144" t="s">
        <v>337</v>
      </c>
      <c r="H325" s="145">
        <v>2</v>
      </c>
      <c r="I325" s="146"/>
      <c r="J325" s="147">
        <f>ROUND($I$325*$H$325,0)</f>
        <v>0</v>
      </c>
      <c r="K325" s="143" t="s">
        <v>136</v>
      </c>
      <c r="L325" s="43"/>
      <c r="M325" s="148"/>
      <c r="N325" s="149" t="s">
        <v>45</v>
      </c>
      <c r="O325" s="24"/>
      <c r="P325" s="150">
        <f>$O$325*$H$325</f>
        <v>0</v>
      </c>
      <c r="Q325" s="150">
        <v>0.00067</v>
      </c>
      <c r="R325" s="150">
        <f>$Q$325*$H$325</f>
        <v>0.00134</v>
      </c>
      <c r="S325" s="150">
        <v>0</v>
      </c>
      <c r="T325" s="151">
        <f>$S$325*$H$325</f>
        <v>0</v>
      </c>
      <c r="AR325" s="85" t="s">
        <v>224</v>
      </c>
      <c r="AT325" s="85" t="s">
        <v>132</v>
      </c>
      <c r="AU325" s="85" t="s">
        <v>82</v>
      </c>
      <c r="AY325" s="6" t="s">
        <v>129</v>
      </c>
      <c r="BE325" s="152">
        <f>IF($N$325="základní",$J$325,0)</f>
        <v>0</v>
      </c>
      <c r="BF325" s="152">
        <f>IF($N$325="snížená",$J$325,0)</f>
        <v>0</v>
      </c>
      <c r="BG325" s="152">
        <f>IF($N$325="zákl. přenesená",$J$325,0)</f>
        <v>0</v>
      </c>
      <c r="BH325" s="152">
        <f>IF($N$325="sníž. přenesená",$J$325,0)</f>
        <v>0</v>
      </c>
      <c r="BI325" s="152">
        <f>IF($N$325="nulová",$J$325,0)</f>
        <v>0</v>
      </c>
      <c r="BJ325" s="85" t="s">
        <v>8</v>
      </c>
      <c r="BK325" s="152">
        <f>ROUND($I$325*$H$325,0)</f>
        <v>0</v>
      </c>
      <c r="BL325" s="85" t="s">
        <v>224</v>
      </c>
      <c r="BM325" s="85" t="s">
        <v>571</v>
      </c>
    </row>
    <row r="326" spans="2:47" s="6" customFormat="1" ht="16.5" customHeight="1">
      <c r="B326" s="23"/>
      <c r="C326" s="24"/>
      <c r="D326" s="153" t="s">
        <v>139</v>
      </c>
      <c r="E326" s="24"/>
      <c r="F326" s="154" t="s">
        <v>572</v>
      </c>
      <c r="G326" s="24"/>
      <c r="H326" s="24"/>
      <c r="J326" s="24"/>
      <c r="K326" s="24"/>
      <c r="L326" s="43"/>
      <c r="M326" s="56"/>
      <c r="N326" s="24"/>
      <c r="O326" s="24"/>
      <c r="P326" s="24"/>
      <c r="Q326" s="24"/>
      <c r="R326" s="24"/>
      <c r="S326" s="24"/>
      <c r="T326" s="57"/>
      <c r="AT326" s="6" t="s">
        <v>139</v>
      </c>
      <c r="AU326" s="6" t="s">
        <v>82</v>
      </c>
    </row>
    <row r="327" spans="2:65" s="6" customFormat="1" ht="15.75" customHeight="1">
      <c r="B327" s="23"/>
      <c r="C327" s="141" t="s">
        <v>573</v>
      </c>
      <c r="D327" s="141" t="s">
        <v>132</v>
      </c>
      <c r="E327" s="142" t="s">
        <v>574</v>
      </c>
      <c r="F327" s="143" t="s">
        <v>575</v>
      </c>
      <c r="G327" s="144" t="s">
        <v>337</v>
      </c>
      <c r="H327" s="145">
        <v>6</v>
      </c>
      <c r="I327" s="146"/>
      <c r="J327" s="147">
        <f>ROUND($I$327*$H$327,0)</f>
        <v>0</v>
      </c>
      <c r="K327" s="143" t="s">
        <v>136</v>
      </c>
      <c r="L327" s="43"/>
      <c r="M327" s="148"/>
      <c r="N327" s="149" t="s">
        <v>45</v>
      </c>
      <c r="O327" s="24"/>
      <c r="P327" s="150">
        <f>$O$327*$H$327</f>
        <v>0</v>
      </c>
      <c r="Q327" s="150">
        <v>0.00048</v>
      </c>
      <c r="R327" s="150">
        <f>$Q$327*$H$327</f>
        <v>0.00288</v>
      </c>
      <c r="S327" s="150">
        <v>0</v>
      </c>
      <c r="T327" s="151">
        <f>$S$327*$H$327</f>
        <v>0</v>
      </c>
      <c r="AR327" s="85" t="s">
        <v>224</v>
      </c>
      <c r="AT327" s="85" t="s">
        <v>132</v>
      </c>
      <c r="AU327" s="85" t="s">
        <v>82</v>
      </c>
      <c r="AY327" s="6" t="s">
        <v>129</v>
      </c>
      <c r="BE327" s="152">
        <f>IF($N$327="základní",$J$327,0)</f>
        <v>0</v>
      </c>
      <c r="BF327" s="152">
        <f>IF($N$327="snížená",$J$327,0)</f>
        <v>0</v>
      </c>
      <c r="BG327" s="152">
        <f>IF($N$327="zákl. přenesená",$J$327,0)</f>
        <v>0</v>
      </c>
      <c r="BH327" s="152">
        <f>IF($N$327="sníž. přenesená",$J$327,0)</f>
        <v>0</v>
      </c>
      <c r="BI327" s="152">
        <f>IF($N$327="nulová",$J$327,0)</f>
        <v>0</v>
      </c>
      <c r="BJ327" s="85" t="s">
        <v>8</v>
      </c>
      <c r="BK327" s="152">
        <f>ROUND($I$327*$H$327,0)</f>
        <v>0</v>
      </c>
      <c r="BL327" s="85" t="s">
        <v>224</v>
      </c>
      <c r="BM327" s="85" t="s">
        <v>576</v>
      </c>
    </row>
    <row r="328" spans="2:47" s="6" customFormat="1" ht="27" customHeight="1">
      <c r="B328" s="23"/>
      <c r="C328" s="24"/>
      <c r="D328" s="153" t="s">
        <v>139</v>
      </c>
      <c r="E328" s="24"/>
      <c r="F328" s="154" t="s">
        <v>577</v>
      </c>
      <c r="G328" s="24"/>
      <c r="H328" s="24"/>
      <c r="J328" s="24"/>
      <c r="K328" s="24"/>
      <c r="L328" s="43"/>
      <c r="M328" s="56"/>
      <c r="N328" s="24"/>
      <c r="O328" s="24"/>
      <c r="P328" s="24"/>
      <c r="Q328" s="24"/>
      <c r="R328" s="24"/>
      <c r="S328" s="24"/>
      <c r="T328" s="57"/>
      <c r="AT328" s="6" t="s">
        <v>139</v>
      </c>
      <c r="AU328" s="6" t="s">
        <v>82</v>
      </c>
    </row>
    <row r="329" spans="2:65" s="6" customFormat="1" ht="15.75" customHeight="1">
      <c r="B329" s="23"/>
      <c r="C329" s="141" t="s">
        <v>578</v>
      </c>
      <c r="D329" s="141" t="s">
        <v>132</v>
      </c>
      <c r="E329" s="142" t="s">
        <v>579</v>
      </c>
      <c r="F329" s="143" t="s">
        <v>580</v>
      </c>
      <c r="G329" s="144" t="s">
        <v>201</v>
      </c>
      <c r="H329" s="145">
        <v>23.5</v>
      </c>
      <c r="I329" s="146"/>
      <c r="J329" s="147">
        <f>ROUND($I$329*$H$329,0)</f>
        <v>0</v>
      </c>
      <c r="K329" s="143" t="s">
        <v>136</v>
      </c>
      <c r="L329" s="43"/>
      <c r="M329" s="148"/>
      <c r="N329" s="149" t="s">
        <v>45</v>
      </c>
      <c r="O329" s="24"/>
      <c r="P329" s="150">
        <f>$O$329*$H$329</f>
        <v>0</v>
      </c>
      <c r="Q329" s="150">
        <v>0.00236</v>
      </c>
      <c r="R329" s="150">
        <f>$Q$329*$H$329</f>
        <v>0.05546</v>
      </c>
      <c r="S329" s="150">
        <v>0</v>
      </c>
      <c r="T329" s="151">
        <f>$S$329*$H$329</f>
        <v>0</v>
      </c>
      <c r="AR329" s="85" t="s">
        <v>224</v>
      </c>
      <c r="AT329" s="85" t="s">
        <v>132</v>
      </c>
      <c r="AU329" s="85" t="s">
        <v>82</v>
      </c>
      <c r="AY329" s="6" t="s">
        <v>129</v>
      </c>
      <c r="BE329" s="152">
        <f>IF($N$329="základní",$J$329,0)</f>
        <v>0</v>
      </c>
      <c r="BF329" s="152">
        <f>IF($N$329="snížená",$J$329,0)</f>
        <v>0</v>
      </c>
      <c r="BG329" s="152">
        <f>IF($N$329="zákl. přenesená",$J$329,0)</f>
        <v>0</v>
      </c>
      <c r="BH329" s="152">
        <f>IF($N$329="sníž. přenesená",$J$329,0)</f>
        <v>0</v>
      </c>
      <c r="BI329" s="152">
        <f>IF($N$329="nulová",$J$329,0)</f>
        <v>0</v>
      </c>
      <c r="BJ329" s="85" t="s">
        <v>8</v>
      </c>
      <c r="BK329" s="152">
        <f>ROUND($I$329*$H$329,0)</f>
        <v>0</v>
      </c>
      <c r="BL329" s="85" t="s">
        <v>224</v>
      </c>
      <c r="BM329" s="85" t="s">
        <v>581</v>
      </c>
    </row>
    <row r="330" spans="2:47" s="6" customFormat="1" ht="16.5" customHeight="1">
      <c r="B330" s="23"/>
      <c r="C330" s="24"/>
      <c r="D330" s="153" t="s">
        <v>139</v>
      </c>
      <c r="E330" s="24"/>
      <c r="F330" s="154" t="s">
        <v>582</v>
      </c>
      <c r="G330" s="24"/>
      <c r="H330" s="24"/>
      <c r="J330" s="24"/>
      <c r="K330" s="24"/>
      <c r="L330" s="43"/>
      <c r="M330" s="56"/>
      <c r="N330" s="24"/>
      <c r="O330" s="24"/>
      <c r="P330" s="24"/>
      <c r="Q330" s="24"/>
      <c r="R330" s="24"/>
      <c r="S330" s="24"/>
      <c r="T330" s="57"/>
      <c r="AT330" s="6" t="s">
        <v>139</v>
      </c>
      <c r="AU330" s="6" t="s">
        <v>82</v>
      </c>
    </row>
    <row r="331" spans="2:65" s="6" customFormat="1" ht="15.75" customHeight="1">
      <c r="B331" s="23"/>
      <c r="C331" s="141" t="s">
        <v>583</v>
      </c>
      <c r="D331" s="141" t="s">
        <v>132</v>
      </c>
      <c r="E331" s="142" t="s">
        <v>584</v>
      </c>
      <c r="F331" s="143" t="s">
        <v>585</v>
      </c>
      <c r="G331" s="144" t="s">
        <v>215</v>
      </c>
      <c r="H331" s="145">
        <v>0.558</v>
      </c>
      <c r="I331" s="146"/>
      <c r="J331" s="147">
        <f>ROUND($I$331*$H$331,0)</f>
        <v>0</v>
      </c>
      <c r="K331" s="143" t="s">
        <v>136</v>
      </c>
      <c r="L331" s="43"/>
      <c r="M331" s="148"/>
      <c r="N331" s="149" t="s">
        <v>45</v>
      </c>
      <c r="O331" s="24"/>
      <c r="P331" s="150">
        <f>$O$331*$H$331</f>
        <v>0</v>
      </c>
      <c r="Q331" s="150">
        <v>0</v>
      </c>
      <c r="R331" s="150">
        <f>$Q$331*$H$331</f>
        <v>0</v>
      </c>
      <c r="S331" s="150">
        <v>0</v>
      </c>
      <c r="T331" s="151">
        <f>$S$331*$H$331</f>
        <v>0</v>
      </c>
      <c r="AR331" s="85" t="s">
        <v>224</v>
      </c>
      <c r="AT331" s="85" t="s">
        <v>132</v>
      </c>
      <c r="AU331" s="85" t="s">
        <v>82</v>
      </c>
      <c r="AY331" s="6" t="s">
        <v>129</v>
      </c>
      <c r="BE331" s="152">
        <f>IF($N$331="základní",$J$331,0)</f>
        <v>0</v>
      </c>
      <c r="BF331" s="152">
        <f>IF($N$331="snížená",$J$331,0)</f>
        <v>0</v>
      </c>
      <c r="BG331" s="152">
        <f>IF($N$331="zákl. přenesená",$J$331,0)</f>
        <v>0</v>
      </c>
      <c r="BH331" s="152">
        <f>IF($N$331="sníž. přenesená",$J$331,0)</f>
        <v>0</v>
      </c>
      <c r="BI331" s="152">
        <f>IF($N$331="nulová",$J$331,0)</f>
        <v>0</v>
      </c>
      <c r="BJ331" s="85" t="s">
        <v>8</v>
      </c>
      <c r="BK331" s="152">
        <f>ROUND($I$331*$H$331,0)</f>
        <v>0</v>
      </c>
      <c r="BL331" s="85" t="s">
        <v>224</v>
      </c>
      <c r="BM331" s="85" t="s">
        <v>586</v>
      </c>
    </row>
    <row r="332" spans="2:47" s="6" customFormat="1" ht="27" customHeight="1">
      <c r="B332" s="23"/>
      <c r="C332" s="24"/>
      <c r="D332" s="153" t="s">
        <v>139</v>
      </c>
      <c r="E332" s="24"/>
      <c r="F332" s="154" t="s">
        <v>587</v>
      </c>
      <c r="G332" s="24"/>
      <c r="H332" s="24"/>
      <c r="J332" s="24"/>
      <c r="K332" s="24"/>
      <c r="L332" s="43"/>
      <c r="M332" s="56"/>
      <c r="N332" s="24"/>
      <c r="O332" s="24"/>
      <c r="P332" s="24"/>
      <c r="Q332" s="24"/>
      <c r="R332" s="24"/>
      <c r="S332" s="24"/>
      <c r="T332" s="57"/>
      <c r="AT332" s="6" t="s">
        <v>139</v>
      </c>
      <c r="AU332" s="6" t="s">
        <v>82</v>
      </c>
    </row>
    <row r="333" spans="2:47" s="6" customFormat="1" ht="98.25" customHeight="1">
      <c r="B333" s="23"/>
      <c r="C333" s="24"/>
      <c r="D333" s="155" t="s">
        <v>145</v>
      </c>
      <c r="E333" s="24"/>
      <c r="F333" s="156" t="s">
        <v>588</v>
      </c>
      <c r="G333" s="24"/>
      <c r="H333" s="24"/>
      <c r="J333" s="24"/>
      <c r="K333" s="24"/>
      <c r="L333" s="43"/>
      <c r="M333" s="56"/>
      <c r="N333" s="24"/>
      <c r="O333" s="24"/>
      <c r="P333" s="24"/>
      <c r="Q333" s="24"/>
      <c r="R333" s="24"/>
      <c r="S333" s="24"/>
      <c r="T333" s="57"/>
      <c r="AT333" s="6" t="s">
        <v>145</v>
      </c>
      <c r="AU333" s="6" t="s">
        <v>82</v>
      </c>
    </row>
    <row r="334" spans="2:65" s="6" customFormat="1" ht="15.75" customHeight="1">
      <c r="B334" s="23"/>
      <c r="C334" s="141" t="s">
        <v>589</v>
      </c>
      <c r="D334" s="141" t="s">
        <v>132</v>
      </c>
      <c r="E334" s="142" t="s">
        <v>590</v>
      </c>
      <c r="F334" s="143" t="s">
        <v>591</v>
      </c>
      <c r="G334" s="144" t="s">
        <v>215</v>
      </c>
      <c r="H334" s="145">
        <v>0.558</v>
      </c>
      <c r="I334" s="146"/>
      <c r="J334" s="147">
        <f>ROUND($I$334*$H$334,0)</f>
        <v>0</v>
      </c>
      <c r="K334" s="143" t="s">
        <v>136</v>
      </c>
      <c r="L334" s="43"/>
      <c r="M334" s="148"/>
      <c r="N334" s="149" t="s">
        <v>45</v>
      </c>
      <c r="O334" s="24"/>
      <c r="P334" s="150">
        <f>$O$334*$H$334</f>
        <v>0</v>
      </c>
      <c r="Q334" s="150">
        <v>0</v>
      </c>
      <c r="R334" s="150">
        <f>$Q$334*$H$334</f>
        <v>0</v>
      </c>
      <c r="S334" s="150">
        <v>0</v>
      </c>
      <c r="T334" s="151">
        <f>$S$334*$H$334</f>
        <v>0</v>
      </c>
      <c r="AR334" s="85" t="s">
        <v>224</v>
      </c>
      <c r="AT334" s="85" t="s">
        <v>132</v>
      </c>
      <c r="AU334" s="85" t="s">
        <v>82</v>
      </c>
      <c r="AY334" s="6" t="s">
        <v>129</v>
      </c>
      <c r="BE334" s="152">
        <f>IF($N$334="základní",$J$334,0)</f>
        <v>0</v>
      </c>
      <c r="BF334" s="152">
        <f>IF($N$334="snížená",$J$334,0)</f>
        <v>0</v>
      </c>
      <c r="BG334" s="152">
        <f>IF($N$334="zákl. přenesená",$J$334,0)</f>
        <v>0</v>
      </c>
      <c r="BH334" s="152">
        <f>IF($N$334="sníž. přenesená",$J$334,0)</f>
        <v>0</v>
      </c>
      <c r="BI334" s="152">
        <f>IF($N$334="nulová",$J$334,0)</f>
        <v>0</v>
      </c>
      <c r="BJ334" s="85" t="s">
        <v>8</v>
      </c>
      <c r="BK334" s="152">
        <f>ROUND($I$334*$H$334,0)</f>
        <v>0</v>
      </c>
      <c r="BL334" s="85" t="s">
        <v>224</v>
      </c>
      <c r="BM334" s="85" t="s">
        <v>592</v>
      </c>
    </row>
    <row r="335" spans="2:47" s="6" customFormat="1" ht="27" customHeight="1">
      <c r="B335" s="23"/>
      <c r="C335" s="24"/>
      <c r="D335" s="153" t="s">
        <v>139</v>
      </c>
      <c r="E335" s="24"/>
      <c r="F335" s="154" t="s">
        <v>593</v>
      </c>
      <c r="G335" s="24"/>
      <c r="H335" s="24"/>
      <c r="J335" s="24"/>
      <c r="K335" s="24"/>
      <c r="L335" s="43"/>
      <c r="M335" s="56"/>
      <c r="N335" s="24"/>
      <c r="O335" s="24"/>
      <c r="P335" s="24"/>
      <c r="Q335" s="24"/>
      <c r="R335" s="24"/>
      <c r="S335" s="24"/>
      <c r="T335" s="57"/>
      <c r="AT335" s="6" t="s">
        <v>139</v>
      </c>
      <c r="AU335" s="6" t="s">
        <v>82</v>
      </c>
    </row>
    <row r="336" spans="2:47" s="6" customFormat="1" ht="98.25" customHeight="1">
      <c r="B336" s="23"/>
      <c r="C336" s="24"/>
      <c r="D336" s="155" t="s">
        <v>145</v>
      </c>
      <c r="E336" s="24"/>
      <c r="F336" s="156" t="s">
        <v>588</v>
      </c>
      <c r="G336" s="24"/>
      <c r="H336" s="24"/>
      <c r="J336" s="24"/>
      <c r="K336" s="24"/>
      <c r="L336" s="43"/>
      <c r="M336" s="56"/>
      <c r="N336" s="24"/>
      <c r="O336" s="24"/>
      <c r="P336" s="24"/>
      <c r="Q336" s="24"/>
      <c r="R336" s="24"/>
      <c r="S336" s="24"/>
      <c r="T336" s="57"/>
      <c r="AT336" s="6" t="s">
        <v>145</v>
      </c>
      <c r="AU336" s="6" t="s">
        <v>82</v>
      </c>
    </row>
    <row r="337" spans="2:63" s="128" customFormat="1" ht="30.75" customHeight="1">
      <c r="B337" s="129"/>
      <c r="C337" s="130"/>
      <c r="D337" s="130" t="s">
        <v>73</v>
      </c>
      <c r="E337" s="139" t="s">
        <v>594</v>
      </c>
      <c r="F337" s="139" t="s">
        <v>595</v>
      </c>
      <c r="G337" s="130"/>
      <c r="H337" s="130"/>
      <c r="J337" s="140">
        <f>$BK$337</f>
        <v>0</v>
      </c>
      <c r="K337" s="130"/>
      <c r="L337" s="133"/>
      <c r="M337" s="134"/>
      <c r="N337" s="130"/>
      <c r="O337" s="130"/>
      <c r="P337" s="135">
        <f>SUM($P$338:$P$371)</f>
        <v>0</v>
      </c>
      <c r="Q337" s="130"/>
      <c r="R337" s="135">
        <f>SUM($R$338:$R$371)</f>
        <v>5.698786</v>
      </c>
      <c r="S337" s="130"/>
      <c r="T337" s="136">
        <f>SUM($T$338:$T$371)</f>
        <v>7.86468309</v>
      </c>
      <c r="AR337" s="137" t="s">
        <v>82</v>
      </c>
      <c r="AT337" s="137" t="s">
        <v>73</v>
      </c>
      <c r="AU337" s="137" t="s">
        <v>8</v>
      </c>
      <c r="AY337" s="137" t="s">
        <v>129</v>
      </c>
      <c r="BK337" s="138">
        <f>SUM($BK$338:$BK$371)</f>
        <v>0</v>
      </c>
    </row>
    <row r="338" spans="2:65" s="6" customFormat="1" ht="15.75" customHeight="1">
      <c r="B338" s="23"/>
      <c r="C338" s="141" t="s">
        <v>596</v>
      </c>
      <c r="D338" s="141" t="s">
        <v>132</v>
      </c>
      <c r="E338" s="142" t="s">
        <v>597</v>
      </c>
      <c r="F338" s="143" t="s">
        <v>598</v>
      </c>
      <c r="G338" s="144" t="s">
        <v>135</v>
      </c>
      <c r="H338" s="145">
        <v>421.623</v>
      </c>
      <c r="I338" s="146"/>
      <c r="J338" s="147">
        <f>ROUND($I$338*$H$338,0)</f>
        <v>0</v>
      </c>
      <c r="K338" s="143" t="s">
        <v>136</v>
      </c>
      <c r="L338" s="43"/>
      <c r="M338" s="148"/>
      <c r="N338" s="149" t="s">
        <v>45</v>
      </c>
      <c r="O338" s="24"/>
      <c r="P338" s="150">
        <f>$O$338*$H$338</f>
        <v>0</v>
      </c>
      <c r="Q338" s="150">
        <v>0</v>
      </c>
      <c r="R338" s="150">
        <f>$Q$338*$H$338</f>
        <v>0</v>
      </c>
      <c r="S338" s="150">
        <v>0.01533</v>
      </c>
      <c r="T338" s="151">
        <f>$S$338*$H$338</f>
        <v>6.46348059</v>
      </c>
      <c r="AR338" s="85" t="s">
        <v>224</v>
      </c>
      <c r="AT338" s="85" t="s">
        <v>132</v>
      </c>
      <c r="AU338" s="85" t="s">
        <v>82</v>
      </c>
      <c r="AY338" s="6" t="s">
        <v>129</v>
      </c>
      <c r="BE338" s="152">
        <f>IF($N$338="základní",$J$338,0)</f>
        <v>0</v>
      </c>
      <c r="BF338" s="152">
        <f>IF($N$338="snížená",$J$338,0)</f>
        <v>0</v>
      </c>
      <c r="BG338" s="152">
        <f>IF($N$338="zákl. přenesená",$J$338,0)</f>
        <v>0</v>
      </c>
      <c r="BH338" s="152">
        <f>IF($N$338="sníž. přenesená",$J$338,0)</f>
        <v>0</v>
      </c>
      <c r="BI338" s="152">
        <f>IF($N$338="nulová",$J$338,0)</f>
        <v>0</v>
      </c>
      <c r="BJ338" s="85" t="s">
        <v>8</v>
      </c>
      <c r="BK338" s="152">
        <f>ROUND($I$338*$H$338,0)</f>
        <v>0</v>
      </c>
      <c r="BL338" s="85" t="s">
        <v>224</v>
      </c>
      <c r="BM338" s="85" t="s">
        <v>599</v>
      </c>
    </row>
    <row r="339" spans="2:47" s="6" customFormat="1" ht="16.5" customHeight="1">
      <c r="B339" s="23"/>
      <c r="C339" s="24"/>
      <c r="D339" s="153" t="s">
        <v>139</v>
      </c>
      <c r="E339" s="24"/>
      <c r="F339" s="154" t="s">
        <v>600</v>
      </c>
      <c r="G339" s="24"/>
      <c r="H339" s="24"/>
      <c r="J339" s="24"/>
      <c r="K339" s="24"/>
      <c r="L339" s="43"/>
      <c r="M339" s="56"/>
      <c r="N339" s="24"/>
      <c r="O339" s="24"/>
      <c r="P339" s="24"/>
      <c r="Q339" s="24"/>
      <c r="R339" s="24"/>
      <c r="S339" s="24"/>
      <c r="T339" s="57"/>
      <c r="AT339" s="6" t="s">
        <v>139</v>
      </c>
      <c r="AU339" s="6" t="s">
        <v>82</v>
      </c>
    </row>
    <row r="340" spans="2:47" s="6" customFormat="1" ht="30.75" customHeight="1">
      <c r="B340" s="23"/>
      <c r="C340" s="24"/>
      <c r="D340" s="155" t="s">
        <v>145</v>
      </c>
      <c r="E340" s="24"/>
      <c r="F340" s="156" t="s">
        <v>601</v>
      </c>
      <c r="G340" s="24"/>
      <c r="H340" s="24"/>
      <c r="J340" s="24"/>
      <c r="K340" s="24"/>
      <c r="L340" s="43"/>
      <c r="M340" s="56"/>
      <c r="N340" s="24"/>
      <c r="O340" s="24"/>
      <c r="P340" s="24"/>
      <c r="Q340" s="24"/>
      <c r="R340" s="24"/>
      <c r="S340" s="24"/>
      <c r="T340" s="57"/>
      <c r="AT340" s="6" t="s">
        <v>145</v>
      </c>
      <c r="AU340" s="6" t="s">
        <v>82</v>
      </c>
    </row>
    <row r="341" spans="2:51" s="6" customFormat="1" ht="15.75" customHeight="1">
      <c r="B341" s="157"/>
      <c r="C341" s="158"/>
      <c r="D341" s="155" t="s">
        <v>159</v>
      </c>
      <c r="E341" s="158"/>
      <c r="F341" s="159" t="s">
        <v>270</v>
      </c>
      <c r="G341" s="158"/>
      <c r="H341" s="160">
        <v>421.623</v>
      </c>
      <c r="J341" s="158"/>
      <c r="K341" s="158"/>
      <c r="L341" s="161"/>
      <c r="M341" s="162"/>
      <c r="N341" s="158"/>
      <c r="O341" s="158"/>
      <c r="P341" s="158"/>
      <c r="Q341" s="158"/>
      <c r="R341" s="158"/>
      <c r="S341" s="158"/>
      <c r="T341" s="163"/>
      <c r="AT341" s="164" t="s">
        <v>159</v>
      </c>
      <c r="AU341" s="164" t="s">
        <v>82</v>
      </c>
      <c r="AV341" s="164" t="s">
        <v>82</v>
      </c>
      <c r="AW341" s="164" t="s">
        <v>91</v>
      </c>
      <c r="AX341" s="164" t="s">
        <v>8</v>
      </c>
      <c r="AY341" s="164" t="s">
        <v>129</v>
      </c>
    </row>
    <row r="342" spans="2:65" s="6" customFormat="1" ht="27" customHeight="1">
      <c r="B342" s="23"/>
      <c r="C342" s="141" t="s">
        <v>602</v>
      </c>
      <c r="D342" s="141" t="s">
        <v>132</v>
      </c>
      <c r="E342" s="142" t="s">
        <v>603</v>
      </c>
      <c r="F342" s="143" t="s">
        <v>604</v>
      </c>
      <c r="G342" s="144" t="s">
        <v>135</v>
      </c>
      <c r="H342" s="145">
        <v>421.623</v>
      </c>
      <c r="I342" s="146"/>
      <c r="J342" s="147">
        <f>ROUND($I$342*$H$342,0)</f>
        <v>0</v>
      </c>
      <c r="K342" s="143"/>
      <c r="L342" s="43"/>
      <c r="M342" s="148"/>
      <c r="N342" s="149" t="s">
        <v>45</v>
      </c>
      <c r="O342" s="24"/>
      <c r="P342" s="150">
        <f>$O$342*$H$342</f>
        <v>0</v>
      </c>
      <c r="Q342" s="150">
        <v>0</v>
      </c>
      <c r="R342" s="150">
        <f>$Q$342*$H$342</f>
        <v>0</v>
      </c>
      <c r="S342" s="150">
        <v>0</v>
      </c>
      <c r="T342" s="151">
        <f>$S$342*$H$342</f>
        <v>0</v>
      </c>
      <c r="AR342" s="85" t="s">
        <v>224</v>
      </c>
      <c r="AT342" s="85" t="s">
        <v>132</v>
      </c>
      <c r="AU342" s="85" t="s">
        <v>82</v>
      </c>
      <c r="AY342" s="6" t="s">
        <v>129</v>
      </c>
      <c r="BE342" s="152">
        <f>IF($N$342="základní",$J$342,0)</f>
        <v>0</v>
      </c>
      <c r="BF342" s="152">
        <f>IF($N$342="snížená",$J$342,0)</f>
        <v>0</v>
      </c>
      <c r="BG342" s="152">
        <f>IF($N$342="zákl. přenesená",$J$342,0)</f>
        <v>0</v>
      </c>
      <c r="BH342" s="152">
        <f>IF($N$342="sníž. přenesená",$J$342,0)</f>
        <v>0</v>
      </c>
      <c r="BI342" s="152">
        <f>IF($N$342="nulová",$J$342,0)</f>
        <v>0</v>
      </c>
      <c r="BJ342" s="85" t="s">
        <v>8</v>
      </c>
      <c r="BK342" s="152">
        <f>ROUND($I$342*$H$342,0)</f>
        <v>0</v>
      </c>
      <c r="BL342" s="85" t="s">
        <v>224</v>
      </c>
      <c r="BM342" s="85" t="s">
        <v>605</v>
      </c>
    </row>
    <row r="343" spans="2:47" s="6" customFormat="1" ht="16.5" customHeight="1">
      <c r="B343" s="23"/>
      <c r="C343" s="24"/>
      <c r="D343" s="153" t="s">
        <v>139</v>
      </c>
      <c r="E343" s="24"/>
      <c r="F343" s="154" t="s">
        <v>606</v>
      </c>
      <c r="G343" s="24"/>
      <c r="H343" s="24"/>
      <c r="J343" s="24"/>
      <c r="K343" s="24"/>
      <c r="L343" s="43"/>
      <c r="M343" s="56"/>
      <c r="N343" s="24"/>
      <c r="O343" s="24"/>
      <c r="P343" s="24"/>
      <c r="Q343" s="24"/>
      <c r="R343" s="24"/>
      <c r="S343" s="24"/>
      <c r="T343" s="57"/>
      <c r="AT343" s="6" t="s">
        <v>139</v>
      </c>
      <c r="AU343" s="6" t="s">
        <v>82</v>
      </c>
    </row>
    <row r="344" spans="2:47" s="6" customFormat="1" ht="30.75" customHeight="1">
      <c r="B344" s="23"/>
      <c r="C344" s="24"/>
      <c r="D344" s="155" t="s">
        <v>145</v>
      </c>
      <c r="E344" s="24"/>
      <c r="F344" s="156" t="s">
        <v>601</v>
      </c>
      <c r="G344" s="24"/>
      <c r="H344" s="24"/>
      <c r="J344" s="24"/>
      <c r="K344" s="24"/>
      <c r="L344" s="43"/>
      <c r="M344" s="56"/>
      <c r="N344" s="24"/>
      <c r="O344" s="24"/>
      <c r="P344" s="24"/>
      <c r="Q344" s="24"/>
      <c r="R344" s="24"/>
      <c r="S344" s="24"/>
      <c r="T344" s="57"/>
      <c r="AT344" s="6" t="s">
        <v>145</v>
      </c>
      <c r="AU344" s="6" t="s">
        <v>82</v>
      </c>
    </row>
    <row r="345" spans="2:65" s="6" customFormat="1" ht="15.75" customHeight="1">
      <c r="B345" s="23"/>
      <c r="C345" s="141" t="s">
        <v>607</v>
      </c>
      <c r="D345" s="141" t="s">
        <v>132</v>
      </c>
      <c r="E345" s="142" t="s">
        <v>608</v>
      </c>
      <c r="F345" s="143" t="s">
        <v>609</v>
      </c>
      <c r="G345" s="144" t="s">
        <v>135</v>
      </c>
      <c r="H345" s="145">
        <v>147.495</v>
      </c>
      <c r="I345" s="146"/>
      <c r="J345" s="147">
        <f>ROUND($I$345*$H$345,0)</f>
        <v>0</v>
      </c>
      <c r="K345" s="143" t="s">
        <v>136</v>
      </c>
      <c r="L345" s="43"/>
      <c r="M345" s="148"/>
      <c r="N345" s="149" t="s">
        <v>45</v>
      </c>
      <c r="O345" s="24"/>
      <c r="P345" s="150">
        <f>$O$345*$H$345</f>
        <v>0</v>
      </c>
      <c r="Q345" s="150">
        <v>0</v>
      </c>
      <c r="R345" s="150">
        <f>$Q$345*$H$345</f>
        <v>0</v>
      </c>
      <c r="S345" s="150">
        <v>0.0095</v>
      </c>
      <c r="T345" s="151">
        <f>$S$345*$H$345</f>
        <v>1.4012025</v>
      </c>
      <c r="AR345" s="85" t="s">
        <v>224</v>
      </c>
      <c r="AT345" s="85" t="s">
        <v>132</v>
      </c>
      <c r="AU345" s="85" t="s">
        <v>82</v>
      </c>
      <c r="AY345" s="6" t="s">
        <v>129</v>
      </c>
      <c r="BE345" s="152">
        <f>IF($N$345="základní",$J$345,0)</f>
        <v>0</v>
      </c>
      <c r="BF345" s="152">
        <f>IF($N$345="snížená",$J$345,0)</f>
        <v>0</v>
      </c>
      <c r="BG345" s="152">
        <f>IF($N$345="zákl. přenesená",$J$345,0)</f>
        <v>0</v>
      </c>
      <c r="BH345" s="152">
        <f>IF($N$345="sníž. přenesená",$J$345,0)</f>
        <v>0</v>
      </c>
      <c r="BI345" s="152">
        <f>IF($N$345="nulová",$J$345,0)</f>
        <v>0</v>
      </c>
      <c r="BJ345" s="85" t="s">
        <v>8</v>
      </c>
      <c r="BK345" s="152">
        <f>ROUND($I$345*$H$345,0)</f>
        <v>0</v>
      </c>
      <c r="BL345" s="85" t="s">
        <v>224</v>
      </c>
      <c r="BM345" s="85" t="s">
        <v>610</v>
      </c>
    </row>
    <row r="346" spans="2:47" s="6" customFormat="1" ht="16.5" customHeight="1">
      <c r="B346" s="23"/>
      <c r="C346" s="24"/>
      <c r="D346" s="153" t="s">
        <v>139</v>
      </c>
      <c r="E346" s="24"/>
      <c r="F346" s="154" t="s">
        <v>611</v>
      </c>
      <c r="G346" s="24"/>
      <c r="H346" s="24"/>
      <c r="J346" s="24"/>
      <c r="K346" s="24"/>
      <c r="L346" s="43"/>
      <c r="M346" s="56"/>
      <c r="N346" s="24"/>
      <c r="O346" s="24"/>
      <c r="P346" s="24"/>
      <c r="Q346" s="24"/>
      <c r="R346" s="24"/>
      <c r="S346" s="24"/>
      <c r="T346" s="57"/>
      <c r="AT346" s="6" t="s">
        <v>139</v>
      </c>
      <c r="AU346" s="6" t="s">
        <v>82</v>
      </c>
    </row>
    <row r="347" spans="2:51" s="6" customFormat="1" ht="15.75" customHeight="1">
      <c r="B347" s="157"/>
      <c r="C347" s="158"/>
      <c r="D347" s="155" t="s">
        <v>159</v>
      </c>
      <c r="E347" s="158"/>
      <c r="F347" s="159" t="s">
        <v>271</v>
      </c>
      <c r="G347" s="158"/>
      <c r="H347" s="160">
        <v>147.495</v>
      </c>
      <c r="J347" s="158"/>
      <c r="K347" s="158"/>
      <c r="L347" s="161"/>
      <c r="M347" s="162"/>
      <c r="N347" s="158"/>
      <c r="O347" s="158"/>
      <c r="P347" s="158"/>
      <c r="Q347" s="158"/>
      <c r="R347" s="158"/>
      <c r="S347" s="158"/>
      <c r="T347" s="163"/>
      <c r="AT347" s="164" t="s">
        <v>159</v>
      </c>
      <c r="AU347" s="164" t="s">
        <v>82</v>
      </c>
      <c r="AV347" s="164" t="s">
        <v>82</v>
      </c>
      <c r="AW347" s="164" t="s">
        <v>91</v>
      </c>
      <c r="AX347" s="164" t="s">
        <v>8</v>
      </c>
      <c r="AY347" s="164" t="s">
        <v>129</v>
      </c>
    </row>
    <row r="348" spans="2:65" s="6" customFormat="1" ht="15.75" customHeight="1">
      <c r="B348" s="23"/>
      <c r="C348" s="141" t="s">
        <v>612</v>
      </c>
      <c r="D348" s="141" t="s">
        <v>132</v>
      </c>
      <c r="E348" s="142" t="s">
        <v>613</v>
      </c>
      <c r="F348" s="143" t="s">
        <v>614</v>
      </c>
      <c r="G348" s="144" t="s">
        <v>135</v>
      </c>
      <c r="H348" s="145">
        <v>569.118</v>
      </c>
      <c r="I348" s="146"/>
      <c r="J348" s="147">
        <f>ROUND($I$348*$H$348,0)</f>
        <v>0</v>
      </c>
      <c r="K348" s="143" t="s">
        <v>136</v>
      </c>
      <c r="L348" s="43"/>
      <c r="M348" s="148"/>
      <c r="N348" s="149" t="s">
        <v>45</v>
      </c>
      <c r="O348" s="24"/>
      <c r="P348" s="150">
        <f>$O$348*$H$348</f>
        <v>0</v>
      </c>
      <c r="Q348" s="150">
        <v>0.0095</v>
      </c>
      <c r="R348" s="150">
        <f>$Q$348*$H$348</f>
        <v>5.406621</v>
      </c>
      <c r="S348" s="150">
        <v>0</v>
      </c>
      <c r="T348" s="151">
        <f>$S$348*$H$348</f>
        <v>0</v>
      </c>
      <c r="AR348" s="85" t="s">
        <v>224</v>
      </c>
      <c r="AT348" s="85" t="s">
        <v>132</v>
      </c>
      <c r="AU348" s="85" t="s">
        <v>82</v>
      </c>
      <c r="AY348" s="6" t="s">
        <v>129</v>
      </c>
      <c r="BE348" s="152">
        <f>IF($N$348="základní",$J$348,0)</f>
        <v>0</v>
      </c>
      <c r="BF348" s="152">
        <f>IF($N$348="snížená",$J$348,0)</f>
        <v>0</v>
      </c>
      <c r="BG348" s="152">
        <f>IF($N$348="zákl. přenesená",$J$348,0)</f>
        <v>0</v>
      </c>
      <c r="BH348" s="152">
        <f>IF($N$348="sníž. přenesená",$J$348,0)</f>
        <v>0</v>
      </c>
      <c r="BI348" s="152">
        <f>IF($N$348="nulová",$J$348,0)</f>
        <v>0</v>
      </c>
      <c r="BJ348" s="85" t="s">
        <v>8</v>
      </c>
      <c r="BK348" s="152">
        <f>ROUND($I$348*$H$348,0)</f>
        <v>0</v>
      </c>
      <c r="BL348" s="85" t="s">
        <v>224</v>
      </c>
      <c r="BM348" s="85" t="s">
        <v>615</v>
      </c>
    </row>
    <row r="349" spans="2:47" s="6" customFormat="1" ht="16.5" customHeight="1">
      <c r="B349" s="23"/>
      <c r="C349" s="24"/>
      <c r="D349" s="153" t="s">
        <v>139</v>
      </c>
      <c r="E349" s="24"/>
      <c r="F349" s="154" t="s">
        <v>616</v>
      </c>
      <c r="G349" s="24"/>
      <c r="H349" s="24"/>
      <c r="J349" s="24"/>
      <c r="K349" s="24"/>
      <c r="L349" s="43"/>
      <c r="M349" s="56"/>
      <c r="N349" s="24"/>
      <c r="O349" s="24"/>
      <c r="P349" s="24"/>
      <c r="Q349" s="24"/>
      <c r="R349" s="24"/>
      <c r="S349" s="24"/>
      <c r="T349" s="57"/>
      <c r="AT349" s="6" t="s">
        <v>139</v>
      </c>
      <c r="AU349" s="6" t="s">
        <v>82</v>
      </c>
    </row>
    <row r="350" spans="2:47" s="6" customFormat="1" ht="57.75" customHeight="1">
      <c r="B350" s="23"/>
      <c r="C350" s="24"/>
      <c r="D350" s="155" t="s">
        <v>145</v>
      </c>
      <c r="E350" s="24"/>
      <c r="F350" s="156" t="s">
        <v>617</v>
      </c>
      <c r="G350" s="24"/>
      <c r="H350" s="24"/>
      <c r="J350" s="24"/>
      <c r="K350" s="24"/>
      <c r="L350" s="43"/>
      <c r="M350" s="56"/>
      <c r="N350" s="24"/>
      <c r="O350" s="24"/>
      <c r="P350" s="24"/>
      <c r="Q350" s="24"/>
      <c r="R350" s="24"/>
      <c r="S350" s="24"/>
      <c r="T350" s="57"/>
      <c r="AT350" s="6" t="s">
        <v>145</v>
      </c>
      <c r="AU350" s="6" t="s">
        <v>82</v>
      </c>
    </row>
    <row r="351" spans="2:51" s="6" customFormat="1" ht="15.75" customHeight="1">
      <c r="B351" s="157"/>
      <c r="C351" s="158"/>
      <c r="D351" s="155" t="s">
        <v>159</v>
      </c>
      <c r="E351" s="158"/>
      <c r="F351" s="159" t="s">
        <v>270</v>
      </c>
      <c r="G351" s="158"/>
      <c r="H351" s="160">
        <v>421.623</v>
      </c>
      <c r="J351" s="158"/>
      <c r="K351" s="158"/>
      <c r="L351" s="161"/>
      <c r="M351" s="162"/>
      <c r="N351" s="158"/>
      <c r="O351" s="158"/>
      <c r="P351" s="158"/>
      <c r="Q351" s="158"/>
      <c r="R351" s="158"/>
      <c r="S351" s="158"/>
      <c r="T351" s="163"/>
      <c r="AT351" s="164" t="s">
        <v>159</v>
      </c>
      <c r="AU351" s="164" t="s">
        <v>82</v>
      </c>
      <c r="AV351" s="164" t="s">
        <v>82</v>
      </c>
      <c r="AW351" s="164" t="s">
        <v>91</v>
      </c>
      <c r="AX351" s="164" t="s">
        <v>74</v>
      </c>
      <c r="AY351" s="164" t="s">
        <v>129</v>
      </c>
    </row>
    <row r="352" spans="2:51" s="6" customFormat="1" ht="15.75" customHeight="1">
      <c r="B352" s="157"/>
      <c r="C352" s="158"/>
      <c r="D352" s="155" t="s">
        <v>159</v>
      </c>
      <c r="E352" s="158"/>
      <c r="F352" s="159" t="s">
        <v>271</v>
      </c>
      <c r="G352" s="158"/>
      <c r="H352" s="160">
        <v>147.495</v>
      </c>
      <c r="J352" s="158"/>
      <c r="K352" s="158"/>
      <c r="L352" s="161"/>
      <c r="M352" s="162"/>
      <c r="N352" s="158"/>
      <c r="O352" s="158"/>
      <c r="P352" s="158"/>
      <c r="Q352" s="158"/>
      <c r="R352" s="158"/>
      <c r="S352" s="158"/>
      <c r="T352" s="163"/>
      <c r="AT352" s="164" t="s">
        <v>159</v>
      </c>
      <c r="AU352" s="164" t="s">
        <v>82</v>
      </c>
      <c r="AV352" s="164" t="s">
        <v>82</v>
      </c>
      <c r="AW352" s="164" t="s">
        <v>91</v>
      </c>
      <c r="AX352" s="164" t="s">
        <v>74</v>
      </c>
      <c r="AY352" s="164" t="s">
        <v>129</v>
      </c>
    </row>
    <row r="353" spans="2:51" s="6" customFormat="1" ht="15.75" customHeight="1">
      <c r="B353" s="165"/>
      <c r="C353" s="166"/>
      <c r="D353" s="155" t="s">
        <v>159</v>
      </c>
      <c r="E353" s="166"/>
      <c r="F353" s="167" t="s">
        <v>272</v>
      </c>
      <c r="G353" s="166"/>
      <c r="H353" s="168">
        <v>569.118</v>
      </c>
      <c r="J353" s="166"/>
      <c r="K353" s="166"/>
      <c r="L353" s="169"/>
      <c r="M353" s="170"/>
      <c r="N353" s="166"/>
      <c r="O353" s="166"/>
      <c r="P353" s="166"/>
      <c r="Q353" s="166"/>
      <c r="R353" s="166"/>
      <c r="S353" s="166"/>
      <c r="T353" s="171"/>
      <c r="AT353" s="172" t="s">
        <v>159</v>
      </c>
      <c r="AU353" s="172" t="s">
        <v>82</v>
      </c>
      <c r="AV353" s="172" t="s">
        <v>137</v>
      </c>
      <c r="AW353" s="172" t="s">
        <v>91</v>
      </c>
      <c r="AX353" s="172" t="s">
        <v>8</v>
      </c>
      <c r="AY353" s="172" t="s">
        <v>129</v>
      </c>
    </row>
    <row r="354" spans="2:65" s="6" customFormat="1" ht="15.75" customHeight="1">
      <c r="B354" s="23"/>
      <c r="C354" s="141" t="s">
        <v>618</v>
      </c>
      <c r="D354" s="141" t="s">
        <v>132</v>
      </c>
      <c r="E354" s="142" t="s">
        <v>619</v>
      </c>
      <c r="F354" s="143" t="s">
        <v>620</v>
      </c>
      <c r="G354" s="144" t="s">
        <v>201</v>
      </c>
      <c r="H354" s="145">
        <v>74.2</v>
      </c>
      <c r="I354" s="146"/>
      <c r="J354" s="147">
        <f>ROUND($I$354*$H$354,0)</f>
        <v>0</v>
      </c>
      <c r="K354" s="143" t="s">
        <v>136</v>
      </c>
      <c r="L354" s="43"/>
      <c r="M354" s="148"/>
      <c r="N354" s="149" t="s">
        <v>45</v>
      </c>
      <c r="O354" s="24"/>
      <c r="P354" s="150">
        <f>$O$354*$H$354</f>
        <v>0</v>
      </c>
      <c r="Q354" s="150">
        <v>0.00142</v>
      </c>
      <c r="R354" s="150">
        <f>$Q$354*$H$354</f>
        <v>0.10536400000000001</v>
      </c>
      <c r="S354" s="150">
        <v>0</v>
      </c>
      <c r="T354" s="151">
        <f>$S$354*$H$354</f>
        <v>0</v>
      </c>
      <c r="AR354" s="85" t="s">
        <v>224</v>
      </c>
      <c r="AT354" s="85" t="s">
        <v>132</v>
      </c>
      <c r="AU354" s="85" t="s">
        <v>82</v>
      </c>
      <c r="AY354" s="6" t="s">
        <v>129</v>
      </c>
      <c r="BE354" s="152">
        <f>IF($N$354="základní",$J$354,0)</f>
        <v>0</v>
      </c>
      <c r="BF354" s="152">
        <f>IF($N$354="snížená",$J$354,0)</f>
        <v>0</v>
      </c>
      <c r="BG354" s="152">
        <f>IF($N$354="zákl. přenesená",$J$354,0)</f>
        <v>0</v>
      </c>
      <c r="BH354" s="152">
        <f>IF($N$354="sníž. přenesená",$J$354,0)</f>
        <v>0</v>
      </c>
      <c r="BI354" s="152">
        <f>IF($N$354="nulová",$J$354,0)</f>
        <v>0</v>
      </c>
      <c r="BJ354" s="85" t="s">
        <v>8</v>
      </c>
      <c r="BK354" s="152">
        <f>ROUND($I$354*$H$354,0)</f>
        <v>0</v>
      </c>
      <c r="BL354" s="85" t="s">
        <v>224</v>
      </c>
      <c r="BM354" s="85" t="s">
        <v>621</v>
      </c>
    </row>
    <row r="355" spans="2:47" s="6" customFormat="1" ht="16.5" customHeight="1">
      <c r="B355" s="23"/>
      <c r="C355" s="24"/>
      <c r="D355" s="153" t="s">
        <v>139</v>
      </c>
      <c r="E355" s="24"/>
      <c r="F355" s="154" t="s">
        <v>622</v>
      </c>
      <c r="G355" s="24"/>
      <c r="H355" s="24"/>
      <c r="J355" s="24"/>
      <c r="K355" s="24"/>
      <c r="L355" s="43"/>
      <c r="M355" s="56"/>
      <c r="N355" s="24"/>
      <c r="O355" s="24"/>
      <c r="P355" s="24"/>
      <c r="Q355" s="24"/>
      <c r="R355" s="24"/>
      <c r="S355" s="24"/>
      <c r="T355" s="57"/>
      <c r="AT355" s="6" t="s">
        <v>139</v>
      </c>
      <c r="AU355" s="6" t="s">
        <v>82</v>
      </c>
    </row>
    <row r="356" spans="2:47" s="6" customFormat="1" ht="57.75" customHeight="1">
      <c r="B356" s="23"/>
      <c r="C356" s="24"/>
      <c r="D356" s="155" t="s">
        <v>145</v>
      </c>
      <c r="E356" s="24"/>
      <c r="F356" s="156" t="s">
        <v>617</v>
      </c>
      <c r="G356" s="24"/>
      <c r="H356" s="24"/>
      <c r="J356" s="24"/>
      <c r="K356" s="24"/>
      <c r="L356" s="43"/>
      <c r="M356" s="56"/>
      <c r="N356" s="24"/>
      <c r="O356" s="24"/>
      <c r="P356" s="24"/>
      <c r="Q356" s="24"/>
      <c r="R356" s="24"/>
      <c r="S356" s="24"/>
      <c r="T356" s="57"/>
      <c r="AT356" s="6" t="s">
        <v>145</v>
      </c>
      <c r="AU356" s="6" t="s">
        <v>82</v>
      </c>
    </row>
    <row r="357" spans="2:51" s="6" customFormat="1" ht="15.75" customHeight="1">
      <c r="B357" s="157"/>
      <c r="C357" s="158"/>
      <c r="D357" s="155" t="s">
        <v>159</v>
      </c>
      <c r="E357" s="158"/>
      <c r="F357" s="159" t="s">
        <v>545</v>
      </c>
      <c r="G357" s="158"/>
      <c r="H357" s="160">
        <v>74.2</v>
      </c>
      <c r="J357" s="158"/>
      <c r="K357" s="158"/>
      <c r="L357" s="161"/>
      <c r="M357" s="162"/>
      <c r="N357" s="158"/>
      <c r="O357" s="158"/>
      <c r="P357" s="158"/>
      <c r="Q357" s="158"/>
      <c r="R357" s="158"/>
      <c r="S357" s="158"/>
      <c r="T357" s="163"/>
      <c r="AT357" s="164" t="s">
        <v>159</v>
      </c>
      <c r="AU357" s="164" t="s">
        <v>82</v>
      </c>
      <c r="AV357" s="164" t="s">
        <v>82</v>
      </c>
      <c r="AW357" s="164" t="s">
        <v>91</v>
      </c>
      <c r="AX357" s="164" t="s">
        <v>8</v>
      </c>
      <c r="AY357" s="164" t="s">
        <v>129</v>
      </c>
    </row>
    <row r="358" spans="2:65" s="6" customFormat="1" ht="15.75" customHeight="1">
      <c r="B358" s="23"/>
      <c r="C358" s="141" t="s">
        <v>623</v>
      </c>
      <c r="D358" s="141" t="s">
        <v>132</v>
      </c>
      <c r="E358" s="142" t="s">
        <v>624</v>
      </c>
      <c r="F358" s="143" t="s">
        <v>625</v>
      </c>
      <c r="G358" s="144" t="s">
        <v>201</v>
      </c>
      <c r="H358" s="145">
        <v>41.3</v>
      </c>
      <c r="I358" s="146"/>
      <c r="J358" s="147">
        <f>ROUND($I$358*$H$358,0)</f>
        <v>0</v>
      </c>
      <c r="K358" s="143" t="s">
        <v>136</v>
      </c>
      <c r="L358" s="43"/>
      <c r="M358" s="148"/>
      <c r="N358" s="149" t="s">
        <v>45</v>
      </c>
      <c r="O358" s="24"/>
      <c r="P358" s="150">
        <f>$O$358*$H$358</f>
        <v>0</v>
      </c>
      <c r="Q358" s="150">
        <v>0.00273</v>
      </c>
      <c r="R358" s="150">
        <f>$Q$358*$H$358</f>
        <v>0.11274899999999999</v>
      </c>
      <c r="S358" s="150">
        <v>0</v>
      </c>
      <c r="T358" s="151">
        <f>$S$358*$H$358</f>
        <v>0</v>
      </c>
      <c r="AR358" s="85" t="s">
        <v>224</v>
      </c>
      <c r="AT358" s="85" t="s">
        <v>132</v>
      </c>
      <c r="AU358" s="85" t="s">
        <v>82</v>
      </c>
      <c r="AY358" s="6" t="s">
        <v>129</v>
      </c>
      <c r="BE358" s="152">
        <f>IF($N$358="základní",$J$358,0)</f>
        <v>0</v>
      </c>
      <c r="BF358" s="152">
        <f>IF($N$358="snížená",$J$358,0)</f>
        <v>0</v>
      </c>
      <c r="BG358" s="152">
        <f>IF($N$358="zákl. přenesená",$J$358,0)</f>
        <v>0</v>
      </c>
      <c r="BH358" s="152">
        <f>IF($N$358="sníž. přenesená",$J$358,0)</f>
        <v>0</v>
      </c>
      <c r="BI358" s="152">
        <f>IF($N$358="nulová",$J$358,0)</f>
        <v>0</v>
      </c>
      <c r="BJ358" s="85" t="s">
        <v>8</v>
      </c>
      <c r="BK358" s="152">
        <f>ROUND($I$358*$H$358,0)</f>
        <v>0</v>
      </c>
      <c r="BL358" s="85" t="s">
        <v>224</v>
      </c>
      <c r="BM358" s="85" t="s">
        <v>626</v>
      </c>
    </row>
    <row r="359" spans="2:47" s="6" customFormat="1" ht="16.5" customHeight="1">
      <c r="B359" s="23"/>
      <c r="C359" s="24"/>
      <c r="D359" s="153" t="s">
        <v>139</v>
      </c>
      <c r="E359" s="24"/>
      <c r="F359" s="154" t="s">
        <v>627</v>
      </c>
      <c r="G359" s="24"/>
      <c r="H359" s="24"/>
      <c r="J359" s="24"/>
      <c r="K359" s="24"/>
      <c r="L359" s="43"/>
      <c r="M359" s="56"/>
      <c r="N359" s="24"/>
      <c r="O359" s="24"/>
      <c r="P359" s="24"/>
      <c r="Q359" s="24"/>
      <c r="R359" s="24"/>
      <c r="S359" s="24"/>
      <c r="T359" s="57"/>
      <c r="AT359" s="6" t="s">
        <v>139</v>
      </c>
      <c r="AU359" s="6" t="s">
        <v>82</v>
      </c>
    </row>
    <row r="360" spans="2:47" s="6" customFormat="1" ht="57.75" customHeight="1">
      <c r="B360" s="23"/>
      <c r="C360" s="24"/>
      <c r="D360" s="155" t="s">
        <v>145</v>
      </c>
      <c r="E360" s="24"/>
      <c r="F360" s="156" t="s">
        <v>617</v>
      </c>
      <c r="G360" s="24"/>
      <c r="H360" s="24"/>
      <c r="J360" s="24"/>
      <c r="K360" s="24"/>
      <c r="L360" s="43"/>
      <c r="M360" s="56"/>
      <c r="N360" s="24"/>
      <c r="O360" s="24"/>
      <c r="P360" s="24"/>
      <c r="Q360" s="24"/>
      <c r="R360" s="24"/>
      <c r="S360" s="24"/>
      <c r="T360" s="57"/>
      <c r="AT360" s="6" t="s">
        <v>145</v>
      </c>
      <c r="AU360" s="6" t="s">
        <v>82</v>
      </c>
    </row>
    <row r="361" spans="2:51" s="6" customFormat="1" ht="15.75" customHeight="1">
      <c r="B361" s="157"/>
      <c r="C361" s="158"/>
      <c r="D361" s="155" t="s">
        <v>159</v>
      </c>
      <c r="E361" s="158"/>
      <c r="F361" s="159" t="s">
        <v>628</v>
      </c>
      <c r="G361" s="158"/>
      <c r="H361" s="160">
        <v>41.3</v>
      </c>
      <c r="J361" s="158"/>
      <c r="K361" s="158"/>
      <c r="L361" s="161"/>
      <c r="M361" s="162"/>
      <c r="N361" s="158"/>
      <c r="O361" s="158"/>
      <c r="P361" s="158"/>
      <c r="Q361" s="158"/>
      <c r="R361" s="158"/>
      <c r="S361" s="158"/>
      <c r="T361" s="163"/>
      <c r="AT361" s="164" t="s">
        <v>159</v>
      </c>
      <c r="AU361" s="164" t="s">
        <v>82</v>
      </c>
      <c r="AV361" s="164" t="s">
        <v>82</v>
      </c>
      <c r="AW361" s="164" t="s">
        <v>91</v>
      </c>
      <c r="AX361" s="164" t="s">
        <v>8</v>
      </c>
      <c r="AY361" s="164" t="s">
        <v>129</v>
      </c>
    </row>
    <row r="362" spans="2:65" s="6" customFormat="1" ht="15.75" customHeight="1">
      <c r="B362" s="23"/>
      <c r="C362" s="141" t="s">
        <v>629</v>
      </c>
      <c r="D362" s="141" t="s">
        <v>132</v>
      </c>
      <c r="E362" s="142" t="s">
        <v>630</v>
      </c>
      <c r="F362" s="143" t="s">
        <v>631</v>
      </c>
      <c r="G362" s="144" t="s">
        <v>201</v>
      </c>
      <c r="H362" s="145">
        <v>13.2</v>
      </c>
      <c r="I362" s="146"/>
      <c r="J362" s="147">
        <f>ROUND($I$362*$H$362,0)</f>
        <v>0</v>
      </c>
      <c r="K362" s="143" t="s">
        <v>136</v>
      </c>
      <c r="L362" s="43"/>
      <c r="M362" s="148"/>
      <c r="N362" s="149" t="s">
        <v>45</v>
      </c>
      <c r="O362" s="24"/>
      <c r="P362" s="150">
        <f>$O$362*$H$362</f>
        <v>0</v>
      </c>
      <c r="Q362" s="150">
        <v>0.00561</v>
      </c>
      <c r="R362" s="150">
        <f>$Q$362*$H$362</f>
        <v>0.074052</v>
      </c>
      <c r="S362" s="150">
        <v>0</v>
      </c>
      <c r="T362" s="151">
        <f>$S$362*$H$362</f>
        <v>0</v>
      </c>
      <c r="AR362" s="85" t="s">
        <v>224</v>
      </c>
      <c r="AT362" s="85" t="s">
        <v>132</v>
      </c>
      <c r="AU362" s="85" t="s">
        <v>82</v>
      </c>
      <c r="AY362" s="6" t="s">
        <v>129</v>
      </c>
      <c r="BE362" s="152">
        <f>IF($N$362="základní",$J$362,0)</f>
        <v>0</v>
      </c>
      <c r="BF362" s="152">
        <f>IF($N$362="snížená",$J$362,0)</f>
        <v>0</v>
      </c>
      <c r="BG362" s="152">
        <f>IF($N$362="zákl. přenesená",$J$362,0)</f>
        <v>0</v>
      </c>
      <c r="BH362" s="152">
        <f>IF($N$362="sníž. přenesená",$J$362,0)</f>
        <v>0</v>
      </c>
      <c r="BI362" s="152">
        <f>IF($N$362="nulová",$J$362,0)</f>
        <v>0</v>
      </c>
      <c r="BJ362" s="85" t="s">
        <v>8</v>
      </c>
      <c r="BK362" s="152">
        <f>ROUND($I$362*$H$362,0)</f>
        <v>0</v>
      </c>
      <c r="BL362" s="85" t="s">
        <v>224</v>
      </c>
      <c r="BM362" s="85" t="s">
        <v>632</v>
      </c>
    </row>
    <row r="363" spans="2:47" s="6" customFormat="1" ht="16.5" customHeight="1">
      <c r="B363" s="23"/>
      <c r="C363" s="24"/>
      <c r="D363" s="153" t="s">
        <v>139</v>
      </c>
      <c r="E363" s="24"/>
      <c r="F363" s="154" t="s">
        <v>633</v>
      </c>
      <c r="G363" s="24"/>
      <c r="H363" s="24"/>
      <c r="J363" s="24"/>
      <c r="K363" s="24"/>
      <c r="L363" s="43"/>
      <c r="M363" s="56"/>
      <c r="N363" s="24"/>
      <c r="O363" s="24"/>
      <c r="P363" s="24"/>
      <c r="Q363" s="24"/>
      <c r="R363" s="24"/>
      <c r="S363" s="24"/>
      <c r="T363" s="57"/>
      <c r="AT363" s="6" t="s">
        <v>139</v>
      </c>
      <c r="AU363" s="6" t="s">
        <v>82</v>
      </c>
    </row>
    <row r="364" spans="2:47" s="6" customFormat="1" ht="57.75" customHeight="1">
      <c r="B364" s="23"/>
      <c r="C364" s="24"/>
      <c r="D364" s="155" t="s">
        <v>145</v>
      </c>
      <c r="E364" s="24"/>
      <c r="F364" s="156" t="s">
        <v>617</v>
      </c>
      <c r="G364" s="24"/>
      <c r="H364" s="24"/>
      <c r="J364" s="24"/>
      <c r="K364" s="24"/>
      <c r="L364" s="43"/>
      <c r="M364" s="56"/>
      <c r="N364" s="24"/>
      <c r="O364" s="24"/>
      <c r="P364" s="24"/>
      <c r="Q364" s="24"/>
      <c r="R364" s="24"/>
      <c r="S364" s="24"/>
      <c r="T364" s="57"/>
      <c r="AT364" s="6" t="s">
        <v>145</v>
      </c>
      <c r="AU364" s="6" t="s">
        <v>82</v>
      </c>
    </row>
    <row r="365" spans="2:51" s="6" customFormat="1" ht="15.75" customHeight="1">
      <c r="B365" s="157"/>
      <c r="C365" s="158"/>
      <c r="D365" s="155" t="s">
        <v>159</v>
      </c>
      <c r="E365" s="158"/>
      <c r="F365" s="159" t="s">
        <v>489</v>
      </c>
      <c r="G365" s="158"/>
      <c r="H365" s="160">
        <v>13.2</v>
      </c>
      <c r="J365" s="158"/>
      <c r="K365" s="158"/>
      <c r="L365" s="161"/>
      <c r="M365" s="162"/>
      <c r="N365" s="158"/>
      <c r="O365" s="158"/>
      <c r="P365" s="158"/>
      <c r="Q365" s="158"/>
      <c r="R365" s="158"/>
      <c r="S365" s="158"/>
      <c r="T365" s="163"/>
      <c r="AT365" s="164" t="s">
        <v>159</v>
      </c>
      <c r="AU365" s="164" t="s">
        <v>82</v>
      </c>
      <c r="AV365" s="164" t="s">
        <v>82</v>
      </c>
      <c r="AW365" s="164" t="s">
        <v>91</v>
      </c>
      <c r="AX365" s="164" t="s">
        <v>8</v>
      </c>
      <c r="AY365" s="164" t="s">
        <v>129</v>
      </c>
    </row>
    <row r="366" spans="2:65" s="6" customFormat="1" ht="15.75" customHeight="1">
      <c r="B366" s="23"/>
      <c r="C366" s="141" t="s">
        <v>634</v>
      </c>
      <c r="D366" s="141" t="s">
        <v>132</v>
      </c>
      <c r="E366" s="142" t="s">
        <v>635</v>
      </c>
      <c r="F366" s="143" t="s">
        <v>636</v>
      </c>
      <c r="G366" s="144" t="s">
        <v>215</v>
      </c>
      <c r="H366" s="145">
        <v>5.699</v>
      </c>
      <c r="I366" s="146"/>
      <c r="J366" s="147">
        <f>ROUND($I$366*$H$366,0)</f>
        <v>0</v>
      </c>
      <c r="K366" s="143" t="s">
        <v>136</v>
      </c>
      <c r="L366" s="43"/>
      <c r="M366" s="148"/>
      <c r="N366" s="149" t="s">
        <v>45</v>
      </c>
      <c r="O366" s="24"/>
      <c r="P366" s="150">
        <f>$O$366*$H$366</f>
        <v>0</v>
      </c>
      <c r="Q366" s="150">
        <v>0</v>
      </c>
      <c r="R366" s="150">
        <f>$Q$366*$H$366</f>
        <v>0</v>
      </c>
      <c r="S366" s="150">
        <v>0</v>
      </c>
      <c r="T366" s="151">
        <f>$S$366*$H$366</f>
        <v>0</v>
      </c>
      <c r="AR366" s="85" t="s">
        <v>224</v>
      </c>
      <c r="AT366" s="85" t="s">
        <v>132</v>
      </c>
      <c r="AU366" s="85" t="s">
        <v>82</v>
      </c>
      <c r="AY366" s="6" t="s">
        <v>129</v>
      </c>
      <c r="BE366" s="152">
        <f>IF($N$366="základní",$J$366,0)</f>
        <v>0</v>
      </c>
      <c r="BF366" s="152">
        <f>IF($N$366="snížená",$J$366,0)</f>
        <v>0</v>
      </c>
      <c r="BG366" s="152">
        <f>IF($N$366="zákl. přenesená",$J$366,0)</f>
        <v>0</v>
      </c>
      <c r="BH366" s="152">
        <f>IF($N$366="sníž. přenesená",$J$366,0)</f>
        <v>0</v>
      </c>
      <c r="BI366" s="152">
        <f>IF($N$366="nulová",$J$366,0)</f>
        <v>0</v>
      </c>
      <c r="BJ366" s="85" t="s">
        <v>8</v>
      </c>
      <c r="BK366" s="152">
        <f>ROUND($I$366*$H$366,0)</f>
        <v>0</v>
      </c>
      <c r="BL366" s="85" t="s">
        <v>224</v>
      </c>
      <c r="BM366" s="85" t="s">
        <v>637</v>
      </c>
    </row>
    <row r="367" spans="2:47" s="6" customFormat="1" ht="27" customHeight="1">
      <c r="B367" s="23"/>
      <c r="C367" s="24"/>
      <c r="D367" s="153" t="s">
        <v>139</v>
      </c>
      <c r="E367" s="24"/>
      <c r="F367" s="154" t="s">
        <v>638</v>
      </c>
      <c r="G367" s="24"/>
      <c r="H367" s="24"/>
      <c r="J367" s="24"/>
      <c r="K367" s="24"/>
      <c r="L367" s="43"/>
      <c r="M367" s="56"/>
      <c r="N367" s="24"/>
      <c r="O367" s="24"/>
      <c r="P367" s="24"/>
      <c r="Q367" s="24"/>
      <c r="R367" s="24"/>
      <c r="S367" s="24"/>
      <c r="T367" s="57"/>
      <c r="AT367" s="6" t="s">
        <v>139</v>
      </c>
      <c r="AU367" s="6" t="s">
        <v>82</v>
      </c>
    </row>
    <row r="368" spans="2:47" s="6" customFormat="1" ht="98.25" customHeight="1">
      <c r="B368" s="23"/>
      <c r="C368" s="24"/>
      <c r="D368" s="155" t="s">
        <v>145</v>
      </c>
      <c r="E368" s="24"/>
      <c r="F368" s="156" t="s">
        <v>639</v>
      </c>
      <c r="G368" s="24"/>
      <c r="H368" s="24"/>
      <c r="J368" s="24"/>
      <c r="K368" s="24"/>
      <c r="L368" s="43"/>
      <c r="M368" s="56"/>
      <c r="N368" s="24"/>
      <c r="O368" s="24"/>
      <c r="P368" s="24"/>
      <c r="Q368" s="24"/>
      <c r="R368" s="24"/>
      <c r="S368" s="24"/>
      <c r="T368" s="57"/>
      <c r="AT368" s="6" t="s">
        <v>145</v>
      </c>
      <c r="AU368" s="6" t="s">
        <v>82</v>
      </c>
    </row>
    <row r="369" spans="2:65" s="6" customFormat="1" ht="15.75" customHeight="1">
      <c r="B369" s="23"/>
      <c r="C369" s="141" t="s">
        <v>640</v>
      </c>
      <c r="D369" s="141" t="s">
        <v>132</v>
      </c>
      <c r="E369" s="142" t="s">
        <v>641</v>
      </c>
      <c r="F369" s="143" t="s">
        <v>642</v>
      </c>
      <c r="G369" s="144" t="s">
        <v>215</v>
      </c>
      <c r="H369" s="145">
        <v>5.699</v>
      </c>
      <c r="I369" s="146"/>
      <c r="J369" s="147">
        <f>ROUND($I$369*$H$369,0)</f>
        <v>0</v>
      </c>
      <c r="K369" s="143" t="s">
        <v>136</v>
      </c>
      <c r="L369" s="43"/>
      <c r="M369" s="148"/>
      <c r="N369" s="149" t="s">
        <v>45</v>
      </c>
      <c r="O369" s="24"/>
      <c r="P369" s="150">
        <f>$O$369*$H$369</f>
        <v>0</v>
      </c>
      <c r="Q369" s="150">
        <v>0</v>
      </c>
      <c r="R369" s="150">
        <f>$Q$369*$H$369</f>
        <v>0</v>
      </c>
      <c r="S369" s="150">
        <v>0</v>
      </c>
      <c r="T369" s="151">
        <f>$S$369*$H$369</f>
        <v>0</v>
      </c>
      <c r="AR369" s="85" t="s">
        <v>224</v>
      </c>
      <c r="AT369" s="85" t="s">
        <v>132</v>
      </c>
      <c r="AU369" s="85" t="s">
        <v>82</v>
      </c>
      <c r="AY369" s="6" t="s">
        <v>129</v>
      </c>
      <c r="BE369" s="152">
        <f>IF($N$369="základní",$J$369,0)</f>
        <v>0</v>
      </c>
      <c r="BF369" s="152">
        <f>IF($N$369="snížená",$J$369,0)</f>
        <v>0</v>
      </c>
      <c r="BG369" s="152">
        <f>IF($N$369="zákl. přenesená",$J$369,0)</f>
        <v>0</v>
      </c>
      <c r="BH369" s="152">
        <f>IF($N$369="sníž. přenesená",$J$369,0)</f>
        <v>0</v>
      </c>
      <c r="BI369" s="152">
        <f>IF($N$369="nulová",$J$369,0)</f>
        <v>0</v>
      </c>
      <c r="BJ369" s="85" t="s">
        <v>8</v>
      </c>
      <c r="BK369" s="152">
        <f>ROUND($I$369*$H$369,0)</f>
        <v>0</v>
      </c>
      <c r="BL369" s="85" t="s">
        <v>224</v>
      </c>
      <c r="BM369" s="85" t="s">
        <v>643</v>
      </c>
    </row>
    <row r="370" spans="2:47" s="6" customFormat="1" ht="27" customHeight="1">
      <c r="B370" s="23"/>
      <c r="C370" s="24"/>
      <c r="D370" s="153" t="s">
        <v>139</v>
      </c>
      <c r="E370" s="24"/>
      <c r="F370" s="154" t="s">
        <v>644</v>
      </c>
      <c r="G370" s="24"/>
      <c r="H370" s="24"/>
      <c r="J370" s="24"/>
      <c r="K370" s="24"/>
      <c r="L370" s="43"/>
      <c r="M370" s="56"/>
      <c r="N370" s="24"/>
      <c r="O370" s="24"/>
      <c r="P370" s="24"/>
      <c r="Q370" s="24"/>
      <c r="R370" s="24"/>
      <c r="S370" s="24"/>
      <c r="T370" s="57"/>
      <c r="AT370" s="6" t="s">
        <v>139</v>
      </c>
      <c r="AU370" s="6" t="s">
        <v>82</v>
      </c>
    </row>
    <row r="371" spans="2:47" s="6" customFormat="1" ht="98.25" customHeight="1">
      <c r="B371" s="23"/>
      <c r="C371" s="24"/>
      <c r="D371" s="155" t="s">
        <v>145</v>
      </c>
      <c r="E371" s="24"/>
      <c r="F371" s="156" t="s">
        <v>639</v>
      </c>
      <c r="G371" s="24"/>
      <c r="H371" s="24"/>
      <c r="J371" s="24"/>
      <c r="K371" s="24"/>
      <c r="L371" s="43"/>
      <c r="M371" s="56"/>
      <c r="N371" s="24"/>
      <c r="O371" s="24"/>
      <c r="P371" s="24"/>
      <c r="Q371" s="24"/>
      <c r="R371" s="24"/>
      <c r="S371" s="24"/>
      <c r="T371" s="57"/>
      <c r="AT371" s="6" t="s">
        <v>145</v>
      </c>
      <c r="AU371" s="6" t="s">
        <v>82</v>
      </c>
    </row>
    <row r="372" spans="2:63" s="128" customFormat="1" ht="30.75" customHeight="1">
      <c r="B372" s="129"/>
      <c r="C372" s="130"/>
      <c r="D372" s="130" t="s">
        <v>73</v>
      </c>
      <c r="E372" s="139" t="s">
        <v>645</v>
      </c>
      <c r="F372" s="139" t="s">
        <v>646</v>
      </c>
      <c r="G372" s="130"/>
      <c r="H372" s="130"/>
      <c r="J372" s="140">
        <f>$BK$372</f>
        <v>0</v>
      </c>
      <c r="K372" s="130"/>
      <c r="L372" s="133"/>
      <c r="M372" s="134"/>
      <c r="N372" s="130"/>
      <c r="O372" s="130"/>
      <c r="P372" s="135">
        <f>SUM($P$373:$P$400)</f>
        <v>0</v>
      </c>
      <c r="Q372" s="130"/>
      <c r="R372" s="135">
        <f>SUM($R$373:$R$400)</f>
        <v>0.9828671600000002</v>
      </c>
      <c r="S372" s="130"/>
      <c r="T372" s="136">
        <f>SUM($T$373:$T$400)</f>
        <v>1.4189448000000002</v>
      </c>
      <c r="AR372" s="137" t="s">
        <v>82</v>
      </c>
      <c r="AT372" s="137" t="s">
        <v>73</v>
      </c>
      <c r="AU372" s="137" t="s">
        <v>8</v>
      </c>
      <c r="AY372" s="137" t="s">
        <v>129</v>
      </c>
      <c r="BK372" s="138">
        <f>SUM($BK$373:$BK$400)</f>
        <v>0</v>
      </c>
    </row>
    <row r="373" spans="2:65" s="6" customFormat="1" ht="15.75" customHeight="1">
      <c r="B373" s="23"/>
      <c r="C373" s="141" t="s">
        <v>647</v>
      </c>
      <c r="D373" s="141" t="s">
        <v>132</v>
      </c>
      <c r="E373" s="142" t="s">
        <v>648</v>
      </c>
      <c r="F373" s="143" t="s">
        <v>649</v>
      </c>
      <c r="G373" s="144" t="s">
        <v>135</v>
      </c>
      <c r="H373" s="145">
        <v>74.76</v>
      </c>
      <c r="I373" s="146"/>
      <c r="J373" s="147">
        <f>ROUND($I$373*$H$373,0)</f>
        <v>0</v>
      </c>
      <c r="K373" s="143" t="s">
        <v>136</v>
      </c>
      <c r="L373" s="43"/>
      <c r="M373" s="148"/>
      <c r="N373" s="149" t="s">
        <v>45</v>
      </c>
      <c r="O373" s="24"/>
      <c r="P373" s="150">
        <f>$O$373*$H$373</f>
        <v>0</v>
      </c>
      <c r="Q373" s="150">
        <v>0</v>
      </c>
      <c r="R373" s="150">
        <f>$Q$373*$H$373</f>
        <v>0</v>
      </c>
      <c r="S373" s="150">
        <v>0.01098</v>
      </c>
      <c r="T373" s="151">
        <f>$S$373*$H$373</f>
        <v>0.8208648000000001</v>
      </c>
      <c r="AR373" s="85" t="s">
        <v>224</v>
      </c>
      <c r="AT373" s="85" t="s">
        <v>132</v>
      </c>
      <c r="AU373" s="85" t="s">
        <v>82</v>
      </c>
      <c r="AY373" s="6" t="s">
        <v>129</v>
      </c>
      <c r="BE373" s="152">
        <f>IF($N$373="základní",$J$373,0)</f>
        <v>0</v>
      </c>
      <c r="BF373" s="152">
        <f>IF($N$373="snížená",$J$373,0)</f>
        <v>0</v>
      </c>
      <c r="BG373" s="152">
        <f>IF($N$373="zákl. přenesená",$J$373,0)</f>
        <v>0</v>
      </c>
      <c r="BH373" s="152">
        <f>IF($N$373="sníž. přenesená",$J$373,0)</f>
        <v>0</v>
      </c>
      <c r="BI373" s="152">
        <f>IF($N$373="nulová",$J$373,0)</f>
        <v>0</v>
      </c>
      <c r="BJ373" s="85" t="s">
        <v>8</v>
      </c>
      <c r="BK373" s="152">
        <f>ROUND($I$373*$H$373,0)</f>
        <v>0</v>
      </c>
      <c r="BL373" s="85" t="s">
        <v>224</v>
      </c>
      <c r="BM373" s="85" t="s">
        <v>650</v>
      </c>
    </row>
    <row r="374" spans="2:47" s="6" customFormat="1" ht="16.5" customHeight="1">
      <c r="B374" s="23"/>
      <c r="C374" s="24"/>
      <c r="D374" s="153" t="s">
        <v>139</v>
      </c>
      <c r="E374" s="24"/>
      <c r="F374" s="154" t="s">
        <v>651</v>
      </c>
      <c r="G374" s="24"/>
      <c r="H374" s="24"/>
      <c r="J374" s="24"/>
      <c r="K374" s="24"/>
      <c r="L374" s="43"/>
      <c r="M374" s="56"/>
      <c r="N374" s="24"/>
      <c r="O374" s="24"/>
      <c r="P374" s="24"/>
      <c r="Q374" s="24"/>
      <c r="R374" s="24"/>
      <c r="S374" s="24"/>
      <c r="T374" s="57"/>
      <c r="AT374" s="6" t="s">
        <v>139</v>
      </c>
      <c r="AU374" s="6" t="s">
        <v>82</v>
      </c>
    </row>
    <row r="375" spans="2:51" s="6" customFormat="1" ht="15.75" customHeight="1">
      <c r="B375" s="157"/>
      <c r="C375" s="158"/>
      <c r="D375" s="155" t="s">
        <v>159</v>
      </c>
      <c r="E375" s="158"/>
      <c r="F375" s="159" t="s">
        <v>652</v>
      </c>
      <c r="G375" s="158"/>
      <c r="H375" s="160">
        <v>40.96</v>
      </c>
      <c r="J375" s="158"/>
      <c r="K375" s="158"/>
      <c r="L375" s="161"/>
      <c r="M375" s="162"/>
      <c r="N375" s="158"/>
      <c r="O375" s="158"/>
      <c r="P375" s="158"/>
      <c r="Q375" s="158"/>
      <c r="R375" s="158"/>
      <c r="S375" s="158"/>
      <c r="T375" s="163"/>
      <c r="AT375" s="164" t="s">
        <v>159</v>
      </c>
      <c r="AU375" s="164" t="s">
        <v>82</v>
      </c>
      <c r="AV375" s="164" t="s">
        <v>82</v>
      </c>
      <c r="AW375" s="164" t="s">
        <v>91</v>
      </c>
      <c r="AX375" s="164" t="s">
        <v>74</v>
      </c>
      <c r="AY375" s="164" t="s">
        <v>129</v>
      </c>
    </row>
    <row r="376" spans="2:51" s="6" customFormat="1" ht="15.75" customHeight="1">
      <c r="B376" s="157"/>
      <c r="C376" s="158"/>
      <c r="D376" s="155" t="s">
        <v>159</v>
      </c>
      <c r="E376" s="158"/>
      <c r="F376" s="159" t="s">
        <v>653</v>
      </c>
      <c r="G376" s="158"/>
      <c r="H376" s="160">
        <v>15.4</v>
      </c>
      <c r="J376" s="158"/>
      <c r="K376" s="158"/>
      <c r="L376" s="161"/>
      <c r="M376" s="162"/>
      <c r="N376" s="158"/>
      <c r="O376" s="158"/>
      <c r="P376" s="158"/>
      <c r="Q376" s="158"/>
      <c r="R376" s="158"/>
      <c r="S376" s="158"/>
      <c r="T376" s="163"/>
      <c r="AT376" s="164" t="s">
        <v>159</v>
      </c>
      <c r="AU376" s="164" t="s">
        <v>82</v>
      </c>
      <c r="AV376" s="164" t="s">
        <v>82</v>
      </c>
      <c r="AW376" s="164" t="s">
        <v>91</v>
      </c>
      <c r="AX376" s="164" t="s">
        <v>74</v>
      </c>
      <c r="AY376" s="164" t="s">
        <v>129</v>
      </c>
    </row>
    <row r="377" spans="2:51" s="6" customFormat="1" ht="15.75" customHeight="1">
      <c r="B377" s="157"/>
      <c r="C377" s="158"/>
      <c r="D377" s="155" t="s">
        <v>159</v>
      </c>
      <c r="E377" s="158"/>
      <c r="F377" s="159" t="s">
        <v>654</v>
      </c>
      <c r="G377" s="158"/>
      <c r="H377" s="160">
        <v>18.4</v>
      </c>
      <c r="J377" s="158"/>
      <c r="K377" s="158"/>
      <c r="L377" s="161"/>
      <c r="M377" s="162"/>
      <c r="N377" s="158"/>
      <c r="O377" s="158"/>
      <c r="P377" s="158"/>
      <c r="Q377" s="158"/>
      <c r="R377" s="158"/>
      <c r="S377" s="158"/>
      <c r="T377" s="163"/>
      <c r="AT377" s="164" t="s">
        <v>159</v>
      </c>
      <c r="AU377" s="164" t="s">
        <v>82</v>
      </c>
      <c r="AV377" s="164" t="s">
        <v>82</v>
      </c>
      <c r="AW377" s="164" t="s">
        <v>91</v>
      </c>
      <c r="AX377" s="164" t="s">
        <v>74</v>
      </c>
      <c r="AY377" s="164" t="s">
        <v>129</v>
      </c>
    </row>
    <row r="378" spans="2:51" s="6" customFormat="1" ht="15.75" customHeight="1">
      <c r="B378" s="165"/>
      <c r="C378" s="166"/>
      <c r="D378" s="155" t="s">
        <v>159</v>
      </c>
      <c r="E378" s="166"/>
      <c r="F378" s="167" t="s">
        <v>272</v>
      </c>
      <c r="G378" s="166"/>
      <c r="H378" s="168">
        <v>74.76</v>
      </c>
      <c r="J378" s="166"/>
      <c r="K378" s="166"/>
      <c r="L378" s="169"/>
      <c r="M378" s="170"/>
      <c r="N378" s="166"/>
      <c r="O378" s="166"/>
      <c r="P378" s="166"/>
      <c r="Q378" s="166"/>
      <c r="R378" s="166"/>
      <c r="S378" s="166"/>
      <c r="T378" s="171"/>
      <c r="AT378" s="172" t="s">
        <v>159</v>
      </c>
      <c r="AU378" s="172" t="s">
        <v>82</v>
      </c>
      <c r="AV378" s="172" t="s">
        <v>137</v>
      </c>
      <c r="AW378" s="172" t="s">
        <v>91</v>
      </c>
      <c r="AX378" s="172" t="s">
        <v>8</v>
      </c>
      <c r="AY378" s="172" t="s">
        <v>129</v>
      </c>
    </row>
    <row r="379" spans="2:65" s="6" customFormat="1" ht="15.75" customHeight="1">
      <c r="B379" s="23"/>
      <c r="C379" s="141" t="s">
        <v>655</v>
      </c>
      <c r="D379" s="141" t="s">
        <v>132</v>
      </c>
      <c r="E379" s="142" t="s">
        <v>656</v>
      </c>
      <c r="F379" s="143" t="s">
        <v>657</v>
      </c>
      <c r="G379" s="144" t="s">
        <v>135</v>
      </c>
      <c r="H379" s="145">
        <v>74.76</v>
      </c>
      <c r="I379" s="146"/>
      <c r="J379" s="147">
        <f>ROUND($I$379*$H$379,0)</f>
        <v>0</v>
      </c>
      <c r="K379" s="143" t="s">
        <v>136</v>
      </c>
      <c r="L379" s="43"/>
      <c r="M379" s="148"/>
      <c r="N379" s="149" t="s">
        <v>45</v>
      </c>
      <c r="O379" s="24"/>
      <c r="P379" s="150">
        <f>$O$379*$H$379</f>
        <v>0</v>
      </c>
      <c r="Q379" s="150">
        <v>0</v>
      </c>
      <c r="R379" s="150">
        <f>$Q$379*$H$379</f>
        <v>0</v>
      </c>
      <c r="S379" s="150">
        <v>0.008</v>
      </c>
      <c r="T379" s="151">
        <f>$S$379*$H$379</f>
        <v>0.5980800000000001</v>
      </c>
      <c r="AR379" s="85" t="s">
        <v>224</v>
      </c>
      <c r="AT379" s="85" t="s">
        <v>132</v>
      </c>
      <c r="AU379" s="85" t="s">
        <v>82</v>
      </c>
      <c r="AY379" s="6" t="s">
        <v>129</v>
      </c>
      <c r="BE379" s="152">
        <f>IF($N$379="základní",$J$379,0)</f>
        <v>0</v>
      </c>
      <c r="BF379" s="152">
        <f>IF($N$379="snížená",$J$379,0)</f>
        <v>0</v>
      </c>
      <c r="BG379" s="152">
        <f>IF($N$379="zákl. přenesená",$J$379,0)</f>
        <v>0</v>
      </c>
      <c r="BH379" s="152">
        <f>IF($N$379="sníž. přenesená",$J$379,0)</f>
        <v>0</v>
      </c>
      <c r="BI379" s="152">
        <f>IF($N$379="nulová",$J$379,0)</f>
        <v>0</v>
      </c>
      <c r="BJ379" s="85" t="s">
        <v>8</v>
      </c>
      <c r="BK379" s="152">
        <f>ROUND($I$379*$H$379,0)</f>
        <v>0</v>
      </c>
      <c r="BL379" s="85" t="s">
        <v>224</v>
      </c>
      <c r="BM379" s="85" t="s">
        <v>658</v>
      </c>
    </row>
    <row r="380" spans="2:47" s="6" customFormat="1" ht="16.5" customHeight="1">
      <c r="B380" s="23"/>
      <c r="C380" s="24"/>
      <c r="D380" s="153" t="s">
        <v>139</v>
      </c>
      <c r="E380" s="24"/>
      <c r="F380" s="154" t="s">
        <v>659</v>
      </c>
      <c r="G380" s="24"/>
      <c r="H380" s="24"/>
      <c r="J380" s="24"/>
      <c r="K380" s="24"/>
      <c r="L380" s="43"/>
      <c r="M380" s="56"/>
      <c r="N380" s="24"/>
      <c r="O380" s="24"/>
      <c r="P380" s="24"/>
      <c r="Q380" s="24"/>
      <c r="R380" s="24"/>
      <c r="S380" s="24"/>
      <c r="T380" s="57"/>
      <c r="AT380" s="6" t="s">
        <v>139</v>
      </c>
      <c r="AU380" s="6" t="s">
        <v>82</v>
      </c>
    </row>
    <row r="381" spans="2:65" s="6" customFormat="1" ht="15.75" customHeight="1">
      <c r="B381" s="23"/>
      <c r="C381" s="141" t="s">
        <v>660</v>
      </c>
      <c r="D381" s="141" t="s">
        <v>132</v>
      </c>
      <c r="E381" s="142" t="s">
        <v>661</v>
      </c>
      <c r="F381" s="143" t="s">
        <v>662</v>
      </c>
      <c r="G381" s="144" t="s">
        <v>135</v>
      </c>
      <c r="H381" s="145">
        <v>74.76</v>
      </c>
      <c r="I381" s="146"/>
      <c r="J381" s="147">
        <f>ROUND($I$381*$H$381,0)</f>
        <v>0</v>
      </c>
      <c r="K381" s="143" t="s">
        <v>136</v>
      </c>
      <c r="L381" s="43"/>
      <c r="M381" s="148"/>
      <c r="N381" s="149" t="s">
        <v>45</v>
      </c>
      <c r="O381" s="24"/>
      <c r="P381" s="150">
        <f>$O$381*$H$381</f>
        <v>0</v>
      </c>
      <c r="Q381" s="150">
        <v>0</v>
      </c>
      <c r="R381" s="150">
        <f>$Q$381*$H$381</f>
        <v>0</v>
      </c>
      <c r="S381" s="150">
        <v>0</v>
      </c>
      <c r="T381" s="151">
        <f>$S$381*$H$381</f>
        <v>0</v>
      </c>
      <c r="AR381" s="85" t="s">
        <v>224</v>
      </c>
      <c r="AT381" s="85" t="s">
        <v>132</v>
      </c>
      <c r="AU381" s="85" t="s">
        <v>82</v>
      </c>
      <c r="AY381" s="6" t="s">
        <v>129</v>
      </c>
      <c r="BE381" s="152">
        <f>IF($N$381="základní",$J$381,0)</f>
        <v>0</v>
      </c>
      <c r="BF381" s="152">
        <f>IF($N$381="snížená",$J$381,0)</f>
        <v>0</v>
      </c>
      <c r="BG381" s="152">
        <f>IF($N$381="zákl. přenesená",$J$381,0)</f>
        <v>0</v>
      </c>
      <c r="BH381" s="152">
        <f>IF($N$381="sníž. přenesená",$J$381,0)</f>
        <v>0</v>
      </c>
      <c r="BI381" s="152">
        <f>IF($N$381="nulová",$J$381,0)</f>
        <v>0</v>
      </c>
      <c r="BJ381" s="85" t="s">
        <v>8</v>
      </c>
      <c r="BK381" s="152">
        <f>ROUND($I$381*$H$381,0)</f>
        <v>0</v>
      </c>
      <c r="BL381" s="85" t="s">
        <v>224</v>
      </c>
      <c r="BM381" s="85" t="s">
        <v>663</v>
      </c>
    </row>
    <row r="382" spans="2:47" s="6" customFormat="1" ht="16.5" customHeight="1">
      <c r="B382" s="23"/>
      <c r="C382" s="24"/>
      <c r="D382" s="153" t="s">
        <v>139</v>
      </c>
      <c r="E382" s="24"/>
      <c r="F382" s="154" t="s">
        <v>664</v>
      </c>
      <c r="G382" s="24"/>
      <c r="H382" s="24"/>
      <c r="J382" s="24"/>
      <c r="K382" s="24"/>
      <c r="L382" s="43"/>
      <c r="M382" s="56"/>
      <c r="N382" s="24"/>
      <c r="O382" s="24"/>
      <c r="P382" s="24"/>
      <c r="Q382" s="24"/>
      <c r="R382" s="24"/>
      <c r="S382" s="24"/>
      <c r="T382" s="57"/>
      <c r="AT382" s="6" t="s">
        <v>139</v>
      </c>
      <c r="AU382" s="6" t="s">
        <v>82</v>
      </c>
    </row>
    <row r="383" spans="2:47" s="6" customFormat="1" ht="57.75" customHeight="1">
      <c r="B383" s="23"/>
      <c r="C383" s="24"/>
      <c r="D383" s="155" t="s">
        <v>145</v>
      </c>
      <c r="E383" s="24"/>
      <c r="F383" s="156" t="s">
        <v>665</v>
      </c>
      <c r="G383" s="24"/>
      <c r="H383" s="24"/>
      <c r="J383" s="24"/>
      <c r="K383" s="24"/>
      <c r="L383" s="43"/>
      <c r="M383" s="56"/>
      <c r="N383" s="24"/>
      <c r="O383" s="24"/>
      <c r="P383" s="24"/>
      <c r="Q383" s="24"/>
      <c r="R383" s="24"/>
      <c r="S383" s="24"/>
      <c r="T383" s="57"/>
      <c r="AT383" s="6" t="s">
        <v>145</v>
      </c>
      <c r="AU383" s="6" t="s">
        <v>82</v>
      </c>
    </row>
    <row r="384" spans="2:65" s="6" customFormat="1" ht="15.75" customHeight="1">
      <c r="B384" s="23"/>
      <c r="C384" s="173" t="s">
        <v>666</v>
      </c>
      <c r="D384" s="173" t="s">
        <v>274</v>
      </c>
      <c r="E384" s="174" t="s">
        <v>667</v>
      </c>
      <c r="F384" s="175" t="s">
        <v>668</v>
      </c>
      <c r="G384" s="176" t="s">
        <v>135</v>
      </c>
      <c r="H384" s="177">
        <v>82.236</v>
      </c>
      <c r="I384" s="178"/>
      <c r="J384" s="179">
        <f>ROUND($I$384*$H$384,0)</f>
        <v>0</v>
      </c>
      <c r="K384" s="175" t="s">
        <v>136</v>
      </c>
      <c r="L384" s="180"/>
      <c r="M384" s="181"/>
      <c r="N384" s="182" t="s">
        <v>45</v>
      </c>
      <c r="O384" s="24"/>
      <c r="P384" s="150">
        <f>$O$384*$H$384</f>
        <v>0</v>
      </c>
      <c r="Q384" s="150">
        <v>0.00931</v>
      </c>
      <c r="R384" s="150">
        <f>$Q$384*$H$384</f>
        <v>0.7656171600000001</v>
      </c>
      <c r="S384" s="150">
        <v>0</v>
      </c>
      <c r="T384" s="151">
        <f>$S$384*$H$384</f>
        <v>0</v>
      </c>
      <c r="AR384" s="85" t="s">
        <v>277</v>
      </c>
      <c r="AT384" s="85" t="s">
        <v>274</v>
      </c>
      <c r="AU384" s="85" t="s">
        <v>82</v>
      </c>
      <c r="AY384" s="6" t="s">
        <v>129</v>
      </c>
      <c r="BE384" s="152">
        <f>IF($N$384="základní",$J$384,0)</f>
        <v>0</v>
      </c>
      <c r="BF384" s="152">
        <f>IF($N$384="snížená",$J$384,0)</f>
        <v>0</v>
      </c>
      <c r="BG384" s="152">
        <f>IF($N$384="zákl. přenesená",$J$384,0)</f>
        <v>0</v>
      </c>
      <c r="BH384" s="152">
        <f>IF($N$384="sníž. přenesená",$J$384,0)</f>
        <v>0</v>
      </c>
      <c r="BI384" s="152">
        <f>IF($N$384="nulová",$J$384,0)</f>
        <v>0</v>
      </c>
      <c r="BJ384" s="85" t="s">
        <v>8</v>
      </c>
      <c r="BK384" s="152">
        <f>ROUND($I$384*$H$384,0)</f>
        <v>0</v>
      </c>
      <c r="BL384" s="85" t="s">
        <v>224</v>
      </c>
      <c r="BM384" s="85" t="s">
        <v>669</v>
      </c>
    </row>
    <row r="385" spans="2:47" s="6" customFormat="1" ht="27" customHeight="1">
      <c r="B385" s="23"/>
      <c r="C385" s="24"/>
      <c r="D385" s="153" t="s">
        <v>139</v>
      </c>
      <c r="E385" s="24"/>
      <c r="F385" s="154" t="s">
        <v>670</v>
      </c>
      <c r="G385" s="24"/>
      <c r="H385" s="24"/>
      <c r="J385" s="24"/>
      <c r="K385" s="24"/>
      <c r="L385" s="43"/>
      <c r="M385" s="56"/>
      <c r="N385" s="24"/>
      <c r="O385" s="24"/>
      <c r="P385" s="24"/>
      <c r="Q385" s="24"/>
      <c r="R385" s="24"/>
      <c r="S385" s="24"/>
      <c r="T385" s="57"/>
      <c r="AT385" s="6" t="s">
        <v>139</v>
      </c>
      <c r="AU385" s="6" t="s">
        <v>82</v>
      </c>
    </row>
    <row r="386" spans="2:51" s="6" customFormat="1" ht="15.75" customHeight="1">
      <c r="B386" s="157"/>
      <c r="C386" s="158"/>
      <c r="D386" s="155" t="s">
        <v>159</v>
      </c>
      <c r="E386" s="158"/>
      <c r="F386" s="159" t="s">
        <v>671</v>
      </c>
      <c r="G386" s="158"/>
      <c r="H386" s="160">
        <v>82.236</v>
      </c>
      <c r="J386" s="158"/>
      <c r="K386" s="158"/>
      <c r="L386" s="161"/>
      <c r="M386" s="162"/>
      <c r="N386" s="158"/>
      <c r="O386" s="158"/>
      <c r="P386" s="158"/>
      <c r="Q386" s="158"/>
      <c r="R386" s="158"/>
      <c r="S386" s="158"/>
      <c r="T386" s="163"/>
      <c r="AT386" s="164" t="s">
        <v>159</v>
      </c>
      <c r="AU386" s="164" t="s">
        <v>82</v>
      </c>
      <c r="AV386" s="164" t="s">
        <v>82</v>
      </c>
      <c r="AW386" s="164" t="s">
        <v>74</v>
      </c>
      <c r="AX386" s="164" t="s">
        <v>8</v>
      </c>
      <c r="AY386" s="164" t="s">
        <v>129</v>
      </c>
    </row>
    <row r="387" spans="2:65" s="6" customFormat="1" ht="15.75" customHeight="1">
      <c r="B387" s="23"/>
      <c r="C387" s="141" t="s">
        <v>672</v>
      </c>
      <c r="D387" s="141" t="s">
        <v>132</v>
      </c>
      <c r="E387" s="142" t="s">
        <v>673</v>
      </c>
      <c r="F387" s="143" t="s">
        <v>674</v>
      </c>
      <c r="G387" s="144" t="s">
        <v>201</v>
      </c>
      <c r="H387" s="145">
        <v>149.52</v>
      </c>
      <c r="I387" s="146"/>
      <c r="J387" s="147">
        <f>ROUND($I$387*$H$387,0)</f>
        <v>0</v>
      </c>
      <c r="K387" s="143" t="s">
        <v>136</v>
      </c>
      <c r="L387" s="43"/>
      <c r="M387" s="148"/>
      <c r="N387" s="149" t="s">
        <v>45</v>
      </c>
      <c r="O387" s="24"/>
      <c r="P387" s="150">
        <f>$O$387*$H$387</f>
        <v>0</v>
      </c>
      <c r="Q387" s="150">
        <v>0</v>
      </c>
      <c r="R387" s="150">
        <f>$Q$387*$H$387</f>
        <v>0</v>
      </c>
      <c r="S387" s="150">
        <v>0</v>
      </c>
      <c r="T387" s="151">
        <f>$S$387*$H$387</f>
        <v>0</v>
      </c>
      <c r="AR387" s="85" t="s">
        <v>224</v>
      </c>
      <c r="AT387" s="85" t="s">
        <v>132</v>
      </c>
      <c r="AU387" s="85" t="s">
        <v>82</v>
      </c>
      <c r="AY387" s="6" t="s">
        <v>129</v>
      </c>
      <c r="BE387" s="152">
        <f>IF($N$387="základní",$J$387,0)</f>
        <v>0</v>
      </c>
      <c r="BF387" s="152">
        <f>IF($N$387="snížená",$J$387,0)</f>
        <v>0</v>
      </c>
      <c r="BG387" s="152">
        <f>IF($N$387="zákl. přenesená",$J$387,0)</f>
        <v>0</v>
      </c>
      <c r="BH387" s="152">
        <f>IF($N$387="sníž. přenesená",$J$387,0)</f>
        <v>0</v>
      </c>
      <c r="BI387" s="152">
        <f>IF($N$387="nulová",$J$387,0)</f>
        <v>0</v>
      </c>
      <c r="BJ387" s="85" t="s">
        <v>8</v>
      </c>
      <c r="BK387" s="152">
        <f>ROUND($I$387*$H$387,0)</f>
        <v>0</v>
      </c>
      <c r="BL387" s="85" t="s">
        <v>224</v>
      </c>
      <c r="BM387" s="85" t="s">
        <v>675</v>
      </c>
    </row>
    <row r="388" spans="2:47" s="6" customFormat="1" ht="16.5" customHeight="1">
      <c r="B388" s="23"/>
      <c r="C388" s="24"/>
      <c r="D388" s="153" t="s">
        <v>139</v>
      </c>
      <c r="E388" s="24"/>
      <c r="F388" s="154" t="s">
        <v>676</v>
      </c>
      <c r="G388" s="24"/>
      <c r="H388" s="24"/>
      <c r="J388" s="24"/>
      <c r="K388" s="24"/>
      <c r="L388" s="43"/>
      <c r="M388" s="56"/>
      <c r="N388" s="24"/>
      <c r="O388" s="24"/>
      <c r="P388" s="24"/>
      <c r="Q388" s="24"/>
      <c r="R388" s="24"/>
      <c r="S388" s="24"/>
      <c r="T388" s="57"/>
      <c r="AT388" s="6" t="s">
        <v>139</v>
      </c>
      <c r="AU388" s="6" t="s">
        <v>82</v>
      </c>
    </row>
    <row r="389" spans="2:47" s="6" customFormat="1" ht="57.75" customHeight="1">
      <c r="B389" s="23"/>
      <c r="C389" s="24"/>
      <c r="D389" s="155" t="s">
        <v>145</v>
      </c>
      <c r="E389" s="24"/>
      <c r="F389" s="156" t="s">
        <v>665</v>
      </c>
      <c r="G389" s="24"/>
      <c r="H389" s="24"/>
      <c r="J389" s="24"/>
      <c r="K389" s="24"/>
      <c r="L389" s="43"/>
      <c r="M389" s="56"/>
      <c r="N389" s="24"/>
      <c r="O389" s="24"/>
      <c r="P389" s="24"/>
      <c r="Q389" s="24"/>
      <c r="R389" s="24"/>
      <c r="S389" s="24"/>
      <c r="T389" s="57"/>
      <c r="AT389" s="6" t="s">
        <v>145</v>
      </c>
      <c r="AU389" s="6" t="s">
        <v>82</v>
      </c>
    </row>
    <row r="390" spans="2:51" s="6" customFormat="1" ht="15.75" customHeight="1">
      <c r="B390" s="157"/>
      <c r="C390" s="158"/>
      <c r="D390" s="155" t="s">
        <v>159</v>
      </c>
      <c r="E390" s="158"/>
      <c r="F390" s="159" t="s">
        <v>677</v>
      </c>
      <c r="G390" s="158"/>
      <c r="H390" s="160">
        <v>149.52</v>
      </c>
      <c r="J390" s="158"/>
      <c r="K390" s="158"/>
      <c r="L390" s="161"/>
      <c r="M390" s="162"/>
      <c r="N390" s="158"/>
      <c r="O390" s="158"/>
      <c r="P390" s="158"/>
      <c r="Q390" s="158"/>
      <c r="R390" s="158"/>
      <c r="S390" s="158"/>
      <c r="T390" s="163"/>
      <c r="AT390" s="164" t="s">
        <v>159</v>
      </c>
      <c r="AU390" s="164" t="s">
        <v>82</v>
      </c>
      <c r="AV390" s="164" t="s">
        <v>82</v>
      </c>
      <c r="AW390" s="164" t="s">
        <v>91</v>
      </c>
      <c r="AX390" s="164" t="s">
        <v>8</v>
      </c>
      <c r="AY390" s="164" t="s">
        <v>129</v>
      </c>
    </row>
    <row r="391" spans="2:65" s="6" customFormat="1" ht="15.75" customHeight="1">
      <c r="B391" s="23"/>
      <c r="C391" s="173" t="s">
        <v>678</v>
      </c>
      <c r="D391" s="173" t="s">
        <v>274</v>
      </c>
      <c r="E391" s="174" t="s">
        <v>679</v>
      </c>
      <c r="F391" s="175" t="s">
        <v>680</v>
      </c>
      <c r="G391" s="176" t="s">
        <v>330</v>
      </c>
      <c r="H391" s="177">
        <v>0.395</v>
      </c>
      <c r="I391" s="178"/>
      <c r="J391" s="179">
        <f>ROUND($I$391*$H$391,0)</f>
        <v>0</v>
      </c>
      <c r="K391" s="175" t="s">
        <v>136</v>
      </c>
      <c r="L391" s="180"/>
      <c r="M391" s="181"/>
      <c r="N391" s="182" t="s">
        <v>45</v>
      </c>
      <c r="O391" s="24"/>
      <c r="P391" s="150">
        <f>$O$391*$H$391</f>
        <v>0</v>
      </c>
      <c r="Q391" s="150">
        <v>0.55</v>
      </c>
      <c r="R391" s="150">
        <f>$Q$391*$H$391</f>
        <v>0.21725000000000003</v>
      </c>
      <c r="S391" s="150">
        <v>0</v>
      </c>
      <c r="T391" s="151">
        <f>$S$391*$H$391</f>
        <v>0</v>
      </c>
      <c r="AR391" s="85" t="s">
        <v>277</v>
      </c>
      <c r="AT391" s="85" t="s">
        <v>274</v>
      </c>
      <c r="AU391" s="85" t="s">
        <v>82</v>
      </c>
      <c r="AY391" s="6" t="s">
        <v>129</v>
      </c>
      <c r="BE391" s="152">
        <f>IF($N$391="základní",$J$391,0)</f>
        <v>0</v>
      </c>
      <c r="BF391" s="152">
        <f>IF($N$391="snížená",$J$391,0)</f>
        <v>0</v>
      </c>
      <c r="BG391" s="152">
        <f>IF($N$391="zákl. přenesená",$J$391,0)</f>
        <v>0</v>
      </c>
      <c r="BH391" s="152">
        <f>IF($N$391="sníž. přenesená",$J$391,0)</f>
        <v>0</v>
      </c>
      <c r="BI391" s="152">
        <f>IF($N$391="nulová",$J$391,0)</f>
        <v>0</v>
      </c>
      <c r="BJ391" s="85" t="s">
        <v>8</v>
      </c>
      <c r="BK391" s="152">
        <f>ROUND($I$391*$H$391,0)</f>
        <v>0</v>
      </c>
      <c r="BL391" s="85" t="s">
        <v>224</v>
      </c>
      <c r="BM391" s="85" t="s">
        <v>681</v>
      </c>
    </row>
    <row r="392" spans="2:47" s="6" customFormat="1" ht="27" customHeight="1">
      <c r="B392" s="23"/>
      <c r="C392" s="24"/>
      <c r="D392" s="153" t="s">
        <v>139</v>
      </c>
      <c r="E392" s="24"/>
      <c r="F392" s="154" t="s">
        <v>682</v>
      </c>
      <c r="G392" s="24"/>
      <c r="H392" s="24"/>
      <c r="J392" s="24"/>
      <c r="K392" s="24"/>
      <c r="L392" s="43"/>
      <c r="M392" s="56"/>
      <c r="N392" s="24"/>
      <c r="O392" s="24"/>
      <c r="P392" s="24"/>
      <c r="Q392" s="24"/>
      <c r="R392" s="24"/>
      <c r="S392" s="24"/>
      <c r="T392" s="57"/>
      <c r="AT392" s="6" t="s">
        <v>139</v>
      </c>
      <c r="AU392" s="6" t="s">
        <v>82</v>
      </c>
    </row>
    <row r="393" spans="2:51" s="6" customFormat="1" ht="15.75" customHeight="1">
      <c r="B393" s="157"/>
      <c r="C393" s="158"/>
      <c r="D393" s="155" t="s">
        <v>159</v>
      </c>
      <c r="E393" s="158"/>
      <c r="F393" s="159" t="s">
        <v>683</v>
      </c>
      <c r="G393" s="158"/>
      <c r="H393" s="160">
        <v>0.359</v>
      </c>
      <c r="J393" s="158"/>
      <c r="K393" s="158"/>
      <c r="L393" s="161"/>
      <c r="M393" s="162"/>
      <c r="N393" s="158"/>
      <c r="O393" s="158"/>
      <c r="P393" s="158"/>
      <c r="Q393" s="158"/>
      <c r="R393" s="158"/>
      <c r="S393" s="158"/>
      <c r="T393" s="163"/>
      <c r="AT393" s="164" t="s">
        <v>159</v>
      </c>
      <c r="AU393" s="164" t="s">
        <v>82</v>
      </c>
      <c r="AV393" s="164" t="s">
        <v>82</v>
      </c>
      <c r="AW393" s="164" t="s">
        <v>91</v>
      </c>
      <c r="AX393" s="164" t="s">
        <v>8</v>
      </c>
      <c r="AY393" s="164" t="s">
        <v>129</v>
      </c>
    </row>
    <row r="394" spans="2:51" s="6" customFormat="1" ht="15.75" customHeight="1">
      <c r="B394" s="157"/>
      <c r="C394" s="158"/>
      <c r="D394" s="155" t="s">
        <v>159</v>
      </c>
      <c r="E394" s="158"/>
      <c r="F394" s="159" t="s">
        <v>684</v>
      </c>
      <c r="G394" s="158"/>
      <c r="H394" s="160">
        <v>0.395</v>
      </c>
      <c r="J394" s="158"/>
      <c r="K394" s="158"/>
      <c r="L394" s="161"/>
      <c r="M394" s="162"/>
      <c r="N394" s="158"/>
      <c r="O394" s="158"/>
      <c r="P394" s="158"/>
      <c r="Q394" s="158"/>
      <c r="R394" s="158"/>
      <c r="S394" s="158"/>
      <c r="T394" s="163"/>
      <c r="AT394" s="164" t="s">
        <v>159</v>
      </c>
      <c r="AU394" s="164" t="s">
        <v>82</v>
      </c>
      <c r="AV394" s="164" t="s">
        <v>82</v>
      </c>
      <c r="AW394" s="164" t="s">
        <v>74</v>
      </c>
      <c r="AX394" s="164" t="s">
        <v>8</v>
      </c>
      <c r="AY394" s="164" t="s">
        <v>129</v>
      </c>
    </row>
    <row r="395" spans="2:65" s="6" customFormat="1" ht="15.75" customHeight="1">
      <c r="B395" s="23"/>
      <c r="C395" s="141" t="s">
        <v>685</v>
      </c>
      <c r="D395" s="141" t="s">
        <v>132</v>
      </c>
      <c r="E395" s="142" t="s">
        <v>686</v>
      </c>
      <c r="F395" s="143" t="s">
        <v>687</v>
      </c>
      <c r="G395" s="144" t="s">
        <v>215</v>
      </c>
      <c r="H395" s="145">
        <v>0.983</v>
      </c>
      <c r="I395" s="146"/>
      <c r="J395" s="147">
        <f>ROUND($I$395*$H$395,0)</f>
        <v>0</v>
      </c>
      <c r="K395" s="143" t="s">
        <v>136</v>
      </c>
      <c r="L395" s="43"/>
      <c r="M395" s="148"/>
      <c r="N395" s="149" t="s">
        <v>45</v>
      </c>
      <c r="O395" s="24"/>
      <c r="P395" s="150">
        <f>$O$395*$H$395</f>
        <v>0</v>
      </c>
      <c r="Q395" s="150">
        <v>0</v>
      </c>
      <c r="R395" s="150">
        <f>$Q$395*$H$395</f>
        <v>0</v>
      </c>
      <c r="S395" s="150">
        <v>0</v>
      </c>
      <c r="T395" s="151">
        <f>$S$395*$H$395</f>
        <v>0</v>
      </c>
      <c r="AR395" s="85" t="s">
        <v>224</v>
      </c>
      <c r="AT395" s="85" t="s">
        <v>132</v>
      </c>
      <c r="AU395" s="85" t="s">
        <v>82</v>
      </c>
      <c r="AY395" s="6" t="s">
        <v>129</v>
      </c>
      <c r="BE395" s="152">
        <f>IF($N$395="základní",$J$395,0)</f>
        <v>0</v>
      </c>
      <c r="BF395" s="152">
        <f>IF($N$395="snížená",$J$395,0)</f>
        <v>0</v>
      </c>
      <c r="BG395" s="152">
        <f>IF($N$395="zákl. přenesená",$J$395,0)</f>
        <v>0</v>
      </c>
      <c r="BH395" s="152">
        <f>IF($N$395="sníž. přenesená",$J$395,0)</f>
        <v>0</v>
      </c>
      <c r="BI395" s="152">
        <f>IF($N$395="nulová",$J$395,0)</f>
        <v>0</v>
      </c>
      <c r="BJ395" s="85" t="s">
        <v>8</v>
      </c>
      <c r="BK395" s="152">
        <f>ROUND($I$395*$H$395,0)</f>
        <v>0</v>
      </c>
      <c r="BL395" s="85" t="s">
        <v>224</v>
      </c>
      <c r="BM395" s="85" t="s">
        <v>688</v>
      </c>
    </row>
    <row r="396" spans="2:47" s="6" customFormat="1" ht="27" customHeight="1">
      <c r="B396" s="23"/>
      <c r="C396" s="24"/>
      <c r="D396" s="153" t="s">
        <v>139</v>
      </c>
      <c r="E396" s="24"/>
      <c r="F396" s="154" t="s">
        <v>689</v>
      </c>
      <c r="G396" s="24"/>
      <c r="H396" s="24"/>
      <c r="J396" s="24"/>
      <c r="K396" s="24"/>
      <c r="L396" s="43"/>
      <c r="M396" s="56"/>
      <c r="N396" s="24"/>
      <c r="O396" s="24"/>
      <c r="P396" s="24"/>
      <c r="Q396" s="24"/>
      <c r="R396" s="24"/>
      <c r="S396" s="24"/>
      <c r="T396" s="57"/>
      <c r="AT396" s="6" t="s">
        <v>139</v>
      </c>
      <c r="AU396" s="6" t="s">
        <v>82</v>
      </c>
    </row>
    <row r="397" spans="2:47" s="6" customFormat="1" ht="98.25" customHeight="1">
      <c r="B397" s="23"/>
      <c r="C397" s="24"/>
      <c r="D397" s="155" t="s">
        <v>145</v>
      </c>
      <c r="E397" s="24"/>
      <c r="F397" s="156" t="s">
        <v>690</v>
      </c>
      <c r="G397" s="24"/>
      <c r="H397" s="24"/>
      <c r="J397" s="24"/>
      <c r="K397" s="24"/>
      <c r="L397" s="43"/>
      <c r="M397" s="56"/>
      <c r="N397" s="24"/>
      <c r="O397" s="24"/>
      <c r="P397" s="24"/>
      <c r="Q397" s="24"/>
      <c r="R397" s="24"/>
      <c r="S397" s="24"/>
      <c r="T397" s="57"/>
      <c r="AT397" s="6" t="s">
        <v>145</v>
      </c>
      <c r="AU397" s="6" t="s">
        <v>82</v>
      </c>
    </row>
    <row r="398" spans="2:65" s="6" customFormat="1" ht="15.75" customHeight="1">
      <c r="B398" s="23"/>
      <c r="C398" s="141" t="s">
        <v>691</v>
      </c>
      <c r="D398" s="141" t="s">
        <v>132</v>
      </c>
      <c r="E398" s="142" t="s">
        <v>692</v>
      </c>
      <c r="F398" s="143" t="s">
        <v>693</v>
      </c>
      <c r="G398" s="144" t="s">
        <v>215</v>
      </c>
      <c r="H398" s="145">
        <v>0.983</v>
      </c>
      <c r="I398" s="146"/>
      <c r="J398" s="147">
        <f>ROUND($I$398*$H$398,0)</f>
        <v>0</v>
      </c>
      <c r="K398" s="143" t="s">
        <v>136</v>
      </c>
      <c r="L398" s="43"/>
      <c r="M398" s="148"/>
      <c r="N398" s="149" t="s">
        <v>45</v>
      </c>
      <c r="O398" s="24"/>
      <c r="P398" s="150">
        <f>$O$398*$H$398</f>
        <v>0</v>
      </c>
      <c r="Q398" s="150">
        <v>0</v>
      </c>
      <c r="R398" s="150">
        <f>$Q$398*$H$398</f>
        <v>0</v>
      </c>
      <c r="S398" s="150">
        <v>0</v>
      </c>
      <c r="T398" s="151">
        <f>$S$398*$H$398</f>
        <v>0</v>
      </c>
      <c r="AR398" s="85" t="s">
        <v>224</v>
      </c>
      <c r="AT398" s="85" t="s">
        <v>132</v>
      </c>
      <c r="AU398" s="85" t="s">
        <v>82</v>
      </c>
      <c r="AY398" s="6" t="s">
        <v>129</v>
      </c>
      <c r="BE398" s="152">
        <f>IF($N$398="základní",$J$398,0)</f>
        <v>0</v>
      </c>
      <c r="BF398" s="152">
        <f>IF($N$398="snížená",$J$398,0)</f>
        <v>0</v>
      </c>
      <c r="BG398" s="152">
        <f>IF($N$398="zákl. přenesená",$J$398,0)</f>
        <v>0</v>
      </c>
      <c r="BH398" s="152">
        <f>IF($N$398="sníž. přenesená",$J$398,0)</f>
        <v>0</v>
      </c>
      <c r="BI398" s="152">
        <f>IF($N$398="nulová",$J$398,0)</f>
        <v>0</v>
      </c>
      <c r="BJ398" s="85" t="s">
        <v>8</v>
      </c>
      <c r="BK398" s="152">
        <f>ROUND($I$398*$H$398,0)</f>
        <v>0</v>
      </c>
      <c r="BL398" s="85" t="s">
        <v>224</v>
      </c>
      <c r="BM398" s="85" t="s">
        <v>694</v>
      </c>
    </row>
    <row r="399" spans="2:47" s="6" customFormat="1" ht="27" customHeight="1">
      <c r="B399" s="23"/>
      <c r="C399" s="24"/>
      <c r="D399" s="153" t="s">
        <v>139</v>
      </c>
      <c r="E399" s="24"/>
      <c r="F399" s="154" t="s">
        <v>695</v>
      </c>
      <c r="G399" s="24"/>
      <c r="H399" s="24"/>
      <c r="J399" s="24"/>
      <c r="K399" s="24"/>
      <c r="L399" s="43"/>
      <c r="M399" s="56"/>
      <c r="N399" s="24"/>
      <c r="O399" s="24"/>
      <c r="P399" s="24"/>
      <c r="Q399" s="24"/>
      <c r="R399" s="24"/>
      <c r="S399" s="24"/>
      <c r="T399" s="57"/>
      <c r="AT399" s="6" t="s">
        <v>139</v>
      </c>
      <c r="AU399" s="6" t="s">
        <v>82</v>
      </c>
    </row>
    <row r="400" spans="2:47" s="6" customFormat="1" ht="98.25" customHeight="1">
      <c r="B400" s="23"/>
      <c r="C400" s="24"/>
      <c r="D400" s="155" t="s">
        <v>145</v>
      </c>
      <c r="E400" s="24"/>
      <c r="F400" s="156" t="s">
        <v>690</v>
      </c>
      <c r="G400" s="24"/>
      <c r="H400" s="24"/>
      <c r="J400" s="24"/>
      <c r="K400" s="24"/>
      <c r="L400" s="43"/>
      <c r="M400" s="56"/>
      <c r="N400" s="24"/>
      <c r="O400" s="24"/>
      <c r="P400" s="24"/>
      <c r="Q400" s="24"/>
      <c r="R400" s="24"/>
      <c r="S400" s="24"/>
      <c r="T400" s="57"/>
      <c r="AT400" s="6" t="s">
        <v>145</v>
      </c>
      <c r="AU400" s="6" t="s">
        <v>82</v>
      </c>
    </row>
    <row r="401" spans="2:63" s="128" customFormat="1" ht="30.75" customHeight="1">
      <c r="B401" s="129"/>
      <c r="C401" s="130"/>
      <c r="D401" s="130" t="s">
        <v>73</v>
      </c>
      <c r="E401" s="139" t="s">
        <v>696</v>
      </c>
      <c r="F401" s="139" t="s">
        <v>697</v>
      </c>
      <c r="G401" s="130"/>
      <c r="H401" s="130"/>
      <c r="J401" s="140">
        <f>$BK$401</f>
        <v>0</v>
      </c>
      <c r="K401" s="130"/>
      <c r="L401" s="133"/>
      <c r="M401" s="134"/>
      <c r="N401" s="130"/>
      <c r="O401" s="130"/>
      <c r="P401" s="135">
        <f>SUM($P$402:$P$404)</f>
        <v>0</v>
      </c>
      <c r="Q401" s="130"/>
      <c r="R401" s="135">
        <f>SUM($R$402:$R$404)</f>
        <v>0.026315520000000002</v>
      </c>
      <c r="S401" s="130"/>
      <c r="T401" s="136">
        <f>SUM($T$402:$T$404)</f>
        <v>0</v>
      </c>
      <c r="AR401" s="137" t="s">
        <v>82</v>
      </c>
      <c r="AT401" s="137" t="s">
        <v>73</v>
      </c>
      <c r="AU401" s="137" t="s">
        <v>8</v>
      </c>
      <c r="AY401" s="137" t="s">
        <v>129</v>
      </c>
      <c r="BK401" s="138">
        <f>SUM($BK$402:$BK$404)</f>
        <v>0</v>
      </c>
    </row>
    <row r="402" spans="2:65" s="6" customFormat="1" ht="15.75" customHeight="1">
      <c r="B402" s="23"/>
      <c r="C402" s="141" t="s">
        <v>698</v>
      </c>
      <c r="D402" s="141" t="s">
        <v>132</v>
      </c>
      <c r="E402" s="142" t="s">
        <v>699</v>
      </c>
      <c r="F402" s="143" t="s">
        <v>700</v>
      </c>
      <c r="G402" s="144" t="s">
        <v>135</v>
      </c>
      <c r="H402" s="145">
        <v>82.236</v>
      </c>
      <c r="I402" s="146"/>
      <c r="J402" s="147">
        <f>ROUND($I$402*$H$402,0)</f>
        <v>0</v>
      </c>
      <c r="K402" s="143" t="s">
        <v>136</v>
      </c>
      <c r="L402" s="43"/>
      <c r="M402" s="148"/>
      <c r="N402" s="149" t="s">
        <v>45</v>
      </c>
      <c r="O402" s="24"/>
      <c r="P402" s="150">
        <f>$O$402*$H$402</f>
        <v>0</v>
      </c>
      <c r="Q402" s="150">
        <v>0.00032</v>
      </c>
      <c r="R402" s="150">
        <f>$Q$402*$H$402</f>
        <v>0.026315520000000002</v>
      </c>
      <c r="S402" s="150">
        <v>0</v>
      </c>
      <c r="T402" s="151">
        <f>$S$402*$H$402</f>
        <v>0</v>
      </c>
      <c r="AR402" s="85" t="s">
        <v>224</v>
      </c>
      <c r="AT402" s="85" t="s">
        <v>132</v>
      </c>
      <c r="AU402" s="85" t="s">
        <v>82</v>
      </c>
      <c r="AY402" s="6" t="s">
        <v>129</v>
      </c>
      <c r="BE402" s="152">
        <f>IF($N$402="základní",$J$402,0)</f>
        <v>0</v>
      </c>
      <c r="BF402" s="152">
        <f>IF($N$402="snížená",$J$402,0)</f>
        <v>0</v>
      </c>
      <c r="BG402" s="152">
        <f>IF($N$402="zákl. přenesená",$J$402,0)</f>
        <v>0</v>
      </c>
      <c r="BH402" s="152">
        <f>IF($N$402="sníž. přenesená",$J$402,0)</f>
        <v>0</v>
      </c>
      <c r="BI402" s="152">
        <f>IF($N$402="nulová",$J$402,0)</f>
        <v>0</v>
      </c>
      <c r="BJ402" s="85" t="s">
        <v>8</v>
      </c>
      <c r="BK402" s="152">
        <f>ROUND($I$402*$H$402,0)</f>
        <v>0</v>
      </c>
      <c r="BL402" s="85" t="s">
        <v>224</v>
      </c>
      <c r="BM402" s="85" t="s">
        <v>701</v>
      </c>
    </row>
    <row r="403" spans="2:47" s="6" customFormat="1" ht="16.5" customHeight="1">
      <c r="B403" s="23"/>
      <c r="C403" s="24"/>
      <c r="D403" s="153" t="s">
        <v>139</v>
      </c>
      <c r="E403" s="24"/>
      <c r="F403" s="154" t="s">
        <v>702</v>
      </c>
      <c r="G403" s="24"/>
      <c r="H403" s="24"/>
      <c r="J403" s="24"/>
      <c r="K403" s="24"/>
      <c r="L403" s="43"/>
      <c r="M403" s="56"/>
      <c r="N403" s="24"/>
      <c r="O403" s="24"/>
      <c r="P403" s="24"/>
      <c r="Q403" s="24"/>
      <c r="R403" s="24"/>
      <c r="S403" s="24"/>
      <c r="T403" s="57"/>
      <c r="AT403" s="6" t="s">
        <v>139</v>
      </c>
      <c r="AU403" s="6" t="s">
        <v>82</v>
      </c>
    </row>
    <row r="404" spans="2:51" s="6" customFormat="1" ht="15.75" customHeight="1">
      <c r="B404" s="157"/>
      <c r="C404" s="158"/>
      <c r="D404" s="155" t="s">
        <v>159</v>
      </c>
      <c r="E404" s="158"/>
      <c r="F404" s="159" t="s">
        <v>703</v>
      </c>
      <c r="G404" s="158"/>
      <c r="H404" s="160">
        <v>82.236</v>
      </c>
      <c r="J404" s="158"/>
      <c r="K404" s="158"/>
      <c r="L404" s="161"/>
      <c r="M404" s="162"/>
      <c r="N404" s="158"/>
      <c r="O404" s="158"/>
      <c r="P404" s="158"/>
      <c r="Q404" s="158"/>
      <c r="R404" s="158"/>
      <c r="S404" s="158"/>
      <c r="T404" s="163"/>
      <c r="AT404" s="164" t="s">
        <v>159</v>
      </c>
      <c r="AU404" s="164" t="s">
        <v>82</v>
      </c>
      <c r="AV404" s="164" t="s">
        <v>82</v>
      </c>
      <c r="AW404" s="164" t="s">
        <v>91</v>
      </c>
      <c r="AX404" s="164" t="s">
        <v>8</v>
      </c>
      <c r="AY404" s="164" t="s">
        <v>129</v>
      </c>
    </row>
    <row r="405" spans="2:63" s="128" customFormat="1" ht="30.75" customHeight="1">
      <c r="B405" s="129"/>
      <c r="C405" s="130"/>
      <c r="D405" s="130" t="s">
        <v>73</v>
      </c>
      <c r="E405" s="139" t="s">
        <v>704</v>
      </c>
      <c r="F405" s="139" t="s">
        <v>705</v>
      </c>
      <c r="G405" s="130"/>
      <c r="H405" s="130"/>
      <c r="J405" s="140">
        <f>$BK$405</f>
        <v>0</v>
      </c>
      <c r="K405" s="130"/>
      <c r="L405" s="133"/>
      <c r="M405" s="134"/>
      <c r="N405" s="130"/>
      <c r="O405" s="130"/>
      <c r="P405" s="135">
        <f>SUM($P$406:$P$407)</f>
        <v>0</v>
      </c>
      <c r="Q405" s="130"/>
      <c r="R405" s="135">
        <f>SUM($R$406:$R$407)</f>
        <v>0.0203</v>
      </c>
      <c r="S405" s="130"/>
      <c r="T405" s="136">
        <f>SUM($T$406:$T$407)</f>
        <v>0</v>
      </c>
      <c r="AR405" s="137" t="s">
        <v>82</v>
      </c>
      <c r="AT405" s="137" t="s">
        <v>73</v>
      </c>
      <c r="AU405" s="137" t="s">
        <v>8</v>
      </c>
      <c r="AY405" s="137" t="s">
        <v>129</v>
      </c>
      <c r="BK405" s="138">
        <f>SUM($BK$406:$BK$407)</f>
        <v>0</v>
      </c>
    </row>
    <row r="406" spans="2:65" s="6" customFormat="1" ht="15.75" customHeight="1">
      <c r="B406" s="23"/>
      <c r="C406" s="141" t="s">
        <v>706</v>
      </c>
      <c r="D406" s="141" t="s">
        <v>132</v>
      </c>
      <c r="E406" s="142" t="s">
        <v>707</v>
      </c>
      <c r="F406" s="143" t="s">
        <v>708</v>
      </c>
      <c r="G406" s="144" t="s">
        <v>135</v>
      </c>
      <c r="H406" s="145">
        <v>70</v>
      </c>
      <c r="I406" s="146"/>
      <c r="J406" s="147">
        <f>ROUND($I$406*$H$406,0)</f>
        <v>0</v>
      </c>
      <c r="K406" s="143" t="s">
        <v>136</v>
      </c>
      <c r="L406" s="43"/>
      <c r="M406" s="148"/>
      <c r="N406" s="149" t="s">
        <v>45</v>
      </c>
      <c r="O406" s="24"/>
      <c r="P406" s="150">
        <f>$O$406*$H$406</f>
        <v>0</v>
      </c>
      <c r="Q406" s="150">
        <v>0.00029</v>
      </c>
      <c r="R406" s="150">
        <f>$Q$406*$H$406</f>
        <v>0.0203</v>
      </c>
      <c r="S406" s="150">
        <v>0</v>
      </c>
      <c r="T406" s="151">
        <f>$S$406*$H$406</f>
        <v>0</v>
      </c>
      <c r="AR406" s="85" t="s">
        <v>224</v>
      </c>
      <c r="AT406" s="85" t="s">
        <v>132</v>
      </c>
      <c r="AU406" s="85" t="s">
        <v>82</v>
      </c>
      <c r="AY406" s="6" t="s">
        <v>129</v>
      </c>
      <c r="BE406" s="152">
        <f>IF($N$406="základní",$J$406,0)</f>
        <v>0</v>
      </c>
      <c r="BF406" s="152">
        <f>IF($N$406="snížená",$J$406,0)</f>
        <v>0</v>
      </c>
      <c r="BG406" s="152">
        <f>IF($N$406="zákl. přenesená",$J$406,0)</f>
        <v>0</v>
      </c>
      <c r="BH406" s="152">
        <f>IF($N$406="sníž. přenesená",$J$406,0)</f>
        <v>0</v>
      </c>
      <c r="BI406" s="152">
        <f>IF($N$406="nulová",$J$406,0)</f>
        <v>0</v>
      </c>
      <c r="BJ406" s="85" t="s">
        <v>8</v>
      </c>
      <c r="BK406" s="152">
        <f>ROUND($I$406*$H$406,0)</f>
        <v>0</v>
      </c>
      <c r="BL406" s="85" t="s">
        <v>224</v>
      </c>
      <c r="BM406" s="85" t="s">
        <v>709</v>
      </c>
    </row>
    <row r="407" spans="2:47" s="6" customFormat="1" ht="27" customHeight="1">
      <c r="B407" s="23"/>
      <c r="C407" s="24"/>
      <c r="D407" s="153" t="s">
        <v>139</v>
      </c>
      <c r="E407" s="24"/>
      <c r="F407" s="154" t="s">
        <v>710</v>
      </c>
      <c r="G407" s="24"/>
      <c r="H407" s="24"/>
      <c r="J407" s="24"/>
      <c r="K407" s="24"/>
      <c r="L407" s="43"/>
      <c r="M407" s="56"/>
      <c r="N407" s="24"/>
      <c r="O407" s="24"/>
      <c r="P407" s="24"/>
      <c r="Q407" s="24"/>
      <c r="R407" s="24"/>
      <c r="S407" s="24"/>
      <c r="T407" s="57"/>
      <c r="AT407" s="6" t="s">
        <v>139</v>
      </c>
      <c r="AU407" s="6" t="s">
        <v>82</v>
      </c>
    </row>
    <row r="408" spans="2:63" s="128" customFormat="1" ht="37.5" customHeight="1">
      <c r="B408" s="129"/>
      <c r="C408" s="130"/>
      <c r="D408" s="130" t="s">
        <v>73</v>
      </c>
      <c r="E408" s="131" t="s">
        <v>711</v>
      </c>
      <c r="F408" s="131" t="s">
        <v>712</v>
      </c>
      <c r="G408" s="130"/>
      <c r="H408" s="130"/>
      <c r="J408" s="132">
        <f>$BK$408</f>
        <v>0</v>
      </c>
      <c r="K408" s="130"/>
      <c r="L408" s="133"/>
      <c r="M408" s="134"/>
      <c r="N408" s="130"/>
      <c r="O408" s="130"/>
      <c r="P408" s="135">
        <f>$P$409+$P$412+$P$415</f>
        <v>0</v>
      </c>
      <c r="Q408" s="130"/>
      <c r="R408" s="135">
        <f>$R$409+$R$412+$R$415</f>
        <v>0</v>
      </c>
      <c r="S408" s="130"/>
      <c r="T408" s="136">
        <f>$T$409+$T$412+$T$415</f>
        <v>0</v>
      </c>
      <c r="AR408" s="137" t="s">
        <v>161</v>
      </c>
      <c r="AT408" s="137" t="s">
        <v>73</v>
      </c>
      <c r="AU408" s="137" t="s">
        <v>74</v>
      </c>
      <c r="AY408" s="137" t="s">
        <v>129</v>
      </c>
      <c r="BK408" s="138">
        <f>$BK$409+$BK$412+$BK$415</f>
        <v>0</v>
      </c>
    </row>
    <row r="409" spans="2:63" s="128" customFormat="1" ht="21" customHeight="1">
      <c r="B409" s="129"/>
      <c r="C409" s="130"/>
      <c r="D409" s="130" t="s">
        <v>73</v>
      </c>
      <c r="E409" s="139" t="s">
        <v>713</v>
      </c>
      <c r="F409" s="139" t="s">
        <v>714</v>
      </c>
      <c r="G409" s="130"/>
      <c r="H409" s="130"/>
      <c r="J409" s="140">
        <f>$BK$409</f>
        <v>0</v>
      </c>
      <c r="K409" s="130"/>
      <c r="L409" s="133"/>
      <c r="M409" s="134"/>
      <c r="N409" s="130"/>
      <c r="O409" s="130"/>
      <c r="P409" s="135">
        <f>SUM($P$410:$P$411)</f>
        <v>0</v>
      </c>
      <c r="Q409" s="130"/>
      <c r="R409" s="135">
        <f>SUM($R$410:$R$411)</f>
        <v>0</v>
      </c>
      <c r="S409" s="130"/>
      <c r="T409" s="136">
        <f>SUM($T$410:$T$411)</f>
        <v>0</v>
      </c>
      <c r="AR409" s="137" t="s">
        <v>161</v>
      </c>
      <c r="AT409" s="137" t="s">
        <v>73</v>
      </c>
      <c r="AU409" s="137" t="s">
        <v>8</v>
      </c>
      <c r="AY409" s="137" t="s">
        <v>129</v>
      </c>
      <c r="BK409" s="138">
        <f>SUM($BK$410:$BK$411)</f>
        <v>0</v>
      </c>
    </row>
    <row r="410" spans="2:65" s="6" customFormat="1" ht="15.75" customHeight="1">
      <c r="B410" s="23"/>
      <c r="C410" s="141" t="s">
        <v>715</v>
      </c>
      <c r="D410" s="141" t="s">
        <v>132</v>
      </c>
      <c r="E410" s="142" t="s">
        <v>716</v>
      </c>
      <c r="F410" s="143" t="s">
        <v>714</v>
      </c>
      <c r="G410" s="144" t="s">
        <v>717</v>
      </c>
      <c r="H410" s="145">
        <v>1</v>
      </c>
      <c r="I410" s="146"/>
      <c r="J410" s="147">
        <f>ROUND($I$410*$H$410,0)</f>
        <v>0</v>
      </c>
      <c r="K410" s="143" t="s">
        <v>136</v>
      </c>
      <c r="L410" s="43"/>
      <c r="M410" s="148"/>
      <c r="N410" s="149" t="s">
        <v>45</v>
      </c>
      <c r="O410" s="24"/>
      <c r="P410" s="150">
        <f>$O$410*$H$410</f>
        <v>0</v>
      </c>
      <c r="Q410" s="150">
        <v>0</v>
      </c>
      <c r="R410" s="150">
        <f>$Q$410*$H$410</f>
        <v>0</v>
      </c>
      <c r="S410" s="150">
        <v>0</v>
      </c>
      <c r="T410" s="151">
        <f>$S$410*$H$410</f>
        <v>0</v>
      </c>
      <c r="AR410" s="85" t="s">
        <v>718</v>
      </c>
      <c r="AT410" s="85" t="s">
        <v>132</v>
      </c>
      <c r="AU410" s="85" t="s">
        <v>82</v>
      </c>
      <c r="AY410" s="6" t="s">
        <v>129</v>
      </c>
      <c r="BE410" s="152">
        <f>IF($N$410="základní",$J$410,0)</f>
        <v>0</v>
      </c>
      <c r="BF410" s="152">
        <f>IF($N$410="snížená",$J$410,0)</f>
        <v>0</v>
      </c>
      <c r="BG410" s="152">
        <f>IF($N$410="zákl. přenesená",$J$410,0)</f>
        <v>0</v>
      </c>
      <c r="BH410" s="152">
        <f>IF($N$410="sníž. přenesená",$J$410,0)</f>
        <v>0</v>
      </c>
      <c r="BI410" s="152">
        <f>IF($N$410="nulová",$J$410,0)</f>
        <v>0</v>
      </c>
      <c r="BJ410" s="85" t="s">
        <v>8</v>
      </c>
      <c r="BK410" s="152">
        <f>ROUND($I$410*$H$410,0)</f>
        <v>0</v>
      </c>
      <c r="BL410" s="85" t="s">
        <v>718</v>
      </c>
      <c r="BM410" s="85" t="s">
        <v>719</v>
      </c>
    </row>
    <row r="411" spans="2:47" s="6" customFormat="1" ht="16.5" customHeight="1">
      <c r="B411" s="23"/>
      <c r="C411" s="24"/>
      <c r="D411" s="153" t="s">
        <v>139</v>
      </c>
      <c r="E411" s="24"/>
      <c r="F411" s="154" t="s">
        <v>720</v>
      </c>
      <c r="G411" s="24"/>
      <c r="H411" s="24"/>
      <c r="J411" s="24"/>
      <c r="K411" s="24"/>
      <c r="L411" s="43"/>
      <c r="M411" s="56"/>
      <c r="N411" s="24"/>
      <c r="O411" s="24"/>
      <c r="P411" s="24"/>
      <c r="Q411" s="24"/>
      <c r="R411" s="24"/>
      <c r="S411" s="24"/>
      <c r="T411" s="57"/>
      <c r="AT411" s="6" t="s">
        <v>139</v>
      </c>
      <c r="AU411" s="6" t="s">
        <v>82</v>
      </c>
    </row>
    <row r="412" spans="2:63" s="128" customFormat="1" ht="30.75" customHeight="1">
      <c r="B412" s="129"/>
      <c r="C412" s="130"/>
      <c r="D412" s="130" t="s">
        <v>73</v>
      </c>
      <c r="E412" s="139" t="s">
        <v>721</v>
      </c>
      <c r="F412" s="139" t="s">
        <v>722</v>
      </c>
      <c r="G412" s="130"/>
      <c r="H412" s="130"/>
      <c r="J412" s="140">
        <f>$BK$412</f>
        <v>0</v>
      </c>
      <c r="K412" s="130"/>
      <c r="L412" s="133"/>
      <c r="M412" s="134"/>
      <c r="N412" s="130"/>
      <c r="O412" s="130"/>
      <c r="P412" s="135">
        <f>SUM($P$413:$P$414)</f>
        <v>0</v>
      </c>
      <c r="Q412" s="130"/>
      <c r="R412" s="135">
        <f>SUM($R$413:$R$414)</f>
        <v>0</v>
      </c>
      <c r="S412" s="130"/>
      <c r="T412" s="136">
        <f>SUM($T$413:$T$414)</f>
        <v>0</v>
      </c>
      <c r="AR412" s="137" t="s">
        <v>161</v>
      </c>
      <c r="AT412" s="137" t="s">
        <v>73</v>
      </c>
      <c r="AU412" s="137" t="s">
        <v>8</v>
      </c>
      <c r="AY412" s="137" t="s">
        <v>129</v>
      </c>
      <c r="BK412" s="138">
        <f>SUM($BK$413:$BK$414)</f>
        <v>0</v>
      </c>
    </row>
    <row r="413" spans="2:65" s="6" customFormat="1" ht="15.75" customHeight="1">
      <c r="B413" s="23"/>
      <c r="C413" s="141" t="s">
        <v>723</v>
      </c>
      <c r="D413" s="141" t="s">
        <v>132</v>
      </c>
      <c r="E413" s="142" t="s">
        <v>724</v>
      </c>
      <c r="F413" s="143" t="s">
        <v>722</v>
      </c>
      <c r="G413" s="144" t="s">
        <v>717</v>
      </c>
      <c r="H413" s="145">
        <v>1</v>
      </c>
      <c r="I413" s="146"/>
      <c r="J413" s="147">
        <f>ROUND($I$413*$H$413,0)</f>
        <v>0</v>
      </c>
      <c r="K413" s="143" t="s">
        <v>136</v>
      </c>
      <c r="L413" s="43"/>
      <c r="M413" s="148"/>
      <c r="N413" s="149" t="s">
        <v>45</v>
      </c>
      <c r="O413" s="24"/>
      <c r="P413" s="150">
        <f>$O$413*$H$413</f>
        <v>0</v>
      </c>
      <c r="Q413" s="150">
        <v>0</v>
      </c>
      <c r="R413" s="150">
        <f>$Q$413*$H$413</f>
        <v>0</v>
      </c>
      <c r="S413" s="150">
        <v>0</v>
      </c>
      <c r="T413" s="151">
        <f>$S$413*$H$413</f>
        <v>0</v>
      </c>
      <c r="AR413" s="85" t="s">
        <v>718</v>
      </c>
      <c r="AT413" s="85" t="s">
        <v>132</v>
      </c>
      <c r="AU413" s="85" t="s">
        <v>82</v>
      </c>
      <c r="AY413" s="6" t="s">
        <v>129</v>
      </c>
      <c r="BE413" s="152">
        <f>IF($N$413="základní",$J$413,0)</f>
        <v>0</v>
      </c>
      <c r="BF413" s="152">
        <f>IF($N$413="snížená",$J$413,0)</f>
        <v>0</v>
      </c>
      <c r="BG413" s="152">
        <f>IF($N$413="zákl. přenesená",$J$413,0)</f>
        <v>0</v>
      </c>
      <c r="BH413" s="152">
        <f>IF($N$413="sníž. přenesená",$J$413,0)</f>
        <v>0</v>
      </c>
      <c r="BI413" s="152">
        <f>IF($N$413="nulová",$J$413,0)</f>
        <v>0</v>
      </c>
      <c r="BJ413" s="85" t="s">
        <v>8</v>
      </c>
      <c r="BK413" s="152">
        <f>ROUND($I$413*$H$413,0)</f>
        <v>0</v>
      </c>
      <c r="BL413" s="85" t="s">
        <v>718</v>
      </c>
      <c r="BM413" s="85" t="s">
        <v>725</v>
      </c>
    </row>
    <row r="414" spans="2:47" s="6" customFormat="1" ht="16.5" customHeight="1">
      <c r="B414" s="23"/>
      <c r="C414" s="24"/>
      <c r="D414" s="153" t="s">
        <v>139</v>
      </c>
      <c r="E414" s="24"/>
      <c r="F414" s="154" t="s">
        <v>726</v>
      </c>
      <c r="G414" s="24"/>
      <c r="H414" s="24"/>
      <c r="J414" s="24"/>
      <c r="K414" s="24"/>
      <c r="L414" s="43"/>
      <c r="M414" s="56"/>
      <c r="N414" s="24"/>
      <c r="O414" s="24"/>
      <c r="P414" s="24"/>
      <c r="Q414" s="24"/>
      <c r="R414" s="24"/>
      <c r="S414" s="24"/>
      <c r="T414" s="57"/>
      <c r="AT414" s="6" t="s">
        <v>139</v>
      </c>
      <c r="AU414" s="6" t="s">
        <v>82</v>
      </c>
    </row>
    <row r="415" spans="2:63" s="128" customFormat="1" ht="30.75" customHeight="1">
      <c r="B415" s="129"/>
      <c r="C415" s="130"/>
      <c r="D415" s="130" t="s">
        <v>73</v>
      </c>
      <c r="E415" s="139" t="s">
        <v>727</v>
      </c>
      <c r="F415" s="139" t="s">
        <v>728</v>
      </c>
      <c r="G415" s="130"/>
      <c r="H415" s="130"/>
      <c r="J415" s="140">
        <f>$BK$415</f>
        <v>0</v>
      </c>
      <c r="K415" s="130"/>
      <c r="L415" s="133"/>
      <c r="M415" s="134"/>
      <c r="N415" s="130"/>
      <c r="O415" s="130"/>
      <c r="P415" s="135">
        <f>SUM($P$416:$P$417)</f>
        <v>0</v>
      </c>
      <c r="Q415" s="130"/>
      <c r="R415" s="135">
        <f>SUM($R$416:$R$417)</f>
        <v>0</v>
      </c>
      <c r="S415" s="130"/>
      <c r="T415" s="136">
        <f>SUM($T$416:$T$417)</f>
        <v>0</v>
      </c>
      <c r="AR415" s="137" t="s">
        <v>161</v>
      </c>
      <c r="AT415" s="137" t="s">
        <v>73</v>
      </c>
      <c r="AU415" s="137" t="s">
        <v>8</v>
      </c>
      <c r="AY415" s="137" t="s">
        <v>129</v>
      </c>
      <c r="BK415" s="138">
        <f>SUM($BK$416:$BK$417)</f>
        <v>0</v>
      </c>
    </row>
    <row r="416" spans="2:65" s="6" customFormat="1" ht="15.75" customHeight="1">
      <c r="B416" s="23"/>
      <c r="C416" s="141" t="s">
        <v>729</v>
      </c>
      <c r="D416" s="141" t="s">
        <v>132</v>
      </c>
      <c r="E416" s="142" t="s">
        <v>730</v>
      </c>
      <c r="F416" s="143" t="s">
        <v>728</v>
      </c>
      <c r="G416" s="144" t="s">
        <v>717</v>
      </c>
      <c r="H416" s="145">
        <v>1</v>
      </c>
      <c r="I416" s="146"/>
      <c r="J416" s="147">
        <f>ROUND($I$416*$H$416,0)</f>
        <v>0</v>
      </c>
      <c r="K416" s="143" t="s">
        <v>136</v>
      </c>
      <c r="L416" s="43"/>
      <c r="M416" s="148"/>
      <c r="N416" s="149" t="s">
        <v>45</v>
      </c>
      <c r="O416" s="24"/>
      <c r="P416" s="150">
        <f>$O$416*$H$416</f>
        <v>0</v>
      </c>
      <c r="Q416" s="150">
        <v>0</v>
      </c>
      <c r="R416" s="150">
        <f>$Q$416*$H$416</f>
        <v>0</v>
      </c>
      <c r="S416" s="150">
        <v>0</v>
      </c>
      <c r="T416" s="151">
        <f>$S$416*$H$416</f>
        <v>0</v>
      </c>
      <c r="AR416" s="85" t="s">
        <v>718</v>
      </c>
      <c r="AT416" s="85" t="s">
        <v>132</v>
      </c>
      <c r="AU416" s="85" t="s">
        <v>82</v>
      </c>
      <c r="AY416" s="6" t="s">
        <v>129</v>
      </c>
      <c r="BE416" s="152">
        <f>IF($N$416="základní",$J$416,0)</f>
        <v>0</v>
      </c>
      <c r="BF416" s="152">
        <f>IF($N$416="snížená",$J$416,0)</f>
        <v>0</v>
      </c>
      <c r="BG416" s="152">
        <f>IF($N$416="zákl. přenesená",$J$416,0)</f>
        <v>0</v>
      </c>
      <c r="BH416" s="152">
        <f>IF($N$416="sníž. přenesená",$J$416,0)</f>
        <v>0</v>
      </c>
      <c r="BI416" s="152">
        <f>IF($N$416="nulová",$J$416,0)</f>
        <v>0</v>
      </c>
      <c r="BJ416" s="85" t="s">
        <v>8</v>
      </c>
      <c r="BK416" s="152">
        <f>ROUND($I$416*$H$416,0)</f>
        <v>0</v>
      </c>
      <c r="BL416" s="85" t="s">
        <v>718</v>
      </c>
      <c r="BM416" s="85" t="s">
        <v>731</v>
      </c>
    </row>
    <row r="417" spans="2:47" s="6" customFormat="1" ht="16.5" customHeight="1">
      <c r="B417" s="23"/>
      <c r="C417" s="24"/>
      <c r="D417" s="153" t="s">
        <v>139</v>
      </c>
      <c r="E417" s="24"/>
      <c r="F417" s="154" t="s">
        <v>732</v>
      </c>
      <c r="G417" s="24"/>
      <c r="H417" s="24"/>
      <c r="J417" s="24"/>
      <c r="K417" s="24"/>
      <c r="L417" s="43"/>
      <c r="M417" s="183"/>
      <c r="N417" s="184"/>
      <c r="O417" s="184"/>
      <c r="P417" s="184"/>
      <c r="Q417" s="184"/>
      <c r="R417" s="184"/>
      <c r="S417" s="184"/>
      <c r="T417" s="185"/>
      <c r="AT417" s="6" t="s">
        <v>139</v>
      </c>
      <c r="AU417" s="6" t="s">
        <v>82</v>
      </c>
    </row>
    <row r="418" spans="2:12" s="6" customFormat="1" ht="7.5" customHeight="1">
      <c r="B418" s="38"/>
      <c r="C418" s="39"/>
      <c r="D418" s="39"/>
      <c r="E418" s="39"/>
      <c r="F418" s="39"/>
      <c r="G418" s="39"/>
      <c r="H418" s="39"/>
      <c r="I418" s="97"/>
      <c r="J418" s="39"/>
      <c r="K418" s="39"/>
      <c r="L418" s="43"/>
    </row>
    <row r="419" s="2" customFormat="1" ht="14.25" customHeight="1"/>
  </sheetData>
  <sheetProtection password="CC35" sheet="1" objects="1" scenarios="1" formatColumns="0" formatRows="0" sort="0" autoFilter="0"/>
  <autoFilter ref="C95:K95"/>
  <mergeCells count="9">
    <mergeCell ref="E88:H88"/>
    <mergeCell ref="G1:H1"/>
    <mergeCell ref="L2:V2"/>
    <mergeCell ref="E7:H7"/>
    <mergeCell ref="E9:H9"/>
    <mergeCell ref="E24:H24"/>
    <mergeCell ref="E45:H45"/>
    <mergeCell ref="E47:H47"/>
    <mergeCell ref="E86:H86"/>
  </mergeCells>
  <hyperlinks>
    <hyperlink ref="F1:G1" location="C2" tooltip="Krycí list soupisu" display="1) Krycí list soupisu"/>
    <hyperlink ref="G1:H1" location="C54" tooltip="Rekapitulace" display="2) Rekapitulace"/>
    <hyperlink ref="J1" location="C95" tooltip="Soupis prací" display="3) Soupis prací"/>
    <hyperlink ref="L1:V1" location="'Rekapitulace zakázky'!C2" tooltip="Rekapitulace zakázky" display="Rekapitulace zakázky"/>
  </hyperlinks>
  <printOptions/>
  <pageMargins left="0.5902777910232544" right="0.5902777910232544" top="0.5902777910232544" bottom="0.5902777910232544" header="0" footer="0"/>
  <pageSetup blackAndWhite="1" fitToHeight="100" fitToWidth="1" horizontalDpi="600" verticalDpi="600" orientation="landscape" paperSize="9" scale="95" r:id="rId2"/>
  <headerFooter alignWithMargins="0">
    <oddFooter>&amp;CStrana &amp;P z &amp;N</oddFooter>
  </headerFooter>
  <drawing r:id="rId1"/>
</worksheet>
</file>

<file path=xl/worksheets/sheet3.xml><?xml version="1.0" encoding="utf-8"?>
<worksheet xmlns="http://schemas.openxmlformats.org/spreadsheetml/2006/main" xmlns:r="http://schemas.openxmlformats.org/officeDocument/2006/relationships">
  <dimension ref="B2:K207"/>
  <sheetViews>
    <sheetView showGridLines="0" zoomScalePageLayoutView="0" workbookViewId="0" topLeftCell="A1">
      <selection activeCell="A1" sqref="A1"/>
    </sheetView>
  </sheetViews>
  <sheetFormatPr defaultColWidth="9.33203125" defaultRowHeight="13.5"/>
  <cols>
    <col min="1" max="1" width="8.33203125" style="0" customWidth="1"/>
    <col min="2" max="2" width="1.66796875" style="0" customWidth="1"/>
    <col min="3" max="4" width="5" style="0" customWidth="1"/>
    <col min="5" max="5" width="11.66015625" style="0" customWidth="1"/>
    <col min="6" max="6" width="9.16015625" style="0" customWidth="1"/>
    <col min="7" max="7" width="5" style="0" customWidth="1"/>
    <col min="8" max="8" width="77.83203125" style="0" customWidth="1"/>
    <col min="9" max="10" width="20" style="0" customWidth="1"/>
    <col min="11" max="11" width="1.66796875" style="0" customWidth="1"/>
  </cols>
  <sheetData>
    <row r="1" ht="37.5" customHeight="1"/>
    <row r="2" spans="2:11" ht="7.5" customHeight="1">
      <c r="B2" s="235"/>
      <c r="C2" s="236"/>
      <c r="D2" s="236"/>
      <c r="E2" s="236"/>
      <c r="F2" s="236"/>
      <c r="G2" s="236"/>
      <c r="H2" s="236"/>
      <c r="I2" s="236"/>
      <c r="J2" s="236"/>
      <c r="K2" s="237"/>
    </row>
    <row r="3" spans="2:11" s="241" customFormat="1" ht="45" customHeight="1">
      <c r="B3" s="238"/>
      <c r="C3" s="239" t="s">
        <v>740</v>
      </c>
      <c r="D3" s="239"/>
      <c r="E3" s="239"/>
      <c r="F3" s="239"/>
      <c r="G3" s="239"/>
      <c r="H3" s="239"/>
      <c r="I3" s="239"/>
      <c r="J3" s="239"/>
      <c r="K3" s="240"/>
    </row>
    <row r="4" spans="2:11" ht="25.5" customHeight="1">
      <c r="B4" s="242"/>
      <c r="C4" s="243" t="s">
        <v>741</v>
      </c>
      <c r="D4" s="243"/>
      <c r="E4" s="243"/>
      <c r="F4" s="243"/>
      <c r="G4" s="243"/>
      <c r="H4" s="243"/>
      <c r="I4" s="243"/>
      <c r="J4" s="243"/>
      <c r="K4" s="244"/>
    </row>
    <row r="5" spans="2:11" ht="5.25" customHeight="1">
      <c r="B5" s="242"/>
      <c r="C5" s="245"/>
      <c r="D5" s="245"/>
      <c r="E5" s="245"/>
      <c r="F5" s="245"/>
      <c r="G5" s="245"/>
      <c r="H5" s="245"/>
      <c r="I5" s="245"/>
      <c r="J5" s="245"/>
      <c r="K5" s="244"/>
    </row>
    <row r="6" spans="2:11" ht="15" customHeight="1">
      <c r="B6" s="242"/>
      <c r="C6" s="246" t="s">
        <v>742</v>
      </c>
      <c r="D6" s="246"/>
      <c r="E6" s="246"/>
      <c r="F6" s="246"/>
      <c r="G6" s="246"/>
      <c r="H6" s="246"/>
      <c r="I6" s="246"/>
      <c r="J6" s="246"/>
      <c r="K6" s="244"/>
    </row>
    <row r="7" spans="2:11" ht="15" customHeight="1">
      <c r="B7" s="247"/>
      <c r="C7" s="246" t="s">
        <v>743</v>
      </c>
      <c r="D7" s="246"/>
      <c r="E7" s="246"/>
      <c r="F7" s="246"/>
      <c r="G7" s="246"/>
      <c r="H7" s="246"/>
      <c r="I7" s="246"/>
      <c r="J7" s="246"/>
      <c r="K7" s="244"/>
    </row>
    <row r="8" spans="2:11" ht="12.75" customHeight="1">
      <c r="B8" s="247"/>
      <c r="C8" s="248"/>
      <c r="D8" s="248"/>
      <c r="E8" s="248"/>
      <c r="F8" s="248"/>
      <c r="G8" s="248"/>
      <c r="H8" s="248"/>
      <c r="I8" s="248"/>
      <c r="J8" s="248"/>
      <c r="K8" s="244"/>
    </row>
    <row r="9" spans="2:11" ht="15" customHeight="1">
      <c r="B9" s="247"/>
      <c r="C9" s="246" t="s">
        <v>744</v>
      </c>
      <c r="D9" s="246"/>
      <c r="E9" s="246"/>
      <c r="F9" s="246"/>
      <c r="G9" s="246"/>
      <c r="H9" s="246"/>
      <c r="I9" s="246"/>
      <c r="J9" s="246"/>
      <c r="K9" s="244"/>
    </row>
    <row r="10" spans="2:11" ht="15" customHeight="1">
      <c r="B10" s="247"/>
      <c r="C10" s="248"/>
      <c r="D10" s="246" t="s">
        <v>745</v>
      </c>
      <c r="E10" s="246"/>
      <c r="F10" s="246"/>
      <c r="G10" s="246"/>
      <c r="H10" s="246"/>
      <c r="I10" s="246"/>
      <c r="J10" s="246"/>
      <c r="K10" s="244"/>
    </row>
    <row r="11" spans="2:11" ht="15" customHeight="1">
      <c r="B11" s="247"/>
      <c r="C11" s="249"/>
      <c r="D11" s="246" t="s">
        <v>746</v>
      </c>
      <c r="E11" s="246"/>
      <c r="F11" s="246"/>
      <c r="G11" s="246"/>
      <c r="H11" s="246"/>
      <c r="I11" s="246"/>
      <c r="J11" s="246"/>
      <c r="K11" s="244"/>
    </row>
    <row r="12" spans="2:11" ht="12.75" customHeight="1">
      <c r="B12" s="247"/>
      <c r="C12" s="249"/>
      <c r="D12" s="249"/>
      <c r="E12" s="249"/>
      <c r="F12" s="249"/>
      <c r="G12" s="249"/>
      <c r="H12" s="249"/>
      <c r="I12" s="249"/>
      <c r="J12" s="249"/>
      <c r="K12" s="244"/>
    </row>
    <row r="13" spans="2:11" ht="15" customHeight="1">
      <c r="B13" s="247"/>
      <c r="C13" s="249"/>
      <c r="D13" s="246" t="s">
        <v>747</v>
      </c>
      <c r="E13" s="246"/>
      <c r="F13" s="246"/>
      <c r="G13" s="246"/>
      <c r="H13" s="246"/>
      <c r="I13" s="246"/>
      <c r="J13" s="246"/>
      <c r="K13" s="244"/>
    </row>
    <row r="14" spans="2:11" ht="15" customHeight="1">
      <c r="B14" s="247"/>
      <c r="C14" s="249"/>
      <c r="D14" s="246" t="s">
        <v>748</v>
      </c>
      <c r="E14" s="246"/>
      <c r="F14" s="246"/>
      <c r="G14" s="246"/>
      <c r="H14" s="246"/>
      <c r="I14" s="246"/>
      <c r="J14" s="246"/>
      <c r="K14" s="244"/>
    </row>
    <row r="15" spans="2:11" ht="15" customHeight="1">
      <c r="B15" s="247"/>
      <c r="C15" s="249"/>
      <c r="D15" s="246" t="s">
        <v>749</v>
      </c>
      <c r="E15" s="246"/>
      <c r="F15" s="246"/>
      <c r="G15" s="246"/>
      <c r="H15" s="246"/>
      <c r="I15" s="246"/>
      <c r="J15" s="246"/>
      <c r="K15" s="244"/>
    </row>
    <row r="16" spans="2:11" ht="15" customHeight="1">
      <c r="B16" s="247"/>
      <c r="C16" s="249"/>
      <c r="D16" s="249"/>
      <c r="E16" s="250" t="s">
        <v>80</v>
      </c>
      <c r="F16" s="246" t="s">
        <v>750</v>
      </c>
      <c r="G16" s="246"/>
      <c r="H16" s="246"/>
      <c r="I16" s="246"/>
      <c r="J16" s="246"/>
      <c r="K16" s="244"/>
    </row>
    <row r="17" spans="2:11" ht="15" customHeight="1">
      <c r="B17" s="247"/>
      <c r="C17" s="249"/>
      <c r="D17" s="249"/>
      <c r="E17" s="250" t="s">
        <v>751</v>
      </c>
      <c r="F17" s="246" t="s">
        <v>752</v>
      </c>
      <c r="G17" s="246"/>
      <c r="H17" s="246"/>
      <c r="I17" s="246"/>
      <c r="J17" s="246"/>
      <c r="K17" s="244"/>
    </row>
    <row r="18" spans="2:11" ht="15" customHeight="1">
      <c r="B18" s="247"/>
      <c r="C18" s="249"/>
      <c r="D18" s="249"/>
      <c r="E18" s="250" t="s">
        <v>753</v>
      </c>
      <c r="F18" s="246" t="s">
        <v>754</v>
      </c>
      <c r="G18" s="246"/>
      <c r="H18" s="246"/>
      <c r="I18" s="246"/>
      <c r="J18" s="246"/>
      <c r="K18" s="244"/>
    </row>
    <row r="19" spans="2:11" ht="15" customHeight="1">
      <c r="B19" s="247"/>
      <c r="C19" s="249"/>
      <c r="D19" s="249"/>
      <c r="E19" s="250" t="s">
        <v>755</v>
      </c>
      <c r="F19" s="246" t="s">
        <v>756</v>
      </c>
      <c r="G19" s="246"/>
      <c r="H19" s="246"/>
      <c r="I19" s="246"/>
      <c r="J19" s="246"/>
      <c r="K19" s="244"/>
    </row>
    <row r="20" spans="2:11" ht="15" customHeight="1">
      <c r="B20" s="247"/>
      <c r="C20" s="249"/>
      <c r="D20" s="249"/>
      <c r="E20" s="250" t="s">
        <v>757</v>
      </c>
      <c r="F20" s="246" t="s">
        <v>758</v>
      </c>
      <c r="G20" s="246"/>
      <c r="H20" s="246"/>
      <c r="I20" s="246"/>
      <c r="J20" s="246"/>
      <c r="K20" s="244"/>
    </row>
    <row r="21" spans="2:11" ht="15" customHeight="1">
      <c r="B21" s="247"/>
      <c r="C21" s="249"/>
      <c r="D21" s="249"/>
      <c r="E21" s="250" t="s">
        <v>759</v>
      </c>
      <c r="F21" s="246" t="s">
        <v>760</v>
      </c>
      <c r="G21" s="246"/>
      <c r="H21" s="246"/>
      <c r="I21" s="246"/>
      <c r="J21" s="246"/>
      <c r="K21" s="244"/>
    </row>
    <row r="22" spans="2:11" ht="12.75" customHeight="1">
      <c r="B22" s="247"/>
      <c r="C22" s="249"/>
      <c r="D22" s="249"/>
      <c r="E22" s="249"/>
      <c r="F22" s="249"/>
      <c r="G22" s="249"/>
      <c r="H22" s="249"/>
      <c r="I22" s="249"/>
      <c r="J22" s="249"/>
      <c r="K22" s="244"/>
    </row>
    <row r="23" spans="2:11" ht="15" customHeight="1">
      <c r="B23" s="247"/>
      <c r="C23" s="246" t="s">
        <v>761</v>
      </c>
      <c r="D23" s="246"/>
      <c r="E23" s="246"/>
      <c r="F23" s="246"/>
      <c r="G23" s="246"/>
      <c r="H23" s="246"/>
      <c r="I23" s="246"/>
      <c r="J23" s="246"/>
      <c r="K23" s="244"/>
    </row>
    <row r="24" spans="2:11" ht="15" customHeight="1">
      <c r="B24" s="247"/>
      <c r="C24" s="246" t="s">
        <v>762</v>
      </c>
      <c r="D24" s="246"/>
      <c r="E24" s="246"/>
      <c r="F24" s="246"/>
      <c r="G24" s="246"/>
      <c r="H24" s="246"/>
      <c r="I24" s="246"/>
      <c r="J24" s="246"/>
      <c r="K24" s="244"/>
    </row>
    <row r="25" spans="2:11" ht="15" customHeight="1">
      <c r="B25" s="247"/>
      <c r="C25" s="248"/>
      <c r="D25" s="246" t="s">
        <v>763</v>
      </c>
      <c r="E25" s="246"/>
      <c r="F25" s="246"/>
      <c r="G25" s="246"/>
      <c r="H25" s="246"/>
      <c r="I25" s="246"/>
      <c r="J25" s="246"/>
      <c r="K25" s="244"/>
    </row>
    <row r="26" spans="2:11" ht="15" customHeight="1">
      <c r="B26" s="247"/>
      <c r="C26" s="249"/>
      <c r="D26" s="246" t="s">
        <v>764</v>
      </c>
      <c r="E26" s="246"/>
      <c r="F26" s="246"/>
      <c r="G26" s="246"/>
      <c r="H26" s="246"/>
      <c r="I26" s="246"/>
      <c r="J26" s="246"/>
      <c r="K26" s="244"/>
    </row>
    <row r="27" spans="2:11" ht="12.75" customHeight="1">
      <c r="B27" s="247"/>
      <c r="C27" s="249"/>
      <c r="D27" s="249"/>
      <c r="E27" s="249"/>
      <c r="F27" s="249"/>
      <c r="G27" s="249"/>
      <c r="H27" s="249"/>
      <c r="I27" s="249"/>
      <c r="J27" s="249"/>
      <c r="K27" s="244"/>
    </row>
    <row r="28" spans="2:11" ht="15" customHeight="1">
      <c r="B28" s="247"/>
      <c r="C28" s="249"/>
      <c r="D28" s="246" t="s">
        <v>765</v>
      </c>
      <c r="E28" s="246"/>
      <c r="F28" s="246"/>
      <c r="G28" s="246"/>
      <c r="H28" s="246"/>
      <c r="I28" s="246"/>
      <c r="J28" s="246"/>
      <c r="K28" s="244"/>
    </row>
    <row r="29" spans="2:11" ht="15" customHeight="1">
      <c r="B29" s="247"/>
      <c r="C29" s="249"/>
      <c r="D29" s="246" t="s">
        <v>766</v>
      </c>
      <c r="E29" s="246"/>
      <c r="F29" s="246"/>
      <c r="G29" s="246"/>
      <c r="H29" s="246"/>
      <c r="I29" s="246"/>
      <c r="J29" s="246"/>
      <c r="K29" s="244"/>
    </row>
    <row r="30" spans="2:11" ht="12.75" customHeight="1">
      <c r="B30" s="247"/>
      <c r="C30" s="249"/>
      <c r="D30" s="249"/>
      <c r="E30" s="249"/>
      <c r="F30" s="249"/>
      <c r="G30" s="249"/>
      <c r="H30" s="249"/>
      <c r="I30" s="249"/>
      <c r="J30" s="249"/>
      <c r="K30" s="244"/>
    </row>
    <row r="31" spans="2:11" ht="15" customHeight="1">
      <c r="B31" s="247"/>
      <c r="C31" s="249"/>
      <c r="D31" s="246" t="s">
        <v>767</v>
      </c>
      <c r="E31" s="246"/>
      <c r="F31" s="246"/>
      <c r="G31" s="246"/>
      <c r="H31" s="246"/>
      <c r="I31" s="246"/>
      <c r="J31" s="246"/>
      <c r="K31" s="244"/>
    </row>
    <row r="32" spans="2:11" ht="15" customHeight="1">
      <c r="B32" s="247"/>
      <c r="C32" s="249"/>
      <c r="D32" s="246" t="s">
        <v>768</v>
      </c>
      <c r="E32" s="246"/>
      <c r="F32" s="246"/>
      <c r="G32" s="246"/>
      <c r="H32" s="246"/>
      <c r="I32" s="246"/>
      <c r="J32" s="246"/>
      <c r="K32" s="244"/>
    </row>
    <row r="33" spans="2:11" ht="15" customHeight="1">
      <c r="B33" s="247"/>
      <c r="C33" s="249"/>
      <c r="D33" s="246" t="s">
        <v>769</v>
      </c>
      <c r="E33" s="246"/>
      <c r="F33" s="246"/>
      <c r="G33" s="246"/>
      <c r="H33" s="246"/>
      <c r="I33" s="246"/>
      <c r="J33" s="246"/>
      <c r="K33" s="244"/>
    </row>
    <row r="34" spans="2:11" ht="15" customHeight="1">
      <c r="B34" s="247"/>
      <c r="C34" s="249"/>
      <c r="D34" s="248"/>
      <c r="E34" s="251" t="s">
        <v>113</v>
      </c>
      <c r="F34" s="248"/>
      <c r="G34" s="246" t="s">
        <v>770</v>
      </c>
      <c r="H34" s="246"/>
      <c r="I34" s="246"/>
      <c r="J34" s="246"/>
      <c r="K34" s="244"/>
    </row>
    <row r="35" spans="2:11" ht="30.75" customHeight="1">
      <c r="B35" s="247"/>
      <c r="C35" s="249"/>
      <c r="D35" s="248"/>
      <c r="E35" s="251" t="s">
        <v>771</v>
      </c>
      <c r="F35" s="248"/>
      <c r="G35" s="246" t="s">
        <v>772</v>
      </c>
      <c r="H35" s="246"/>
      <c r="I35" s="246"/>
      <c r="J35" s="246"/>
      <c r="K35" s="244"/>
    </row>
    <row r="36" spans="2:11" ht="15" customHeight="1">
      <c r="B36" s="247"/>
      <c r="C36" s="249"/>
      <c r="D36" s="248"/>
      <c r="E36" s="251" t="s">
        <v>55</v>
      </c>
      <c r="F36" s="248"/>
      <c r="G36" s="246" t="s">
        <v>773</v>
      </c>
      <c r="H36" s="246"/>
      <c r="I36" s="246"/>
      <c r="J36" s="246"/>
      <c r="K36" s="244"/>
    </row>
    <row r="37" spans="2:11" ht="15" customHeight="1">
      <c r="B37" s="247"/>
      <c r="C37" s="249"/>
      <c r="D37" s="248"/>
      <c r="E37" s="251" t="s">
        <v>114</v>
      </c>
      <c r="F37" s="248"/>
      <c r="G37" s="246" t="s">
        <v>774</v>
      </c>
      <c r="H37" s="246"/>
      <c r="I37" s="246"/>
      <c r="J37" s="246"/>
      <c r="K37" s="244"/>
    </row>
    <row r="38" spans="2:11" ht="15" customHeight="1">
      <c r="B38" s="247"/>
      <c r="C38" s="249"/>
      <c r="D38" s="248"/>
      <c r="E38" s="251" t="s">
        <v>115</v>
      </c>
      <c r="F38" s="248"/>
      <c r="G38" s="246" t="s">
        <v>775</v>
      </c>
      <c r="H38" s="246"/>
      <c r="I38" s="246"/>
      <c r="J38" s="246"/>
      <c r="K38" s="244"/>
    </row>
    <row r="39" spans="2:11" ht="15" customHeight="1">
      <c r="B39" s="247"/>
      <c r="C39" s="249"/>
      <c r="D39" s="248"/>
      <c r="E39" s="251" t="s">
        <v>116</v>
      </c>
      <c r="F39" s="248"/>
      <c r="G39" s="246" t="s">
        <v>776</v>
      </c>
      <c r="H39" s="246"/>
      <c r="I39" s="246"/>
      <c r="J39" s="246"/>
      <c r="K39" s="244"/>
    </row>
    <row r="40" spans="2:11" ht="15" customHeight="1">
      <c r="B40" s="247"/>
      <c r="C40" s="249"/>
      <c r="D40" s="248"/>
      <c r="E40" s="251" t="s">
        <v>777</v>
      </c>
      <c r="F40" s="248"/>
      <c r="G40" s="246" t="s">
        <v>778</v>
      </c>
      <c r="H40" s="246"/>
      <c r="I40" s="246"/>
      <c r="J40" s="246"/>
      <c r="K40" s="244"/>
    </row>
    <row r="41" spans="2:11" ht="15" customHeight="1">
      <c r="B41" s="247"/>
      <c r="C41" s="249"/>
      <c r="D41" s="248"/>
      <c r="E41" s="251"/>
      <c r="F41" s="248"/>
      <c r="G41" s="246" t="s">
        <v>779</v>
      </c>
      <c r="H41" s="246"/>
      <c r="I41" s="246"/>
      <c r="J41" s="246"/>
      <c r="K41" s="244"/>
    </row>
    <row r="42" spans="2:11" ht="15" customHeight="1">
      <c r="B42" s="247"/>
      <c r="C42" s="249"/>
      <c r="D42" s="248"/>
      <c r="E42" s="251" t="s">
        <v>780</v>
      </c>
      <c r="F42" s="248"/>
      <c r="G42" s="246" t="s">
        <v>781</v>
      </c>
      <c r="H42" s="246"/>
      <c r="I42" s="246"/>
      <c r="J42" s="246"/>
      <c r="K42" s="244"/>
    </row>
    <row r="43" spans="2:11" ht="15" customHeight="1">
      <c r="B43" s="247"/>
      <c r="C43" s="249"/>
      <c r="D43" s="248"/>
      <c r="E43" s="251" t="s">
        <v>119</v>
      </c>
      <c r="F43" s="248"/>
      <c r="G43" s="246" t="s">
        <v>782</v>
      </c>
      <c r="H43" s="246"/>
      <c r="I43" s="246"/>
      <c r="J43" s="246"/>
      <c r="K43" s="244"/>
    </row>
    <row r="44" spans="2:11" ht="12.75" customHeight="1">
      <c r="B44" s="247"/>
      <c r="C44" s="249"/>
      <c r="D44" s="248"/>
      <c r="E44" s="248"/>
      <c r="F44" s="248"/>
      <c r="G44" s="248"/>
      <c r="H44" s="248"/>
      <c r="I44" s="248"/>
      <c r="J44" s="248"/>
      <c r="K44" s="244"/>
    </row>
    <row r="45" spans="2:11" ht="15" customHeight="1">
      <c r="B45" s="247"/>
      <c r="C45" s="249"/>
      <c r="D45" s="246" t="s">
        <v>783</v>
      </c>
      <c r="E45" s="246"/>
      <c r="F45" s="246"/>
      <c r="G45" s="246"/>
      <c r="H45" s="246"/>
      <c r="I45" s="246"/>
      <c r="J45" s="246"/>
      <c r="K45" s="244"/>
    </row>
    <row r="46" spans="2:11" ht="15" customHeight="1">
      <c r="B46" s="247"/>
      <c r="C46" s="249"/>
      <c r="D46" s="249"/>
      <c r="E46" s="246" t="s">
        <v>784</v>
      </c>
      <c r="F46" s="246"/>
      <c r="G46" s="246"/>
      <c r="H46" s="246"/>
      <c r="I46" s="246"/>
      <c r="J46" s="246"/>
      <c r="K46" s="244"/>
    </row>
    <row r="47" spans="2:11" ht="15" customHeight="1">
      <c r="B47" s="247"/>
      <c r="C47" s="249"/>
      <c r="D47" s="249"/>
      <c r="E47" s="246" t="s">
        <v>785</v>
      </c>
      <c r="F47" s="246"/>
      <c r="G47" s="246"/>
      <c r="H47" s="246"/>
      <c r="I47" s="246"/>
      <c r="J47" s="246"/>
      <c r="K47" s="244"/>
    </row>
    <row r="48" spans="2:11" ht="15" customHeight="1">
      <c r="B48" s="247"/>
      <c r="C48" s="249"/>
      <c r="D48" s="249"/>
      <c r="E48" s="246" t="s">
        <v>786</v>
      </c>
      <c r="F48" s="246"/>
      <c r="G48" s="246"/>
      <c r="H48" s="246"/>
      <c r="I48" s="246"/>
      <c r="J48" s="246"/>
      <c r="K48" s="244"/>
    </row>
    <row r="49" spans="2:11" ht="15" customHeight="1">
      <c r="B49" s="247"/>
      <c r="C49" s="249"/>
      <c r="D49" s="246" t="s">
        <v>787</v>
      </c>
      <c r="E49" s="246"/>
      <c r="F49" s="246"/>
      <c r="G49" s="246"/>
      <c r="H49" s="246"/>
      <c r="I49" s="246"/>
      <c r="J49" s="246"/>
      <c r="K49" s="244"/>
    </row>
    <row r="50" spans="2:11" ht="25.5" customHeight="1">
      <c r="B50" s="242"/>
      <c r="C50" s="243" t="s">
        <v>788</v>
      </c>
      <c r="D50" s="243"/>
      <c r="E50" s="243"/>
      <c r="F50" s="243"/>
      <c r="G50" s="243"/>
      <c r="H50" s="243"/>
      <c r="I50" s="243"/>
      <c r="J50" s="243"/>
      <c r="K50" s="244"/>
    </row>
    <row r="51" spans="2:11" ht="5.25" customHeight="1">
      <c r="B51" s="242"/>
      <c r="C51" s="245"/>
      <c r="D51" s="245"/>
      <c r="E51" s="245"/>
      <c r="F51" s="245"/>
      <c r="G51" s="245"/>
      <c r="H51" s="245"/>
      <c r="I51" s="245"/>
      <c r="J51" s="245"/>
      <c r="K51" s="244"/>
    </row>
    <row r="52" spans="2:11" ht="15" customHeight="1">
      <c r="B52" s="242"/>
      <c r="C52" s="246" t="s">
        <v>789</v>
      </c>
      <c r="D52" s="246"/>
      <c r="E52" s="246"/>
      <c r="F52" s="246"/>
      <c r="G52" s="246"/>
      <c r="H52" s="246"/>
      <c r="I52" s="246"/>
      <c r="J52" s="246"/>
      <c r="K52" s="244"/>
    </row>
    <row r="53" spans="2:11" ht="15" customHeight="1">
      <c r="B53" s="242"/>
      <c r="C53" s="246" t="s">
        <v>790</v>
      </c>
      <c r="D53" s="246"/>
      <c r="E53" s="246"/>
      <c r="F53" s="246"/>
      <c r="G53" s="246"/>
      <c r="H53" s="246"/>
      <c r="I53" s="246"/>
      <c r="J53" s="246"/>
      <c r="K53" s="244"/>
    </row>
    <row r="54" spans="2:11" ht="12.75" customHeight="1">
      <c r="B54" s="242"/>
      <c r="C54" s="248"/>
      <c r="D54" s="248"/>
      <c r="E54" s="248"/>
      <c r="F54" s="248"/>
      <c r="G54" s="248"/>
      <c r="H54" s="248"/>
      <c r="I54" s="248"/>
      <c r="J54" s="248"/>
      <c r="K54" s="244"/>
    </row>
    <row r="55" spans="2:11" ht="15" customHeight="1">
      <c r="B55" s="242"/>
      <c r="C55" s="246" t="s">
        <v>791</v>
      </c>
      <c r="D55" s="246"/>
      <c r="E55" s="246"/>
      <c r="F55" s="246"/>
      <c r="G55" s="246"/>
      <c r="H55" s="246"/>
      <c r="I55" s="246"/>
      <c r="J55" s="246"/>
      <c r="K55" s="244"/>
    </row>
    <row r="56" spans="2:11" ht="15" customHeight="1">
      <c r="B56" s="242"/>
      <c r="C56" s="249"/>
      <c r="D56" s="246" t="s">
        <v>792</v>
      </c>
      <c r="E56" s="246"/>
      <c r="F56" s="246"/>
      <c r="G56" s="246"/>
      <c r="H56" s="246"/>
      <c r="I56" s="246"/>
      <c r="J56" s="246"/>
      <c r="K56" s="244"/>
    </row>
    <row r="57" spans="2:11" ht="15" customHeight="1">
      <c r="B57" s="242"/>
      <c r="C57" s="249"/>
      <c r="D57" s="246" t="s">
        <v>793</v>
      </c>
      <c r="E57" s="246"/>
      <c r="F57" s="246"/>
      <c r="G57" s="246"/>
      <c r="H57" s="246"/>
      <c r="I57" s="246"/>
      <c r="J57" s="246"/>
      <c r="K57" s="244"/>
    </row>
    <row r="58" spans="2:11" ht="15" customHeight="1">
      <c r="B58" s="242"/>
      <c r="C58" s="249"/>
      <c r="D58" s="246" t="s">
        <v>794</v>
      </c>
      <c r="E58" s="246"/>
      <c r="F58" s="246"/>
      <c r="G58" s="246"/>
      <c r="H58" s="246"/>
      <c r="I58" s="246"/>
      <c r="J58" s="246"/>
      <c r="K58" s="244"/>
    </row>
    <row r="59" spans="2:11" ht="15" customHeight="1">
      <c r="B59" s="242"/>
      <c r="C59" s="249"/>
      <c r="D59" s="246" t="s">
        <v>795</v>
      </c>
      <c r="E59" s="246"/>
      <c r="F59" s="246"/>
      <c r="G59" s="246"/>
      <c r="H59" s="246"/>
      <c r="I59" s="246"/>
      <c r="J59" s="246"/>
      <c r="K59" s="244"/>
    </row>
    <row r="60" spans="2:11" ht="15" customHeight="1">
      <c r="B60" s="242"/>
      <c r="C60" s="249"/>
      <c r="D60" s="252" t="s">
        <v>796</v>
      </c>
      <c r="E60" s="252"/>
      <c r="F60" s="252"/>
      <c r="G60" s="252"/>
      <c r="H60" s="252"/>
      <c r="I60" s="252"/>
      <c r="J60" s="252"/>
      <c r="K60" s="244"/>
    </row>
    <row r="61" spans="2:11" ht="15" customHeight="1">
      <c r="B61" s="242"/>
      <c r="C61" s="249"/>
      <c r="D61" s="246" t="s">
        <v>797</v>
      </c>
      <c r="E61" s="246"/>
      <c r="F61" s="246"/>
      <c r="G61" s="246"/>
      <c r="H61" s="246"/>
      <c r="I61" s="246"/>
      <c r="J61" s="246"/>
      <c r="K61" s="244"/>
    </row>
    <row r="62" spans="2:11" ht="12.75" customHeight="1">
      <c r="B62" s="242"/>
      <c r="C62" s="249"/>
      <c r="D62" s="249"/>
      <c r="E62" s="253"/>
      <c r="F62" s="249"/>
      <c r="G62" s="249"/>
      <c r="H62" s="249"/>
      <c r="I62" s="249"/>
      <c r="J62" s="249"/>
      <c r="K62" s="244"/>
    </row>
    <row r="63" spans="2:11" ht="15" customHeight="1">
      <c r="B63" s="242"/>
      <c r="C63" s="249"/>
      <c r="D63" s="246" t="s">
        <v>798</v>
      </c>
      <c r="E63" s="246"/>
      <c r="F63" s="246"/>
      <c r="G63" s="246"/>
      <c r="H63" s="246"/>
      <c r="I63" s="246"/>
      <c r="J63" s="246"/>
      <c r="K63" s="244"/>
    </row>
    <row r="64" spans="2:11" ht="15" customHeight="1">
      <c r="B64" s="242"/>
      <c r="C64" s="249"/>
      <c r="D64" s="252" t="s">
        <v>799</v>
      </c>
      <c r="E64" s="252"/>
      <c r="F64" s="252"/>
      <c r="G64" s="252"/>
      <c r="H64" s="252"/>
      <c r="I64" s="252"/>
      <c r="J64" s="252"/>
      <c r="K64" s="244"/>
    </row>
    <row r="65" spans="2:11" ht="15" customHeight="1">
      <c r="B65" s="242"/>
      <c r="C65" s="249"/>
      <c r="D65" s="246" t="s">
        <v>800</v>
      </c>
      <c r="E65" s="246"/>
      <c r="F65" s="246"/>
      <c r="G65" s="246"/>
      <c r="H65" s="246"/>
      <c r="I65" s="246"/>
      <c r="J65" s="246"/>
      <c r="K65" s="244"/>
    </row>
    <row r="66" spans="2:11" ht="15" customHeight="1">
      <c r="B66" s="242"/>
      <c r="C66" s="249"/>
      <c r="D66" s="246" t="s">
        <v>801</v>
      </c>
      <c r="E66" s="246"/>
      <c r="F66" s="246"/>
      <c r="G66" s="246"/>
      <c r="H66" s="246"/>
      <c r="I66" s="246"/>
      <c r="J66" s="246"/>
      <c r="K66" s="244"/>
    </row>
    <row r="67" spans="2:11" ht="15" customHeight="1">
      <c r="B67" s="242"/>
      <c r="C67" s="249"/>
      <c r="D67" s="246" t="s">
        <v>802</v>
      </c>
      <c r="E67" s="246"/>
      <c r="F67" s="246"/>
      <c r="G67" s="246"/>
      <c r="H67" s="246"/>
      <c r="I67" s="246"/>
      <c r="J67" s="246"/>
      <c r="K67" s="244"/>
    </row>
    <row r="68" spans="2:11" ht="15" customHeight="1">
      <c r="B68" s="242"/>
      <c r="C68" s="249"/>
      <c r="D68" s="246" t="s">
        <v>803</v>
      </c>
      <c r="E68" s="246"/>
      <c r="F68" s="246"/>
      <c r="G68" s="246"/>
      <c r="H68" s="246"/>
      <c r="I68" s="246"/>
      <c r="J68" s="246"/>
      <c r="K68" s="244"/>
    </row>
    <row r="69" spans="2:11" ht="12.75" customHeight="1">
      <c r="B69" s="254"/>
      <c r="C69" s="255"/>
      <c r="D69" s="255"/>
      <c r="E69" s="255"/>
      <c r="F69" s="255"/>
      <c r="G69" s="255"/>
      <c r="H69" s="255"/>
      <c r="I69" s="255"/>
      <c r="J69" s="255"/>
      <c r="K69" s="256"/>
    </row>
    <row r="70" spans="2:11" ht="18.75" customHeight="1">
      <c r="B70" s="257"/>
      <c r="C70" s="257"/>
      <c r="D70" s="257"/>
      <c r="E70" s="257"/>
      <c r="F70" s="257"/>
      <c r="G70" s="257"/>
      <c r="H70" s="257"/>
      <c r="I70" s="257"/>
      <c r="J70" s="257"/>
      <c r="K70" s="258"/>
    </row>
    <row r="71" spans="2:11" ht="18.75" customHeight="1">
      <c r="B71" s="258"/>
      <c r="C71" s="258"/>
      <c r="D71" s="258"/>
      <c r="E71" s="258"/>
      <c r="F71" s="258"/>
      <c r="G71" s="258"/>
      <c r="H71" s="258"/>
      <c r="I71" s="258"/>
      <c r="J71" s="258"/>
      <c r="K71" s="258"/>
    </row>
    <row r="72" spans="2:11" ht="7.5" customHeight="1">
      <c r="B72" s="259"/>
      <c r="C72" s="260"/>
      <c r="D72" s="260"/>
      <c r="E72" s="260"/>
      <c r="F72" s="260"/>
      <c r="G72" s="260"/>
      <c r="H72" s="260"/>
      <c r="I72" s="260"/>
      <c r="J72" s="260"/>
      <c r="K72" s="261"/>
    </row>
    <row r="73" spans="2:11" ht="45" customHeight="1">
      <c r="B73" s="262"/>
      <c r="C73" s="263" t="s">
        <v>739</v>
      </c>
      <c r="D73" s="263"/>
      <c r="E73" s="263"/>
      <c r="F73" s="263"/>
      <c r="G73" s="263"/>
      <c r="H73" s="263"/>
      <c r="I73" s="263"/>
      <c r="J73" s="263"/>
      <c r="K73" s="264"/>
    </row>
    <row r="74" spans="2:11" ht="17.25" customHeight="1">
      <c r="B74" s="262"/>
      <c r="C74" s="265" t="s">
        <v>804</v>
      </c>
      <c r="D74" s="265"/>
      <c r="E74" s="265"/>
      <c r="F74" s="265" t="s">
        <v>805</v>
      </c>
      <c r="G74" s="266"/>
      <c r="H74" s="265" t="s">
        <v>114</v>
      </c>
      <c r="I74" s="265" t="s">
        <v>59</v>
      </c>
      <c r="J74" s="265" t="s">
        <v>806</v>
      </c>
      <c r="K74" s="264"/>
    </row>
    <row r="75" spans="2:11" ht="17.25" customHeight="1">
      <c r="B75" s="262"/>
      <c r="C75" s="267" t="s">
        <v>807</v>
      </c>
      <c r="D75" s="267"/>
      <c r="E75" s="267"/>
      <c r="F75" s="268" t="s">
        <v>808</v>
      </c>
      <c r="G75" s="269"/>
      <c r="H75" s="267"/>
      <c r="I75" s="267"/>
      <c r="J75" s="267" t="s">
        <v>809</v>
      </c>
      <c r="K75" s="264"/>
    </row>
    <row r="76" spans="2:11" ht="5.25" customHeight="1">
      <c r="B76" s="262"/>
      <c r="C76" s="270"/>
      <c r="D76" s="270"/>
      <c r="E76" s="270"/>
      <c r="F76" s="270"/>
      <c r="G76" s="271"/>
      <c r="H76" s="270"/>
      <c r="I76" s="270"/>
      <c r="J76" s="270"/>
      <c r="K76" s="264"/>
    </row>
    <row r="77" spans="2:11" ht="15" customHeight="1">
      <c r="B77" s="262"/>
      <c r="C77" s="251" t="s">
        <v>55</v>
      </c>
      <c r="D77" s="270"/>
      <c r="E77" s="270"/>
      <c r="F77" s="272" t="s">
        <v>810</v>
      </c>
      <c r="G77" s="271"/>
      <c r="H77" s="251" t="s">
        <v>811</v>
      </c>
      <c r="I77" s="251" t="s">
        <v>812</v>
      </c>
      <c r="J77" s="251">
        <v>20</v>
      </c>
      <c r="K77" s="264"/>
    </row>
    <row r="78" spans="2:11" ht="15" customHeight="1">
      <c r="B78" s="262"/>
      <c r="C78" s="251" t="s">
        <v>813</v>
      </c>
      <c r="D78" s="251"/>
      <c r="E78" s="251"/>
      <c r="F78" s="272" t="s">
        <v>810</v>
      </c>
      <c r="G78" s="271"/>
      <c r="H78" s="251" t="s">
        <v>814</v>
      </c>
      <c r="I78" s="251" t="s">
        <v>812</v>
      </c>
      <c r="J78" s="251">
        <v>120</v>
      </c>
      <c r="K78" s="264"/>
    </row>
    <row r="79" spans="2:11" ht="15" customHeight="1">
      <c r="B79" s="273"/>
      <c r="C79" s="251" t="s">
        <v>815</v>
      </c>
      <c r="D79" s="251"/>
      <c r="E79" s="251"/>
      <c r="F79" s="272" t="s">
        <v>816</v>
      </c>
      <c r="G79" s="271"/>
      <c r="H79" s="251" t="s">
        <v>817</v>
      </c>
      <c r="I79" s="251" t="s">
        <v>812</v>
      </c>
      <c r="J79" s="251">
        <v>50</v>
      </c>
      <c r="K79" s="264"/>
    </row>
    <row r="80" spans="2:11" ht="15" customHeight="1">
      <c r="B80" s="273"/>
      <c r="C80" s="251" t="s">
        <v>818</v>
      </c>
      <c r="D80" s="251"/>
      <c r="E80" s="251"/>
      <c r="F80" s="272" t="s">
        <v>810</v>
      </c>
      <c r="G80" s="271"/>
      <c r="H80" s="251" t="s">
        <v>819</v>
      </c>
      <c r="I80" s="251" t="s">
        <v>820</v>
      </c>
      <c r="J80" s="251"/>
      <c r="K80" s="264"/>
    </row>
    <row r="81" spans="2:11" ht="15" customHeight="1">
      <c r="B81" s="273"/>
      <c r="C81" s="274" t="s">
        <v>821</v>
      </c>
      <c r="D81" s="274"/>
      <c r="E81" s="274"/>
      <c r="F81" s="275" t="s">
        <v>816</v>
      </c>
      <c r="G81" s="274"/>
      <c r="H81" s="274" t="s">
        <v>822</v>
      </c>
      <c r="I81" s="274" t="s">
        <v>812</v>
      </c>
      <c r="J81" s="274">
        <v>15</v>
      </c>
      <c r="K81" s="264"/>
    </row>
    <row r="82" spans="2:11" ht="15" customHeight="1">
      <c r="B82" s="273"/>
      <c r="C82" s="274" t="s">
        <v>823</v>
      </c>
      <c r="D82" s="274"/>
      <c r="E82" s="274"/>
      <c r="F82" s="275" t="s">
        <v>816</v>
      </c>
      <c r="G82" s="274"/>
      <c r="H82" s="274" t="s">
        <v>824</v>
      </c>
      <c r="I82" s="274" t="s">
        <v>812</v>
      </c>
      <c r="J82" s="274">
        <v>15</v>
      </c>
      <c r="K82" s="264"/>
    </row>
    <row r="83" spans="2:11" ht="15" customHeight="1">
      <c r="B83" s="273"/>
      <c r="C83" s="274" t="s">
        <v>825</v>
      </c>
      <c r="D83" s="274"/>
      <c r="E83" s="274"/>
      <c r="F83" s="275" t="s">
        <v>816</v>
      </c>
      <c r="G83" s="274"/>
      <c r="H83" s="274" t="s">
        <v>826</v>
      </c>
      <c r="I83" s="274" t="s">
        <v>812</v>
      </c>
      <c r="J83" s="274">
        <v>20</v>
      </c>
      <c r="K83" s="264"/>
    </row>
    <row r="84" spans="2:11" ht="15" customHeight="1">
      <c r="B84" s="273"/>
      <c r="C84" s="274" t="s">
        <v>827</v>
      </c>
      <c r="D84" s="274"/>
      <c r="E84" s="274"/>
      <c r="F84" s="275" t="s">
        <v>816</v>
      </c>
      <c r="G84" s="274"/>
      <c r="H84" s="274" t="s">
        <v>828</v>
      </c>
      <c r="I84" s="274" t="s">
        <v>812</v>
      </c>
      <c r="J84" s="274">
        <v>20</v>
      </c>
      <c r="K84" s="264"/>
    </row>
    <row r="85" spans="2:11" ht="15" customHeight="1">
      <c r="B85" s="273"/>
      <c r="C85" s="251" t="s">
        <v>829</v>
      </c>
      <c r="D85" s="251"/>
      <c r="E85" s="251"/>
      <c r="F85" s="272" t="s">
        <v>816</v>
      </c>
      <c r="G85" s="271"/>
      <c r="H85" s="251" t="s">
        <v>830</v>
      </c>
      <c r="I85" s="251" t="s">
        <v>812</v>
      </c>
      <c r="J85" s="251">
        <v>50</v>
      </c>
      <c r="K85" s="264"/>
    </row>
    <row r="86" spans="2:11" ht="15" customHeight="1">
      <c r="B86" s="273"/>
      <c r="C86" s="251" t="s">
        <v>831</v>
      </c>
      <c r="D86" s="251"/>
      <c r="E86" s="251"/>
      <c r="F86" s="272" t="s">
        <v>816</v>
      </c>
      <c r="G86" s="271"/>
      <c r="H86" s="251" t="s">
        <v>832</v>
      </c>
      <c r="I86" s="251" t="s">
        <v>812</v>
      </c>
      <c r="J86" s="251">
        <v>20</v>
      </c>
      <c r="K86" s="264"/>
    </row>
    <row r="87" spans="2:11" ht="15" customHeight="1">
      <c r="B87" s="273"/>
      <c r="C87" s="251" t="s">
        <v>833</v>
      </c>
      <c r="D87" s="251"/>
      <c r="E87" s="251"/>
      <c r="F87" s="272" t="s">
        <v>816</v>
      </c>
      <c r="G87" s="271"/>
      <c r="H87" s="251" t="s">
        <v>834</v>
      </c>
      <c r="I87" s="251" t="s">
        <v>812</v>
      </c>
      <c r="J87" s="251">
        <v>20</v>
      </c>
      <c r="K87" s="264"/>
    </row>
    <row r="88" spans="2:11" ht="15" customHeight="1">
      <c r="B88" s="273"/>
      <c r="C88" s="251" t="s">
        <v>835</v>
      </c>
      <c r="D88" s="251"/>
      <c r="E88" s="251"/>
      <c r="F88" s="272" t="s">
        <v>816</v>
      </c>
      <c r="G88" s="271"/>
      <c r="H88" s="251" t="s">
        <v>836</v>
      </c>
      <c r="I88" s="251" t="s">
        <v>812</v>
      </c>
      <c r="J88" s="251">
        <v>50</v>
      </c>
      <c r="K88" s="264"/>
    </row>
    <row r="89" spans="2:11" ht="15" customHeight="1">
      <c r="B89" s="273"/>
      <c r="C89" s="251" t="s">
        <v>837</v>
      </c>
      <c r="D89" s="251"/>
      <c r="E89" s="251"/>
      <c r="F89" s="272" t="s">
        <v>816</v>
      </c>
      <c r="G89" s="271"/>
      <c r="H89" s="251" t="s">
        <v>837</v>
      </c>
      <c r="I89" s="251" t="s">
        <v>812</v>
      </c>
      <c r="J89" s="251">
        <v>50</v>
      </c>
      <c r="K89" s="264"/>
    </row>
    <row r="90" spans="2:11" ht="15" customHeight="1">
      <c r="B90" s="273"/>
      <c r="C90" s="251" t="s">
        <v>120</v>
      </c>
      <c r="D90" s="251"/>
      <c r="E90" s="251"/>
      <c r="F90" s="272" t="s">
        <v>816</v>
      </c>
      <c r="G90" s="271"/>
      <c r="H90" s="251" t="s">
        <v>838</v>
      </c>
      <c r="I90" s="251" t="s">
        <v>812</v>
      </c>
      <c r="J90" s="251">
        <v>255</v>
      </c>
      <c r="K90" s="264"/>
    </row>
    <row r="91" spans="2:11" ht="15" customHeight="1">
      <c r="B91" s="273"/>
      <c r="C91" s="251" t="s">
        <v>839</v>
      </c>
      <c r="D91" s="251"/>
      <c r="E91" s="251"/>
      <c r="F91" s="272" t="s">
        <v>810</v>
      </c>
      <c r="G91" s="271"/>
      <c r="H91" s="251" t="s">
        <v>840</v>
      </c>
      <c r="I91" s="251" t="s">
        <v>841</v>
      </c>
      <c r="J91" s="251"/>
      <c r="K91" s="264"/>
    </row>
    <row r="92" spans="2:11" ht="15" customHeight="1">
      <c r="B92" s="273"/>
      <c r="C92" s="251" t="s">
        <v>842</v>
      </c>
      <c r="D92" s="251"/>
      <c r="E92" s="251"/>
      <c r="F92" s="272" t="s">
        <v>810</v>
      </c>
      <c r="G92" s="271"/>
      <c r="H92" s="251" t="s">
        <v>843</v>
      </c>
      <c r="I92" s="251" t="s">
        <v>844</v>
      </c>
      <c r="J92" s="251"/>
      <c r="K92" s="264"/>
    </row>
    <row r="93" spans="2:11" ht="15" customHeight="1">
      <c r="B93" s="273"/>
      <c r="C93" s="251" t="s">
        <v>845</v>
      </c>
      <c r="D93" s="251"/>
      <c r="E93" s="251"/>
      <c r="F93" s="272" t="s">
        <v>810</v>
      </c>
      <c r="G93" s="271"/>
      <c r="H93" s="251" t="s">
        <v>845</v>
      </c>
      <c r="I93" s="251" t="s">
        <v>844</v>
      </c>
      <c r="J93" s="251"/>
      <c r="K93" s="264"/>
    </row>
    <row r="94" spans="2:11" ht="15" customHeight="1">
      <c r="B94" s="273"/>
      <c r="C94" s="251" t="s">
        <v>40</v>
      </c>
      <c r="D94" s="251"/>
      <c r="E94" s="251"/>
      <c r="F94" s="272" t="s">
        <v>810</v>
      </c>
      <c r="G94" s="271"/>
      <c r="H94" s="251" t="s">
        <v>846</v>
      </c>
      <c r="I94" s="251" t="s">
        <v>844</v>
      </c>
      <c r="J94" s="251"/>
      <c r="K94" s="264"/>
    </row>
    <row r="95" spans="2:11" ht="15" customHeight="1">
      <c r="B95" s="273"/>
      <c r="C95" s="251" t="s">
        <v>50</v>
      </c>
      <c r="D95" s="251"/>
      <c r="E95" s="251"/>
      <c r="F95" s="272" t="s">
        <v>810</v>
      </c>
      <c r="G95" s="271"/>
      <c r="H95" s="251" t="s">
        <v>847</v>
      </c>
      <c r="I95" s="251" t="s">
        <v>844</v>
      </c>
      <c r="J95" s="251"/>
      <c r="K95" s="264"/>
    </row>
    <row r="96" spans="2:11" ht="15" customHeight="1">
      <c r="B96" s="276"/>
      <c r="C96" s="277"/>
      <c r="D96" s="277"/>
      <c r="E96" s="277"/>
      <c r="F96" s="277"/>
      <c r="G96" s="277"/>
      <c r="H96" s="277"/>
      <c r="I96" s="277"/>
      <c r="J96" s="277"/>
      <c r="K96" s="278"/>
    </row>
    <row r="97" spans="2:11" ht="18.75" customHeight="1">
      <c r="B97" s="279"/>
      <c r="C97" s="280"/>
      <c r="D97" s="280"/>
      <c r="E97" s="280"/>
      <c r="F97" s="280"/>
      <c r="G97" s="280"/>
      <c r="H97" s="280"/>
      <c r="I97" s="280"/>
      <c r="J97" s="280"/>
      <c r="K97" s="279"/>
    </row>
    <row r="98" spans="2:11" ht="18.75" customHeight="1">
      <c r="B98" s="258"/>
      <c r="C98" s="258"/>
      <c r="D98" s="258"/>
      <c r="E98" s="258"/>
      <c r="F98" s="258"/>
      <c r="G98" s="258"/>
      <c r="H98" s="258"/>
      <c r="I98" s="258"/>
      <c r="J98" s="258"/>
      <c r="K98" s="258"/>
    </row>
    <row r="99" spans="2:11" ht="7.5" customHeight="1">
      <c r="B99" s="259"/>
      <c r="C99" s="260"/>
      <c r="D99" s="260"/>
      <c r="E99" s="260"/>
      <c r="F99" s="260"/>
      <c r="G99" s="260"/>
      <c r="H99" s="260"/>
      <c r="I99" s="260"/>
      <c r="J99" s="260"/>
      <c r="K99" s="261"/>
    </row>
    <row r="100" spans="2:11" ht="45" customHeight="1">
      <c r="B100" s="262"/>
      <c r="C100" s="263" t="s">
        <v>848</v>
      </c>
      <c r="D100" s="263"/>
      <c r="E100" s="263"/>
      <c r="F100" s="263"/>
      <c r="G100" s="263"/>
      <c r="H100" s="263"/>
      <c r="I100" s="263"/>
      <c r="J100" s="263"/>
      <c r="K100" s="264"/>
    </row>
    <row r="101" spans="2:11" ht="17.25" customHeight="1">
      <c r="B101" s="262"/>
      <c r="C101" s="265" t="s">
        <v>804</v>
      </c>
      <c r="D101" s="265"/>
      <c r="E101" s="265"/>
      <c r="F101" s="265" t="s">
        <v>805</v>
      </c>
      <c r="G101" s="266"/>
      <c r="H101" s="265" t="s">
        <v>114</v>
      </c>
      <c r="I101" s="265" t="s">
        <v>59</v>
      </c>
      <c r="J101" s="265" t="s">
        <v>806</v>
      </c>
      <c r="K101" s="264"/>
    </row>
    <row r="102" spans="2:11" ht="17.25" customHeight="1">
      <c r="B102" s="262"/>
      <c r="C102" s="267" t="s">
        <v>807</v>
      </c>
      <c r="D102" s="267"/>
      <c r="E102" s="267"/>
      <c r="F102" s="268" t="s">
        <v>808</v>
      </c>
      <c r="G102" s="269"/>
      <c r="H102" s="267"/>
      <c r="I102" s="267"/>
      <c r="J102" s="267" t="s">
        <v>809</v>
      </c>
      <c r="K102" s="264"/>
    </row>
    <row r="103" spans="2:11" ht="5.25" customHeight="1">
      <c r="B103" s="262"/>
      <c r="C103" s="265"/>
      <c r="D103" s="265"/>
      <c r="E103" s="265"/>
      <c r="F103" s="265"/>
      <c r="G103" s="281"/>
      <c r="H103" s="265"/>
      <c r="I103" s="265"/>
      <c r="J103" s="265"/>
      <c r="K103" s="264"/>
    </row>
    <row r="104" spans="2:11" ht="15" customHeight="1">
      <c r="B104" s="262"/>
      <c r="C104" s="251" t="s">
        <v>55</v>
      </c>
      <c r="D104" s="270"/>
      <c r="E104" s="270"/>
      <c r="F104" s="272" t="s">
        <v>810</v>
      </c>
      <c r="G104" s="281"/>
      <c r="H104" s="251" t="s">
        <v>849</v>
      </c>
      <c r="I104" s="251" t="s">
        <v>812</v>
      </c>
      <c r="J104" s="251">
        <v>20</v>
      </c>
      <c r="K104" s="264"/>
    </row>
    <row r="105" spans="2:11" ht="15" customHeight="1">
      <c r="B105" s="262"/>
      <c r="C105" s="251" t="s">
        <v>813</v>
      </c>
      <c r="D105" s="251"/>
      <c r="E105" s="251"/>
      <c r="F105" s="272" t="s">
        <v>810</v>
      </c>
      <c r="G105" s="251"/>
      <c r="H105" s="251" t="s">
        <v>849</v>
      </c>
      <c r="I105" s="251" t="s">
        <v>812</v>
      </c>
      <c r="J105" s="251">
        <v>120</v>
      </c>
      <c r="K105" s="264"/>
    </row>
    <row r="106" spans="2:11" ht="15" customHeight="1">
      <c r="B106" s="273"/>
      <c r="C106" s="251" t="s">
        <v>815</v>
      </c>
      <c r="D106" s="251"/>
      <c r="E106" s="251"/>
      <c r="F106" s="272" t="s">
        <v>816</v>
      </c>
      <c r="G106" s="251"/>
      <c r="H106" s="251" t="s">
        <v>849</v>
      </c>
      <c r="I106" s="251" t="s">
        <v>812</v>
      </c>
      <c r="J106" s="251">
        <v>50</v>
      </c>
      <c r="K106" s="264"/>
    </row>
    <row r="107" spans="2:11" ht="15" customHeight="1">
      <c r="B107" s="273"/>
      <c r="C107" s="251" t="s">
        <v>818</v>
      </c>
      <c r="D107" s="251"/>
      <c r="E107" s="251"/>
      <c r="F107" s="272" t="s">
        <v>810</v>
      </c>
      <c r="G107" s="251"/>
      <c r="H107" s="251" t="s">
        <v>849</v>
      </c>
      <c r="I107" s="251" t="s">
        <v>820</v>
      </c>
      <c r="J107" s="251"/>
      <c r="K107" s="264"/>
    </row>
    <row r="108" spans="2:11" ht="15" customHeight="1">
      <c r="B108" s="273"/>
      <c r="C108" s="251" t="s">
        <v>829</v>
      </c>
      <c r="D108" s="251"/>
      <c r="E108" s="251"/>
      <c r="F108" s="272" t="s">
        <v>816</v>
      </c>
      <c r="G108" s="251"/>
      <c r="H108" s="251" t="s">
        <v>849</v>
      </c>
      <c r="I108" s="251" t="s">
        <v>812</v>
      </c>
      <c r="J108" s="251">
        <v>50</v>
      </c>
      <c r="K108" s="264"/>
    </row>
    <row r="109" spans="2:11" ht="15" customHeight="1">
      <c r="B109" s="273"/>
      <c r="C109" s="251" t="s">
        <v>837</v>
      </c>
      <c r="D109" s="251"/>
      <c r="E109" s="251"/>
      <c r="F109" s="272" t="s">
        <v>816</v>
      </c>
      <c r="G109" s="251"/>
      <c r="H109" s="251" t="s">
        <v>849</v>
      </c>
      <c r="I109" s="251" t="s">
        <v>812</v>
      </c>
      <c r="J109" s="251">
        <v>50</v>
      </c>
      <c r="K109" s="264"/>
    </row>
    <row r="110" spans="2:11" ht="15" customHeight="1">
      <c r="B110" s="273"/>
      <c r="C110" s="251" t="s">
        <v>835</v>
      </c>
      <c r="D110" s="251"/>
      <c r="E110" s="251"/>
      <c r="F110" s="272" t="s">
        <v>816</v>
      </c>
      <c r="G110" s="251"/>
      <c r="H110" s="251" t="s">
        <v>849</v>
      </c>
      <c r="I110" s="251" t="s">
        <v>812</v>
      </c>
      <c r="J110" s="251">
        <v>50</v>
      </c>
      <c r="K110" s="264"/>
    </row>
    <row r="111" spans="2:11" ht="15" customHeight="1">
      <c r="B111" s="273"/>
      <c r="C111" s="251" t="s">
        <v>55</v>
      </c>
      <c r="D111" s="251"/>
      <c r="E111" s="251"/>
      <c r="F111" s="272" t="s">
        <v>810</v>
      </c>
      <c r="G111" s="251"/>
      <c r="H111" s="251" t="s">
        <v>850</v>
      </c>
      <c r="I111" s="251" t="s">
        <v>812</v>
      </c>
      <c r="J111" s="251">
        <v>20</v>
      </c>
      <c r="K111" s="264"/>
    </row>
    <row r="112" spans="2:11" ht="15" customHeight="1">
      <c r="B112" s="273"/>
      <c r="C112" s="251" t="s">
        <v>851</v>
      </c>
      <c r="D112" s="251"/>
      <c r="E112" s="251"/>
      <c r="F112" s="272" t="s">
        <v>810</v>
      </c>
      <c r="G112" s="251"/>
      <c r="H112" s="251" t="s">
        <v>852</v>
      </c>
      <c r="I112" s="251" t="s">
        <v>812</v>
      </c>
      <c r="J112" s="251">
        <v>120</v>
      </c>
      <c r="K112" s="264"/>
    </row>
    <row r="113" spans="2:11" ht="15" customHeight="1">
      <c r="B113" s="273"/>
      <c r="C113" s="251" t="s">
        <v>40</v>
      </c>
      <c r="D113" s="251"/>
      <c r="E113" s="251"/>
      <c r="F113" s="272" t="s">
        <v>810</v>
      </c>
      <c r="G113" s="251"/>
      <c r="H113" s="251" t="s">
        <v>853</v>
      </c>
      <c r="I113" s="251" t="s">
        <v>844</v>
      </c>
      <c r="J113" s="251"/>
      <c r="K113" s="264"/>
    </row>
    <row r="114" spans="2:11" ht="15" customHeight="1">
      <c r="B114" s="273"/>
      <c r="C114" s="251" t="s">
        <v>50</v>
      </c>
      <c r="D114" s="251"/>
      <c r="E114" s="251"/>
      <c r="F114" s="272" t="s">
        <v>810</v>
      </c>
      <c r="G114" s="251"/>
      <c r="H114" s="251" t="s">
        <v>854</v>
      </c>
      <c r="I114" s="251" t="s">
        <v>844</v>
      </c>
      <c r="J114" s="251"/>
      <c r="K114" s="264"/>
    </row>
    <row r="115" spans="2:11" ht="15" customHeight="1">
      <c r="B115" s="273"/>
      <c r="C115" s="251" t="s">
        <v>59</v>
      </c>
      <c r="D115" s="251"/>
      <c r="E115" s="251"/>
      <c r="F115" s="272" t="s">
        <v>810</v>
      </c>
      <c r="G115" s="251"/>
      <c r="H115" s="251" t="s">
        <v>855</v>
      </c>
      <c r="I115" s="251" t="s">
        <v>856</v>
      </c>
      <c r="J115" s="251"/>
      <c r="K115" s="264"/>
    </row>
    <row r="116" spans="2:11" ht="15" customHeight="1">
      <c r="B116" s="276"/>
      <c r="C116" s="282"/>
      <c r="D116" s="282"/>
      <c r="E116" s="282"/>
      <c r="F116" s="282"/>
      <c r="G116" s="282"/>
      <c r="H116" s="282"/>
      <c r="I116" s="282"/>
      <c r="J116" s="282"/>
      <c r="K116" s="278"/>
    </row>
    <row r="117" spans="2:11" ht="18.75" customHeight="1">
      <c r="B117" s="283"/>
      <c r="C117" s="248"/>
      <c r="D117" s="248"/>
      <c r="E117" s="248"/>
      <c r="F117" s="284"/>
      <c r="G117" s="248"/>
      <c r="H117" s="248"/>
      <c r="I117" s="248"/>
      <c r="J117" s="248"/>
      <c r="K117" s="283"/>
    </row>
    <row r="118" spans="2:11" ht="18.75" customHeight="1">
      <c r="B118" s="258"/>
      <c r="C118" s="258"/>
      <c r="D118" s="258"/>
      <c r="E118" s="258"/>
      <c r="F118" s="258"/>
      <c r="G118" s="258"/>
      <c r="H118" s="258"/>
      <c r="I118" s="258"/>
      <c r="J118" s="258"/>
      <c r="K118" s="258"/>
    </row>
    <row r="119" spans="2:11" ht="7.5" customHeight="1">
      <c r="B119" s="285"/>
      <c r="C119" s="286"/>
      <c r="D119" s="286"/>
      <c r="E119" s="286"/>
      <c r="F119" s="286"/>
      <c r="G119" s="286"/>
      <c r="H119" s="286"/>
      <c r="I119" s="286"/>
      <c r="J119" s="286"/>
      <c r="K119" s="287"/>
    </row>
    <row r="120" spans="2:11" ht="45" customHeight="1">
      <c r="B120" s="288"/>
      <c r="C120" s="239" t="s">
        <v>857</v>
      </c>
      <c r="D120" s="239"/>
      <c r="E120" s="239"/>
      <c r="F120" s="239"/>
      <c r="G120" s="239"/>
      <c r="H120" s="239"/>
      <c r="I120" s="239"/>
      <c r="J120" s="239"/>
      <c r="K120" s="289"/>
    </row>
    <row r="121" spans="2:11" ht="17.25" customHeight="1">
      <c r="B121" s="290"/>
      <c r="C121" s="265" t="s">
        <v>804</v>
      </c>
      <c r="D121" s="265"/>
      <c r="E121" s="265"/>
      <c r="F121" s="265" t="s">
        <v>805</v>
      </c>
      <c r="G121" s="266"/>
      <c r="H121" s="265" t="s">
        <v>114</v>
      </c>
      <c r="I121" s="265" t="s">
        <v>59</v>
      </c>
      <c r="J121" s="265" t="s">
        <v>806</v>
      </c>
      <c r="K121" s="291"/>
    </row>
    <row r="122" spans="2:11" ht="17.25" customHeight="1">
      <c r="B122" s="290"/>
      <c r="C122" s="267" t="s">
        <v>807</v>
      </c>
      <c r="D122" s="267"/>
      <c r="E122" s="267"/>
      <c r="F122" s="268" t="s">
        <v>808</v>
      </c>
      <c r="G122" s="269"/>
      <c r="H122" s="267"/>
      <c r="I122" s="267"/>
      <c r="J122" s="267" t="s">
        <v>809</v>
      </c>
      <c r="K122" s="291"/>
    </row>
    <row r="123" spans="2:11" ht="5.25" customHeight="1">
      <c r="B123" s="292"/>
      <c r="C123" s="270"/>
      <c r="D123" s="270"/>
      <c r="E123" s="270"/>
      <c r="F123" s="270"/>
      <c r="G123" s="251"/>
      <c r="H123" s="270"/>
      <c r="I123" s="270"/>
      <c r="J123" s="270"/>
      <c r="K123" s="293"/>
    </row>
    <row r="124" spans="2:11" ht="15" customHeight="1">
      <c r="B124" s="292"/>
      <c r="C124" s="251" t="s">
        <v>813</v>
      </c>
      <c r="D124" s="270"/>
      <c r="E124" s="270"/>
      <c r="F124" s="272" t="s">
        <v>810</v>
      </c>
      <c r="G124" s="251"/>
      <c r="H124" s="251" t="s">
        <v>849</v>
      </c>
      <c r="I124" s="251" t="s">
        <v>812</v>
      </c>
      <c r="J124" s="251">
        <v>120</v>
      </c>
      <c r="K124" s="294"/>
    </row>
    <row r="125" spans="2:11" ht="15" customHeight="1">
      <c r="B125" s="292"/>
      <c r="C125" s="251" t="s">
        <v>858</v>
      </c>
      <c r="D125" s="251"/>
      <c r="E125" s="251"/>
      <c r="F125" s="272" t="s">
        <v>810</v>
      </c>
      <c r="G125" s="251"/>
      <c r="H125" s="251" t="s">
        <v>859</v>
      </c>
      <c r="I125" s="251" t="s">
        <v>812</v>
      </c>
      <c r="J125" s="251" t="s">
        <v>860</v>
      </c>
      <c r="K125" s="294"/>
    </row>
    <row r="126" spans="2:11" ht="15" customHeight="1">
      <c r="B126" s="292"/>
      <c r="C126" s="251" t="s">
        <v>759</v>
      </c>
      <c r="D126" s="251"/>
      <c r="E126" s="251"/>
      <c r="F126" s="272" t="s">
        <v>810</v>
      </c>
      <c r="G126" s="251"/>
      <c r="H126" s="251" t="s">
        <v>861</v>
      </c>
      <c r="I126" s="251" t="s">
        <v>812</v>
      </c>
      <c r="J126" s="251" t="s">
        <v>860</v>
      </c>
      <c r="K126" s="294"/>
    </row>
    <row r="127" spans="2:11" ht="15" customHeight="1">
      <c r="B127" s="292"/>
      <c r="C127" s="251" t="s">
        <v>821</v>
      </c>
      <c r="D127" s="251"/>
      <c r="E127" s="251"/>
      <c r="F127" s="272" t="s">
        <v>816</v>
      </c>
      <c r="G127" s="251"/>
      <c r="H127" s="251" t="s">
        <v>822</v>
      </c>
      <c r="I127" s="251" t="s">
        <v>812</v>
      </c>
      <c r="J127" s="251">
        <v>15</v>
      </c>
      <c r="K127" s="294"/>
    </row>
    <row r="128" spans="2:11" ht="15" customHeight="1">
      <c r="B128" s="292"/>
      <c r="C128" s="274" t="s">
        <v>823</v>
      </c>
      <c r="D128" s="274"/>
      <c r="E128" s="274"/>
      <c r="F128" s="275" t="s">
        <v>816</v>
      </c>
      <c r="G128" s="274"/>
      <c r="H128" s="274" t="s">
        <v>824</v>
      </c>
      <c r="I128" s="274" t="s">
        <v>812</v>
      </c>
      <c r="J128" s="274">
        <v>15</v>
      </c>
      <c r="K128" s="294"/>
    </row>
    <row r="129" spans="2:11" ht="15" customHeight="1">
      <c r="B129" s="292"/>
      <c r="C129" s="274" t="s">
        <v>825</v>
      </c>
      <c r="D129" s="274"/>
      <c r="E129" s="274"/>
      <c r="F129" s="275" t="s">
        <v>816</v>
      </c>
      <c r="G129" s="274"/>
      <c r="H129" s="274" t="s">
        <v>826</v>
      </c>
      <c r="I129" s="274" t="s">
        <v>812</v>
      </c>
      <c r="J129" s="274">
        <v>20</v>
      </c>
      <c r="K129" s="294"/>
    </row>
    <row r="130" spans="2:11" ht="15" customHeight="1">
      <c r="B130" s="292"/>
      <c r="C130" s="274" t="s">
        <v>827</v>
      </c>
      <c r="D130" s="274"/>
      <c r="E130" s="274"/>
      <c r="F130" s="275" t="s">
        <v>816</v>
      </c>
      <c r="G130" s="274"/>
      <c r="H130" s="274" t="s">
        <v>828</v>
      </c>
      <c r="I130" s="274" t="s">
        <v>812</v>
      </c>
      <c r="J130" s="274">
        <v>20</v>
      </c>
      <c r="K130" s="294"/>
    </row>
    <row r="131" spans="2:11" ht="15" customHeight="1">
      <c r="B131" s="292"/>
      <c r="C131" s="251" t="s">
        <v>815</v>
      </c>
      <c r="D131" s="251"/>
      <c r="E131" s="251"/>
      <c r="F131" s="272" t="s">
        <v>816</v>
      </c>
      <c r="G131" s="251"/>
      <c r="H131" s="251" t="s">
        <v>849</v>
      </c>
      <c r="I131" s="251" t="s">
        <v>812</v>
      </c>
      <c r="J131" s="251">
        <v>50</v>
      </c>
      <c r="K131" s="294"/>
    </row>
    <row r="132" spans="2:11" ht="15" customHeight="1">
      <c r="B132" s="292"/>
      <c r="C132" s="251" t="s">
        <v>829</v>
      </c>
      <c r="D132" s="251"/>
      <c r="E132" s="251"/>
      <c r="F132" s="272" t="s">
        <v>816</v>
      </c>
      <c r="G132" s="251"/>
      <c r="H132" s="251" t="s">
        <v>849</v>
      </c>
      <c r="I132" s="251" t="s">
        <v>812</v>
      </c>
      <c r="J132" s="251">
        <v>50</v>
      </c>
      <c r="K132" s="294"/>
    </row>
    <row r="133" spans="2:11" ht="15" customHeight="1">
      <c r="B133" s="292"/>
      <c r="C133" s="251" t="s">
        <v>835</v>
      </c>
      <c r="D133" s="251"/>
      <c r="E133" s="251"/>
      <c r="F133" s="272" t="s">
        <v>816</v>
      </c>
      <c r="G133" s="251"/>
      <c r="H133" s="251" t="s">
        <v>849</v>
      </c>
      <c r="I133" s="251" t="s">
        <v>812</v>
      </c>
      <c r="J133" s="251">
        <v>50</v>
      </c>
      <c r="K133" s="294"/>
    </row>
    <row r="134" spans="2:11" ht="15" customHeight="1">
      <c r="B134" s="292"/>
      <c r="C134" s="251" t="s">
        <v>837</v>
      </c>
      <c r="D134" s="251"/>
      <c r="E134" s="251"/>
      <c r="F134" s="272" t="s">
        <v>816</v>
      </c>
      <c r="G134" s="251"/>
      <c r="H134" s="251" t="s">
        <v>849</v>
      </c>
      <c r="I134" s="251" t="s">
        <v>812</v>
      </c>
      <c r="J134" s="251">
        <v>50</v>
      </c>
      <c r="K134" s="294"/>
    </row>
    <row r="135" spans="2:11" ht="15" customHeight="1">
      <c r="B135" s="292"/>
      <c r="C135" s="251" t="s">
        <v>120</v>
      </c>
      <c r="D135" s="251"/>
      <c r="E135" s="251"/>
      <c r="F135" s="272" t="s">
        <v>816</v>
      </c>
      <c r="G135" s="251"/>
      <c r="H135" s="251" t="s">
        <v>862</v>
      </c>
      <c r="I135" s="251" t="s">
        <v>812</v>
      </c>
      <c r="J135" s="251">
        <v>255</v>
      </c>
      <c r="K135" s="294"/>
    </row>
    <row r="136" spans="2:11" ht="15" customHeight="1">
      <c r="B136" s="292"/>
      <c r="C136" s="251" t="s">
        <v>839</v>
      </c>
      <c r="D136" s="251"/>
      <c r="E136" s="251"/>
      <c r="F136" s="272" t="s">
        <v>810</v>
      </c>
      <c r="G136" s="251"/>
      <c r="H136" s="251" t="s">
        <v>863</v>
      </c>
      <c r="I136" s="251" t="s">
        <v>841</v>
      </c>
      <c r="J136" s="251"/>
      <c r="K136" s="294"/>
    </row>
    <row r="137" spans="2:11" ht="15" customHeight="1">
      <c r="B137" s="292"/>
      <c r="C137" s="251" t="s">
        <v>842</v>
      </c>
      <c r="D137" s="251"/>
      <c r="E137" s="251"/>
      <c r="F137" s="272" t="s">
        <v>810</v>
      </c>
      <c r="G137" s="251"/>
      <c r="H137" s="251" t="s">
        <v>864</v>
      </c>
      <c r="I137" s="251" t="s">
        <v>844</v>
      </c>
      <c r="J137" s="251"/>
      <c r="K137" s="294"/>
    </row>
    <row r="138" spans="2:11" ht="15" customHeight="1">
      <c r="B138" s="292"/>
      <c r="C138" s="251" t="s">
        <v>845</v>
      </c>
      <c r="D138" s="251"/>
      <c r="E138" s="251"/>
      <c r="F138" s="272" t="s">
        <v>810</v>
      </c>
      <c r="G138" s="251"/>
      <c r="H138" s="251" t="s">
        <v>845</v>
      </c>
      <c r="I138" s="251" t="s">
        <v>844</v>
      </c>
      <c r="J138" s="251"/>
      <c r="K138" s="294"/>
    </row>
    <row r="139" spans="2:11" ht="15" customHeight="1">
      <c r="B139" s="292"/>
      <c r="C139" s="251" t="s">
        <v>40</v>
      </c>
      <c r="D139" s="251"/>
      <c r="E139" s="251"/>
      <c r="F139" s="272" t="s">
        <v>810</v>
      </c>
      <c r="G139" s="251"/>
      <c r="H139" s="251" t="s">
        <v>865</v>
      </c>
      <c r="I139" s="251" t="s">
        <v>844</v>
      </c>
      <c r="J139" s="251"/>
      <c r="K139" s="294"/>
    </row>
    <row r="140" spans="2:11" ht="15" customHeight="1">
      <c r="B140" s="292"/>
      <c r="C140" s="251" t="s">
        <v>866</v>
      </c>
      <c r="D140" s="251"/>
      <c r="E140" s="251"/>
      <c r="F140" s="272" t="s">
        <v>810</v>
      </c>
      <c r="G140" s="251"/>
      <c r="H140" s="251" t="s">
        <v>867</v>
      </c>
      <c r="I140" s="251" t="s">
        <v>844</v>
      </c>
      <c r="J140" s="251"/>
      <c r="K140" s="294"/>
    </row>
    <row r="141" spans="2:11" ht="15" customHeight="1">
      <c r="B141" s="295"/>
      <c r="C141" s="296"/>
      <c r="D141" s="296"/>
      <c r="E141" s="296"/>
      <c r="F141" s="296"/>
      <c r="G141" s="296"/>
      <c r="H141" s="296"/>
      <c r="I141" s="296"/>
      <c r="J141" s="296"/>
      <c r="K141" s="297"/>
    </row>
    <row r="142" spans="2:11" ht="18.75" customHeight="1">
      <c r="B142" s="248"/>
      <c r="C142" s="248"/>
      <c r="D142" s="248"/>
      <c r="E142" s="248"/>
      <c r="F142" s="284"/>
      <c r="G142" s="248"/>
      <c r="H142" s="248"/>
      <c r="I142" s="248"/>
      <c r="J142" s="248"/>
      <c r="K142" s="248"/>
    </row>
    <row r="143" spans="2:11" ht="18.75" customHeight="1">
      <c r="B143" s="258"/>
      <c r="C143" s="258"/>
      <c r="D143" s="258"/>
      <c r="E143" s="258"/>
      <c r="F143" s="258"/>
      <c r="G143" s="258"/>
      <c r="H143" s="258"/>
      <c r="I143" s="258"/>
      <c r="J143" s="258"/>
      <c r="K143" s="258"/>
    </row>
    <row r="144" spans="2:11" ht="7.5" customHeight="1">
      <c r="B144" s="259"/>
      <c r="C144" s="260"/>
      <c r="D144" s="260"/>
      <c r="E144" s="260"/>
      <c r="F144" s="260"/>
      <c r="G144" s="260"/>
      <c r="H144" s="260"/>
      <c r="I144" s="260"/>
      <c r="J144" s="260"/>
      <c r="K144" s="261"/>
    </row>
    <row r="145" spans="2:11" ht="45" customHeight="1">
      <c r="B145" s="262"/>
      <c r="C145" s="263" t="s">
        <v>868</v>
      </c>
      <c r="D145" s="263"/>
      <c r="E145" s="263"/>
      <c r="F145" s="263"/>
      <c r="G145" s="263"/>
      <c r="H145" s="263"/>
      <c r="I145" s="263"/>
      <c r="J145" s="263"/>
      <c r="K145" s="264"/>
    </row>
    <row r="146" spans="2:11" ht="17.25" customHeight="1">
      <c r="B146" s="262"/>
      <c r="C146" s="265" t="s">
        <v>804</v>
      </c>
      <c r="D146" s="265"/>
      <c r="E146" s="265"/>
      <c r="F146" s="265" t="s">
        <v>805</v>
      </c>
      <c r="G146" s="266"/>
      <c r="H146" s="265" t="s">
        <v>114</v>
      </c>
      <c r="I146" s="265" t="s">
        <v>59</v>
      </c>
      <c r="J146" s="265" t="s">
        <v>806</v>
      </c>
      <c r="K146" s="264"/>
    </row>
    <row r="147" spans="2:11" ht="17.25" customHeight="1">
      <c r="B147" s="262"/>
      <c r="C147" s="267" t="s">
        <v>807</v>
      </c>
      <c r="D147" s="267"/>
      <c r="E147" s="267"/>
      <c r="F147" s="268" t="s">
        <v>808</v>
      </c>
      <c r="G147" s="269"/>
      <c r="H147" s="267"/>
      <c r="I147" s="267"/>
      <c r="J147" s="267" t="s">
        <v>809</v>
      </c>
      <c r="K147" s="264"/>
    </row>
    <row r="148" spans="2:11" ht="5.25" customHeight="1">
      <c r="B148" s="273"/>
      <c r="C148" s="270"/>
      <c r="D148" s="270"/>
      <c r="E148" s="270"/>
      <c r="F148" s="270"/>
      <c r="G148" s="271"/>
      <c r="H148" s="270"/>
      <c r="I148" s="270"/>
      <c r="J148" s="270"/>
      <c r="K148" s="294"/>
    </row>
    <row r="149" spans="2:11" ht="15" customHeight="1">
      <c r="B149" s="273"/>
      <c r="C149" s="298" t="s">
        <v>813</v>
      </c>
      <c r="D149" s="251"/>
      <c r="E149" s="251"/>
      <c r="F149" s="299" t="s">
        <v>810</v>
      </c>
      <c r="G149" s="251"/>
      <c r="H149" s="298" t="s">
        <v>849</v>
      </c>
      <c r="I149" s="298" t="s">
        <v>812</v>
      </c>
      <c r="J149" s="298">
        <v>120</v>
      </c>
      <c r="K149" s="294"/>
    </row>
    <row r="150" spans="2:11" ht="15" customHeight="1">
      <c r="B150" s="273"/>
      <c r="C150" s="298" t="s">
        <v>858</v>
      </c>
      <c r="D150" s="251"/>
      <c r="E150" s="251"/>
      <c r="F150" s="299" t="s">
        <v>810</v>
      </c>
      <c r="G150" s="251"/>
      <c r="H150" s="298" t="s">
        <v>869</v>
      </c>
      <c r="I150" s="298" t="s">
        <v>812</v>
      </c>
      <c r="J150" s="298" t="s">
        <v>860</v>
      </c>
      <c r="K150" s="294"/>
    </row>
    <row r="151" spans="2:11" ht="15" customHeight="1">
      <c r="B151" s="273"/>
      <c r="C151" s="298" t="s">
        <v>759</v>
      </c>
      <c r="D151" s="251"/>
      <c r="E151" s="251"/>
      <c r="F151" s="299" t="s">
        <v>810</v>
      </c>
      <c r="G151" s="251"/>
      <c r="H151" s="298" t="s">
        <v>870</v>
      </c>
      <c r="I151" s="298" t="s">
        <v>812</v>
      </c>
      <c r="J151" s="298" t="s">
        <v>860</v>
      </c>
      <c r="K151" s="294"/>
    </row>
    <row r="152" spans="2:11" ht="15" customHeight="1">
      <c r="B152" s="273"/>
      <c r="C152" s="298" t="s">
        <v>815</v>
      </c>
      <c r="D152" s="251"/>
      <c r="E152" s="251"/>
      <c r="F152" s="299" t="s">
        <v>816</v>
      </c>
      <c r="G152" s="251"/>
      <c r="H152" s="298" t="s">
        <v>849</v>
      </c>
      <c r="I152" s="298" t="s">
        <v>812</v>
      </c>
      <c r="J152" s="298">
        <v>50</v>
      </c>
      <c r="K152" s="294"/>
    </row>
    <row r="153" spans="2:11" ht="15" customHeight="1">
      <c r="B153" s="273"/>
      <c r="C153" s="298" t="s">
        <v>818</v>
      </c>
      <c r="D153" s="251"/>
      <c r="E153" s="251"/>
      <c r="F153" s="299" t="s">
        <v>810</v>
      </c>
      <c r="G153" s="251"/>
      <c r="H153" s="298" t="s">
        <v>849</v>
      </c>
      <c r="I153" s="298" t="s">
        <v>820</v>
      </c>
      <c r="J153" s="298"/>
      <c r="K153" s="294"/>
    </row>
    <row r="154" spans="2:11" ht="15" customHeight="1">
      <c r="B154" s="273"/>
      <c r="C154" s="298" t="s">
        <v>829</v>
      </c>
      <c r="D154" s="251"/>
      <c r="E154" s="251"/>
      <c r="F154" s="299" t="s">
        <v>816</v>
      </c>
      <c r="G154" s="251"/>
      <c r="H154" s="298" t="s">
        <v>849</v>
      </c>
      <c r="I154" s="298" t="s">
        <v>812</v>
      </c>
      <c r="J154" s="298">
        <v>50</v>
      </c>
      <c r="K154" s="294"/>
    </row>
    <row r="155" spans="2:11" ht="15" customHeight="1">
      <c r="B155" s="273"/>
      <c r="C155" s="298" t="s">
        <v>837</v>
      </c>
      <c r="D155" s="251"/>
      <c r="E155" s="251"/>
      <c r="F155" s="299" t="s">
        <v>816</v>
      </c>
      <c r="G155" s="251"/>
      <c r="H155" s="298" t="s">
        <v>849</v>
      </c>
      <c r="I155" s="298" t="s">
        <v>812</v>
      </c>
      <c r="J155" s="298">
        <v>50</v>
      </c>
      <c r="K155" s="294"/>
    </row>
    <row r="156" spans="2:11" ht="15" customHeight="1">
      <c r="B156" s="273"/>
      <c r="C156" s="298" t="s">
        <v>835</v>
      </c>
      <c r="D156" s="251"/>
      <c r="E156" s="251"/>
      <c r="F156" s="299" t="s">
        <v>816</v>
      </c>
      <c r="G156" s="251"/>
      <c r="H156" s="298" t="s">
        <v>849</v>
      </c>
      <c r="I156" s="298" t="s">
        <v>812</v>
      </c>
      <c r="J156" s="298">
        <v>50</v>
      </c>
      <c r="K156" s="294"/>
    </row>
    <row r="157" spans="2:11" ht="15" customHeight="1">
      <c r="B157" s="273"/>
      <c r="C157" s="298" t="s">
        <v>88</v>
      </c>
      <c r="D157" s="251"/>
      <c r="E157" s="251"/>
      <c r="F157" s="299" t="s">
        <v>810</v>
      </c>
      <c r="G157" s="251"/>
      <c r="H157" s="298" t="s">
        <v>871</v>
      </c>
      <c r="I157" s="298" t="s">
        <v>812</v>
      </c>
      <c r="J157" s="298" t="s">
        <v>872</v>
      </c>
      <c r="K157" s="294"/>
    </row>
    <row r="158" spans="2:11" ht="15" customHeight="1">
      <c r="B158" s="273"/>
      <c r="C158" s="298" t="s">
        <v>873</v>
      </c>
      <c r="D158" s="251"/>
      <c r="E158" s="251"/>
      <c r="F158" s="299" t="s">
        <v>810</v>
      </c>
      <c r="G158" s="251"/>
      <c r="H158" s="298" t="s">
        <v>874</v>
      </c>
      <c r="I158" s="298" t="s">
        <v>844</v>
      </c>
      <c r="J158" s="298"/>
      <c r="K158" s="294"/>
    </row>
    <row r="159" spans="2:11" ht="15" customHeight="1">
      <c r="B159" s="300"/>
      <c r="C159" s="282"/>
      <c r="D159" s="282"/>
      <c r="E159" s="282"/>
      <c r="F159" s="282"/>
      <c r="G159" s="282"/>
      <c r="H159" s="282"/>
      <c r="I159" s="282"/>
      <c r="J159" s="282"/>
      <c r="K159" s="301"/>
    </row>
    <row r="160" spans="2:11" ht="18.75" customHeight="1">
      <c r="B160" s="248"/>
      <c r="C160" s="251"/>
      <c r="D160" s="251"/>
      <c r="E160" s="251"/>
      <c r="F160" s="272"/>
      <c r="G160" s="251"/>
      <c r="H160" s="251"/>
      <c r="I160" s="251"/>
      <c r="J160" s="251"/>
      <c r="K160" s="248"/>
    </row>
    <row r="161" spans="2:11" ht="18.75" customHeight="1">
      <c r="B161" s="258"/>
      <c r="C161" s="258"/>
      <c r="D161" s="258"/>
      <c r="E161" s="258"/>
      <c r="F161" s="258"/>
      <c r="G161" s="258"/>
      <c r="H161" s="258"/>
      <c r="I161" s="258"/>
      <c r="J161" s="258"/>
      <c r="K161" s="258"/>
    </row>
    <row r="162" spans="2:11" ht="7.5" customHeight="1">
      <c r="B162" s="235"/>
      <c r="C162" s="236"/>
      <c r="D162" s="236"/>
      <c r="E162" s="236"/>
      <c r="F162" s="236"/>
      <c r="G162" s="236"/>
      <c r="H162" s="236"/>
      <c r="I162" s="236"/>
      <c r="J162" s="236"/>
      <c r="K162" s="237"/>
    </row>
    <row r="163" spans="2:11" ht="45" customHeight="1">
      <c r="B163" s="238"/>
      <c r="C163" s="239" t="s">
        <v>875</v>
      </c>
      <c r="D163" s="239"/>
      <c r="E163" s="239"/>
      <c r="F163" s="239"/>
      <c r="G163" s="239"/>
      <c r="H163" s="239"/>
      <c r="I163" s="239"/>
      <c r="J163" s="239"/>
      <c r="K163" s="240"/>
    </row>
    <row r="164" spans="2:11" ht="17.25" customHeight="1">
      <c r="B164" s="238"/>
      <c r="C164" s="265" t="s">
        <v>804</v>
      </c>
      <c r="D164" s="265"/>
      <c r="E164" s="265"/>
      <c r="F164" s="265" t="s">
        <v>805</v>
      </c>
      <c r="G164" s="302"/>
      <c r="H164" s="303" t="s">
        <v>114</v>
      </c>
      <c r="I164" s="303" t="s">
        <v>59</v>
      </c>
      <c r="J164" s="265" t="s">
        <v>806</v>
      </c>
      <c r="K164" s="240"/>
    </row>
    <row r="165" spans="2:11" ht="17.25" customHeight="1">
      <c r="B165" s="242"/>
      <c r="C165" s="267" t="s">
        <v>807</v>
      </c>
      <c r="D165" s="267"/>
      <c r="E165" s="267"/>
      <c r="F165" s="268" t="s">
        <v>808</v>
      </c>
      <c r="G165" s="304"/>
      <c r="H165" s="305"/>
      <c r="I165" s="305"/>
      <c r="J165" s="267" t="s">
        <v>809</v>
      </c>
      <c r="K165" s="244"/>
    </row>
    <row r="166" spans="2:11" ht="5.25" customHeight="1">
      <c r="B166" s="273"/>
      <c r="C166" s="270"/>
      <c r="D166" s="270"/>
      <c r="E166" s="270"/>
      <c r="F166" s="270"/>
      <c r="G166" s="271"/>
      <c r="H166" s="270"/>
      <c r="I166" s="270"/>
      <c r="J166" s="270"/>
      <c r="K166" s="294"/>
    </row>
    <row r="167" spans="2:11" ht="15" customHeight="1">
      <c r="B167" s="273"/>
      <c r="C167" s="251" t="s">
        <v>813</v>
      </c>
      <c r="D167" s="251"/>
      <c r="E167" s="251"/>
      <c r="F167" s="272" t="s">
        <v>810</v>
      </c>
      <c r="G167" s="251"/>
      <c r="H167" s="251" t="s">
        <v>849</v>
      </c>
      <c r="I167" s="251" t="s">
        <v>812</v>
      </c>
      <c r="J167" s="251">
        <v>120</v>
      </c>
      <c r="K167" s="294"/>
    </row>
    <row r="168" spans="2:11" ht="15" customHeight="1">
      <c r="B168" s="273"/>
      <c r="C168" s="251" t="s">
        <v>858</v>
      </c>
      <c r="D168" s="251"/>
      <c r="E168" s="251"/>
      <c r="F168" s="272" t="s">
        <v>810</v>
      </c>
      <c r="G168" s="251"/>
      <c r="H168" s="251" t="s">
        <v>859</v>
      </c>
      <c r="I168" s="251" t="s">
        <v>812</v>
      </c>
      <c r="J168" s="251" t="s">
        <v>860</v>
      </c>
      <c r="K168" s="294"/>
    </row>
    <row r="169" spans="2:11" ht="15" customHeight="1">
      <c r="B169" s="273"/>
      <c r="C169" s="251" t="s">
        <v>759</v>
      </c>
      <c r="D169" s="251"/>
      <c r="E169" s="251"/>
      <c r="F169" s="272" t="s">
        <v>810</v>
      </c>
      <c r="G169" s="251"/>
      <c r="H169" s="251" t="s">
        <v>876</v>
      </c>
      <c r="I169" s="251" t="s">
        <v>812</v>
      </c>
      <c r="J169" s="251" t="s">
        <v>860</v>
      </c>
      <c r="K169" s="294"/>
    </row>
    <row r="170" spans="2:11" ht="15" customHeight="1">
      <c r="B170" s="273"/>
      <c r="C170" s="251" t="s">
        <v>815</v>
      </c>
      <c r="D170" s="251"/>
      <c r="E170" s="251"/>
      <c r="F170" s="272" t="s">
        <v>816</v>
      </c>
      <c r="G170" s="251"/>
      <c r="H170" s="251" t="s">
        <v>876</v>
      </c>
      <c r="I170" s="251" t="s">
        <v>812</v>
      </c>
      <c r="J170" s="251">
        <v>50</v>
      </c>
      <c r="K170" s="294"/>
    </row>
    <row r="171" spans="2:11" ht="15" customHeight="1">
      <c r="B171" s="273"/>
      <c r="C171" s="251" t="s">
        <v>818</v>
      </c>
      <c r="D171" s="251"/>
      <c r="E171" s="251"/>
      <c r="F171" s="272" t="s">
        <v>810</v>
      </c>
      <c r="G171" s="251"/>
      <c r="H171" s="251" t="s">
        <v>876</v>
      </c>
      <c r="I171" s="251" t="s">
        <v>820</v>
      </c>
      <c r="J171" s="251"/>
      <c r="K171" s="294"/>
    </row>
    <row r="172" spans="2:11" ht="15" customHeight="1">
      <c r="B172" s="273"/>
      <c r="C172" s="251" t="s">
        <v>829</v>
      </c>
      <c r="D172" s="251"/>
      <c r="E172" s="251"/>
      <c r="F172" s="272" t="s">
        <v>816</v>
      </c>
      <c r="G172" s="251"/>
      <c r="H172" s="251" t="s">
        <v>876</v>
      </c>
      <c r="I172" s="251" t="s">
        <v>812</v>
      </c>
      <c r="J172" s="251">
        <v>50</v>
      </c>
      <c r="K172" s="294"/>
    </row>
    <row r="173" spans="2:11" ht="15" customHeight="1">
      <c r="B173" s="273"/>
      <c r="C173" s="251" t="s">
        <v>837</v>
      </c>
      <c r="D173" s="251"/>
      <c r="E173" s="251"/>
      <c r="F173" s="272" t="s">
        <v>816</v>
      </c>
      <c r="G173" s="251"/>
      <c r="H173" s="251" t="s">
        <v>876</v>
      </c>
      <c r="I173" s="251" t="s">
        <v>812</v>
      </c>
      <c r="J173" s="251">
        <v>50</v>
      </c>
      <c r="K173" s="294"/>
    </row>
    <row r="174" spans="2:11" ht="15" customHeight="1">
      <c r="B174" s="273"/>
      <c r="C174" s="251" t="s">
        <v>835</v>
      </c>
      <c r="D174" s="251"/>
      <c r="E174" s="251"/>
      <c r="F174" s="272" t="s">
        <v>816</v>
      </c>
      <c r="G174" s="251"/>
      <c r="H174" s="251" t="s">
        <v>876</v>
      </c>
      <c r="I174" s="251" t="s">
        <v>812</v>
      </c>
      <c r="J174" s="251">
        <v>50</v>
      </c>
      <c r="K174" s="294"/>
    </row>
    <row r="175" spans="2:11" ht="15" customHeight="1">
      <c r="B175" s="273"/>
      <c r="C175" s="251" t="s">
        <v>113</v>
      </c>
      <c r="D175" s="251"/>
      <c r="E175" s="251"/>
      <c r="F175" s="272" t="s">
        <v>810</v>
      </c>
      <c r="G175" s="251"/>
      <c r="H175" s="251" t="s">
        <v>877</v>
      </c>
      <c r="I175" s="251" t="s">
        <v>878</v>
      </c>
      <c r="J175" s="251"/>
      <c r="K175" s="294"/>
    </row>
    <row r="176" spans="2:11" ht="15" customHeight="1">
      <c r="B176" s="273"/>
      <c r="C176" s="251" t="s">
        <v>59</v>
      </c>
      <c r="D176" s="251"/>
      <c r="E176" s="251"/>
      <c r="F176" s="272" t="s">
        <v>810</v>
      </c>
      <c r="G176" s="251"/>
      <c r="H176" s="251" t="s">
        <v>879</v>
      </c>
      <c r="I176" s="251" t="s">
        <v>880</v>
      </c>
      <c r="J176" s="251">
        <v>1</v>
      </c>
      <c r="K176" s="294"/>
    </row>
    <row r="177" spans="2:11" ht="15" customHeight="1">
      <c r="B177" s="273"/>
      <c r="C177" s="251" t="s">
        <v>55</v>
      </c>
      <c r="D177" s="251"/>
      <c r="E177" s="251"/>
      <c r="F177" s="272" t="s">
        <v>810</v>
      </c>
      <c r="G177" s="251"/>
      <c r="H177" s="251" t="s">
        <v>881</v>
      </c>
      <c r="I177" s="251" t="s">
        <v>812</v>
      </c>
      <c r="J177" s="251">
        <v>20</v>
      </c>
      <c r="K177" s="294"/>
    </row>
    <row r="178" spans="2:11" ht="15" customHeight="1">
      <c r="B178" s="273"/>
      <c r="C178" s="251" t="s">
        <v>114</v>
      </c>
      <c r="D178" s="251"/>
      <c r="E178" s="251"/>
      <c r="F178" s="272" t="s">
        <v>810</v>
      </c>
      <c r="G178" s="251"/>
      <c r="H178" s="251" t="s">
        <v>882</v>
      </c>
      <c r="I178" s="251" t="s">
        <v>812</v>
      </c>
      <c r="J178" s="251">
        <v>255</v>
      </c>
      <c r="K178" s="294"/>
    </row>
    <row r="179" spans="2:11" ht="15" customHeight="1">
      <c r="B179" s="273"/>
      <c r="C179" s="251" t="s">
        <v>115</v>
      </c>
      <c r="D179" s="251"/>
      <c r="E179" s="251"/>
      <c r="F179" s="272" t="s">
        <v>810</v>
      </c>
      <c r="G179" s="251"/>
      <c r="H179" s="251" t="s">
        <v>775</v>
      </c>
      <c r="I179" s="251" t="s">
        <v>812</v>
      </c>
      <c r="J179" s="251">
        <v>10</v>
      </c>
      <c r="K179" s="294"/>
    </row>
    <row r="180" spans="2:11" ht="15" customHeight="1">
      <c r="B180" s="273"/>
      <c r="C180" s="251" t="s">
        <v>116</v>
      </c>
      <c r="D180" s="251"/>
      <c r="E180" s="251"/>
      <c r="F180" s="272" t="s">
        <v>810</v>
      </c>
      <c r="G180" s="251"/>
      <c r="H180" s="251" t="s">
        <v>883</v>
      </c>
      <c r="I180" s="251" t="s">
        <v>844</v>
      </c>
      <c r="J180" s="251"/>
      <c r="K180" s="294"/>
    </row>
    <row r="181" spans="2:11" ht="15" customHeight="1">
      <c r="B181" s="273"/>
      <c r="C181" s="251" t="s">
        <v>884</v>
      </c>
      <c r="D181" s="251"/>
      <c r="E181" s="251"/>
      <c r="F181" s="272" t="s">
        <v>810</v>
      </c>
      <c r="G181" s="251"/>
      <c r="H181" s="251" t="s">
        <v>885</v>
      </c>
      <c r="I181" s="251" t="s">
        <v>844</v>
      </c>
      <c r="J181" s="251"/>
      <c r="K181" s="294"/>
    </row>
    <row r="182" spans="2:11" ht="15" customHeight="1">
      <c r="B182" s="273"/>
      <c r="C182" s="251" t="s">
        <v>873</v>
      </c>
      <c r="D182" s="251"/>
      <c r="E182" s="251"/>
      <c r="F182" s="272" t="s">
        <v>810</v>
      </c>
      <c r="G182" s="251"/>
      <c r="H182" s="251" t="s">
        <v>886</v>
      </c>
      <c r="I182" s="251" t="s">
        <v>844</v>
      </c>
      <c r="J182" s="251"/>
      <c r="K182" s="294"/>
    </row>
    <row r="183" spans="2:11" ht="15" customHeight="1">
      <c r="B183" s="273"/>
      <c r="C183" s="251" t="s">
        <v>119</v>
      </c>
      <c r="D183" s="251"/>
      <c r="E183" s="251"/>
      <c r="F183" s="272" t="s">
        <v>816</v>
      </c>
      <c r="G183" s="251"/>
      <c r="H183" s="251" t="s">
        <v>887</v>
      </c>
      <c r="I183" s="251" t="s">
        <v>812</v>
      </c>
      <c r="J183" s="251">
        <v>50</v>
      </c>
      <c r="K183" s="294"/>
    </row>
    <row r="184" spans="2:11" ht="15" customHeight="1">
      <c r="B184" s="300"/>
      <c r="C184" s="282"/>
      <c r="D184" s="282"/>
      <c r="E184" s="282"/>
      <c r="F184" s="282"/>
      <c r="G184" s="282"/>
      <c r="H184" s="282"/>
      <c r="I184" s="282"/>
      <c r="J184" s="282"/>
      <c r="K184" s="301"/>
    </row>
    <row r="185" spans="2:11" ht="18.75" customHeight="1">
      <c r="B185" s="248"/>
      <c r="C185" s="251"/>
      <c r="D185" s="251"/>
      <c r="E185" s="251"/>
      <c r="F185" s="272"/>
      <c r="G185" s="251"/>
      <c r="H185" s="251"/>
      <c r="I185" s="251"/>
      <c r="J185" s="251"/>
      <c r="K185" s="248"/>
    </row>
    <row r="186" spans="2:11" ht="18.75" customHeight="1">
      <c r="B186" s="258"/>
      <c r="C186" s="258"/>
      <c r="D186" s="258"/>
      <c r="E186" s="258"/>
      <c r="F186" s="258"/>
      <c r="G186" s="258"/>
      <c r="H186" s="258"/>
      <c r="I186" s="258"/>
      <c r="J186" s="258"/>
      <c r="K186" s="258"/>
    </row>
    <row r="187" spans="2:11" ht="13.5">
      <c r="B187" s="235"/>
      <c r="C187" s="236"/>
      <c r="D187" s="236"/>
      <c r="E187" s="236"/>
      <c r="F187" s="236"/>
      <c r="G187" s="236"/>
      <c r="H187" s="236"/>
      <c r="I187" s="236"/>
      <c r="J187" s="236"/>
      <c r="K187" s="237"/>
    </row>
    <row r="188" spans="2:11" ht="21">
      <c r="B188" s="238"/>
      <c r="C188" s="239" t="s">
        <v>888</v>
      </c>
      <c r="D188" s="239"/>
      <c r="E188" s="239"/>
      <c r="F188" s="239"/>
      <c r="G188" s="239"/>
      <c r="H188" s="239"/>
      <c r="I188" s="239"/>
      <c r="J188" s="239"/>
      <c r="K188" s="240"/>
    </row>
    <row r="189" spans="2:11" ht="25.5" customHeight="1">
      <c r="B189" s="238"/>
      <c r="C189" s="306" t="s">
        <v>889</v>
      </c>
      <c r="D189" s="306"/>
      <c r="E189" s="306"/>
      <c r="F189" s="306" t="s">
        <v>890</v>
      </c>
      <c r="G189" s="307"/>
      <c r="H189" s="308" t="s">
        <v>891</v>
      </c>
      <c r="I189" s="308"/>
      <c r="J189" s="308"/>
      <c r="K189" s="240"/>
    </row>
    <row r="190" spans="2:11" ht="5.25" customHeight="1">
      <c r="B190" s="273"/>
      <c r="C190" s="270"/>
      <c r="D190" s="270"/>
      <c r="E190" s="270"/>
      <c r="F190" s="270"/>
      <c r="G190" s="251"/>
      <c r="H190" s="270"/>
      <c r="I190" s="270"/>
      <c r="J190" s="270"/>
      <c r="K190" s="294"/>
    </row>
    <row r="191" spans="2:11" ht="15" customHeight="1">
      <c r="B191" s="273"/>
      <c r="C191" s="251" t="s">
        <v>892</v>
      </c>
      <c r="D191" s="251"/>
      <c r="E191" s="251"/>
      <c r="F191" s="272" t="s">
        <v>45</v>
      </c>
      <c r="G191" s="251"/>
      <c r="H191" s="309" t="s">
        <v>893</v>
      </c>
      <c r="I191" s="309"/>
      <c r="J191" s="309"/>
      <c r="K191" s="294"/>
    </row>
    <row r="192" spans="2:11" ht="15" customHeight="1">
      <c r="B192" s="273"/>
      <c r="C192" s="279"/>
      <c r="D192" s="251"/>
      <c r="E192" s="251"/>
      <c r="F192" s="272" t="s">
        <v>46</v>
      </c>
      <c r="G192" s="251"/>
      <c r="H192" s="309" t="s">
        <v>894</v>
      </c>
      <c r="I192" s="309"/>
      <c r="J192" s="309"/>
      <c r="K192" s="294"/>
    </row>
    <row r="193" spans="2:11" ht="15" customHeight="1">
      <c r="B193" s="273"/>
      <c r="C193" s="279"/>
      <c r="D193" s="251"/>
      <c r="E193" s="251"/>
      <c r="F193" s="272" t="s">
        <v>49</v>
      </c>
      <c r="G193" s="251"/>
      <c r="H193" s="309" t="s">
        <v>895</v>
      </c>
      <c r="I193" s="309"/>
      <c r="J193" s="309"/>
      <c r="K193" s="294"/>
    </row>
    <row r="194" spans="2:11" ht="15" customHeight="1">
      <c r="B194" s="273"/>
      <c r="C194" s="251"/>
      <c r="D194" s="251"/>
      <c r="E194" s="251"/>
      <c r="F194" s="272" t="s">
        <v>47</v>
      </c>
      <c r="G194" s="251"/>
      <c r="H194" s="309" t="s">
        <v>896</v>
      </c>
      <c r="I194" s="309"/>
      <c r="J194" s="309"/>
      <c r="K194" s="294"/>
    </row>
    <row r="195" spans="2:11" ht="15" customHeight="1">
      <c r="B195" s="273"/>
      <c r="C195" s="251"/>
      <c r="D195" s="251"/>
      <c r="E195" s="251"/>
      <c r="F195" s="272" t="s">
        <v>48</v>
      </c>
      <c r="G195" s="251"/>
      <c r="H195" s="309" t="s">
        <v>897</v>
      </c>
      <c r="I195" s="309"/>
      <c r="J195" s="309"/>
      <c r="K195" s="294"/>
    </row>
    <row r="196" spans="2:11" ht="15" customHeight="1">
      <c r="B196" s="273"/>
      <c r="C196" s="251"/>
      <c r="D196" s="251"/>
      <c r="E196" s="251"/>
      <c r="F196" s="272"/>
      <c r="G196" s="251"/>
      <c r="H196" s="251"/>
      <c r="I196" s="251"/>
      <c r="J196" s="251"/>
      <c r="K196" s="294"/>
    </row>
    <row r="197" spans="2:11" ht="15" customHeight="1">
      <c r="B197" s="273"/>
      <c r="C197" s="251" t="s">
        <v>856</v>
      </c>
      <c r="D197" s="251"/>
      <c r="E197" s="251"/>
      <c r="F197" s="272" t="s">
        <v>80</v>
      </c>
      <c r="G197" s="251"/>
      <c r="H197" s="309" t="s">
        <v>898</v>
      </c>
      <c r="I197" s="309"/>
      <c r="J197" s="309"/>
      <c r="K197" s="294"/>
    </row>
    <row r="198" spans="2:11" ht="15" customHeight="1">
      <c r="B198" s="273"/>
      <c r="C198" s="279"/>
      <c r="D198" s="251"/>
      <c r="E198" s="251"/>
      <c r="F198" s="272" t="s">
        <v>753</v>
      </c>
      <c r="G198" s="251"/>
      <c r="H198" s="309" t="s">
        <v>754</v>
      </c>
      <c r="I198" s="309"/>
      <c r="J198" s="309"/>
      <c r="K198" s="294"/>
    </row>
    <row r="199" spans="2:11" ht="15" customHeight="1">
      <c r="B199" s="273"/>
      <c r="C199" s="251"/>
      <c r="D199" s="251"/>
      <c r="E199" s="251"/>
      <c r="F199" s="272" t="s">
        <v>751</v>
      </c>
      <c r="G199" s="251"/>
      <c r="H199" s="309" t="s">
        <v>899</v>
      </c>
      <c r="I199" s="309"/>
      <c r="J199" s="309"/>
      <c r="K199" s="294"/>
    </row>
    <row r="200" spans="2:11" ht="15" customHeight="1">
      <c r="B200" s="310"/>
      <c r="C200" s="279"/>
      <c r="D200" s="279"/>
      <c r="E200" s="279"/>
      <c r="F200" s="272" t="s">
        <v>755</v>
      </c>
      <c r="G200" s="257"/>
      <c r="H200" s="311" t="s">
        <v>756</v>
      </c>
      <c r="I200" s="311"/>
      <c r="J200" s="311"/>
      <c r="K200" s="312"/>
    </row>
    <row r="201" spans="2:11" ht="15" customHeight="1">
      <c r="B201" s="310"/>
      <c r="C201" s="279"/>
      <c r="D201" s="279"/>
      <c r="E201" s="279"/>
      <c r="F201" s="272" t="s">
        <v>757</v>
      </c>
      <c r="G201" s="257"/>
      <c r="H201" s="311" t="s">
        <v>728</v>
      </c>
      <c r="I201" s="311"/>
      <c r="J201" s="311"/>
      <c r="K201" s="312"/>
    </row>
    <row r="202" spans="2:11" ht="15" customHeight="1">
      <c r="B202" s="310"/>
      <c r="C202" s="279"/>
      <c r="D202" s="279"/>
      <c r="E202" s="279"/>
      <c r="F202" s="313"/>
      <c r="G202" s="257"/>
      <c r="H202" s="314"/>
      <c r="I202" s="314"/>
      <c r="J202" s="314"/>
      <c r="K202" s="312"/>
    </row>
    <row r="203" spans="2:11" ht="15" customHeight="1">
      <c r="B203" s="310"/>
      <c r="C203" s="251" t="s">
        <v>880</v>
      </c>
      <c r="D203" s="279"/>
      <c r="E203" s="279"/>
      <c r="F203" s="272">
        <v>1</v>
      </c>
      <c r="G203" s="257"/>
      <c r="H203" s="311" t="s">
        <v>900</v>
      </c>
      <c r="I203" s="311"/>
      <c r="J203" s="311"/>
      <c r="K203" s="312"/>
    </row>
    <row r="204" spans="2:11" ht="15" customHeight="1">
      <c r="B204" s="310"/>
      <c r="C204" s="279"/>
      <c r="D204" s="279"/>
      <c r="E204" s="279"/>
      <c r="F204" s="272">
        <v>2</v>
      </c>
      <c r="G204" s="257"/>
      <c r="H204" s="311" t="s">
        <v>901</v>
      </c>
      <c r="I204" s="311"/>
      <c r="J204" s="311"/>
      <c r="K204" s="312"/>
    </row>
    <row r="205" spans="2:11" ht="15" customHeight="1">
      <c r="B205" s="310"/>
      <c r="C205" s="279"/>
      <c r="D205" s="279"/>
      <c r="E205" s="279"/>
      <c r="F205" s="272">
        <v>3</v>
      </c>
      <c r="G205" s="257"/>
      <c r="H205" s="311" t="s">
        <v>902</v>
      </c>
      <c r="I205" s="311"/>
      <c r="J205" s="311"/>
      <c r="K205" s="312"/>
    </row>
    <row r="206" spans="2:11" ht="15" customHeight="1">
      <c r="B206" s="310"/>
      <c r="C206" s="279"/>
      <c r="D206" s="279"/>
      <c r="E206" s="279"/>
      <c r="F206" s="272">
        <v>4</v>
      </c>
      <c r="G206" s="257"/>
      <c r="H206" s="311" t="s">
        <v>903</v>
      </c>
      <c r="I206" s="311"/>
      <c r="J206" s="311"/>
      <c r="K206" s="312"/>
    </row>
    <row r="207" spans="2:11" ht="12.75" customHeight="1">
      <c r="B207" s="315"/>
      <c r="C207" s="316"/>
      <c r="D207" s="316"/>
      <c r="E207" s="316"/>
      <c r="F207" s="316"/>
      <c r="G207" s="316"/>
      <c r="H207" s="316"/>
      <c r="I207" s="316"/>
      <c r="J207" s="316"/>
      <c r="K207" s="317"/>
    </row>
  </sheetData>
  <sheetProtection/>
  <mergeCells count="77">
    <mergeCell ref="H201:J201"/>
    <mergeCell ref="H203:J203"/>
    <mergeCell ref="H204:J204"/>
    <mergeCell ref="H205:J205"/>
    <mergeCell ref="H206:J206"/>
    <mergeCell ref="H194:J194"/>
    <mergeCell ref="H195:J195"/>
    <mergeCell ref="H197:J197"/>
    <mergeCell ref="H198:J198"/>
    <mergeCell ref="H199:J199"/>
    <mergeCell ref="H200:J200"/>
    <mergeCell ref="C163:J163"/>
    <mergeCell ref="C188:J188"/>
    <mergeCell ref="H189:J189"/>
    <mergeCell ref="H191:J191"/>
    <mergeCell ref="H192:J192"/>
    <mergeCell ref="H193:J193"/>
    <mergeCell ref="D67:J67"/>
    <mergeCell ref="D68:J68"/>
    <mergeCell ref="C73:J73"/>
    <mergeCell ref="C100:J100"/>
    <mergeCell ref="C120:J120"/>
    <mergeCell ref="C145:J145"/>
    <mergeCell ref="D60:J60"/>
    <mergeCell ref="D61:J61"/>
    <mergeCell ref="D63:J63"/>
    <mergeCell ref="D64:J64"/>
    <mergeCell ref="D65:J65"/>
    <mergeCell ref="D66:J66"/>
    <mergeCell ref="C53:J53"/>
    <mergeCell ref="C55:J55"/>
    <mergeCell ref="D56:J56"/>
    <mergeCell ref="D57:J57"/>
    <mergeCell ref="D58:J58"/>
    <mergeCell ref="D59:J59"/>
    <mergeCell ref="E46:J46"/>
    <mergeCell ref="E47:J47"/>
    <mergeCell ref="E48:J48"/>
    <mergeCell ref="D49:J49"/>
    <mergeCell ref="C50:J50"/>
    <mergeCell ref="C52:J52"/>
    <mergeCell ref="G39:J39"/>
    <mergeCell ref="G40:J40"/>
    <mergeCell ref="G41:J41"/>
    <mergeCell ref="G42:J42"/>
    <mergeCell ref="G43:J43"/>
    <mergeCell ref="D45:J45"/>
    <mergeCell ref="D33:J33"/>
    <mergeCell ref="G34:J34"/>
    <mergeCell ref="G35:J35"/>
    <mergeCell ref="G36:J36"/>
    <mergeCell ref="G37:J37"/>
    <mergeCell ref="G38:J38"/>
    <mergeCell ref="D25:J25"/>
    <mergeCell ref="D26:J26"/>
    <mergeCell ref="D28:J28"/>
    <mergeCell ref="D29:J29"/>
    <mergeCell ref="D31:J31"/>
    <mergeCell ref="D32:J32"/>
    <mergeCell ref="F18:J18"/>
    <mergeCell ref="F19:J19"/>
    <mergeCell ref="F20:J20"/>
    <mergeCell ref="F21:J21"/>
    <mergeCell ref="C23:J23"/>
    <mergeCell ref="C24:J24"/>
    <mergeCell ref="D11:J11"/>
    <mergeCell ref="D13:J13"/>
    <mergeCell ref="D14:J14"/>
    <mergeCell ref="D15:J15"/>
    <mergeCell ref="F16:J16"/>
    <mergeCell ref="F17:J17"/>
    <mergeCell ref="C3:J3"/>
    <mergeCell ref="C4:J4"/>
    <mergeCell ref="C6:J6"/>
    <mergeCell ref="C7:J7"/>
    <mergeCell ref="C9:J9"/>
    <mergeCell ref="D10:J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Martin Rousek</cp:lastModifiedBy>
  <dcterms:modified xsi:type="dcterms:W3CDTF">2016-08-29T05:45:55Z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