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85" windowHeight="12750" firstSheet="9" activeTab="9"/>
  </bookViews>
  <sheets>
    <sheet name="Rekapitulace stavby" sheetId="1" state="hidden" r:id="rId1"/>
    <sheet name="M-07 - Most Potoční  - M-..." sheetId="2" state="hidden" r:id="rId2"/>
    <sheet name="M-08 - Most Strážní  - M-..." sheetId="3" state="hidden" r:id="rId3"/>
    <sheet name="M-10 - Lávka odb. se - M-..." sheetId="4" state="hidden" r:id="rId4"/>
    <sheet name="M-12 - Lávka odb. se - M-..." sheetId="5" state="hidden" r:id="rId5"/>
    <sheet name="M-15 - Most Královsk - M-..." sheetId="6" state="hidden" r:id="rId6"/>
    <sheet name="M-29 - Most na Výslu - M-..." sheetId="7" state="hidden" r:id="rId7"/>
    <sheet name="M-34 - most Vojtěcha - M-..." sheetId="8" state="hidden" r:id="rId8"/>
    <sheet name="M-35 - V. Kováře u č - M-..." sheetId="9" state="hidden" r:id="rId9"/>
    <sheet name="M-38 - Lávka Sportov - M-..." sheetId="10" r:id="rId10"/>
    <sheet name="M-40 - most U Přehra - M-..." sheetId="11" state="hidden" r:id="rId11"/>
    <sheet name="M-41 - Lávka Pražská - M-..." sheetId="12" state="hidden" r:id="rId12"/>
  </sheets>
  <definedNames>
    <definedName name="_xlnm.Print_Titles" localSheetId="1">'M-07 - Most Potoční  - M-...'!$120:$120</definedName>
    <definedName name="_xlnm.Print_Titles" localSheetId="2">'M-08 - Most Strážní  - M-...'!$117:$117</definedName>
    <definedName name="_xlnm.Print_Titles" localSheetId="3">'M-10 - Lávka odb. se - M-...'!$119:$119</definedName>
    <definedName name="_xlnm.Print_Titles" localSheetId="4">'M-12 - Lávka odb. se - M-...'!$118:$118</definedName>
    <definedName name="_xlnm.Print_Titles" localSheetId="5">'M-15 - Most Královsk - M-...'!$119:$119</definedName>
    <definedName name="_xlnm.Print_Titles" localSheetId="6">'M-29 - Most na Výslu - M-...'!$118:$118</definedName>
    <definedName name="_xlnm.Print_Titles" localSheetId="7">'M-34 - most Vojtěcha - M-...'!$120:$120</definedName>
    <definedName name="_xlnm.Print_Titles" localSheetId="8">'M-35 - V. Kováře u č - M-...'!$112:$112</definedName>
    <definedName name="_xlnm.Print_Titles" localSheetId="9">'M-38 - Lávka Sportov - M-...'!$118:$118</definedName>
    <definedName name="_xlnm.Print_Titles" localSheetId="10">'M-40 - most U Přehra - M-...'!$117:$117</definedName>
    <definedName name="_xlnm.Print_Titles" localSheetId="11">'M-41 - Lávka Pražská - M-...'!$116:$116</definedName>
    <definedName name="_xlnm.Print_Titles" localSheetId="0">'Rekapitulace stavby'!$85:$85</definedName>
    <definedName name="_xlnm.Print_Area" localSheetId="1">'M-07 - Most Potoční  - M-...'!$C$4:$Q$70,'M-07 - Most Potoční  - M-...'!$C$76:$Q$104,'M-07 - Most Potoční  - M-...'!$C$110:$Q$152</definedName>
    <definedName name="_xlnm.Print_Area" localSheetId="2">'M-08 - Most Strážní  - M-...'!$C$4:$Q$70,'M-08 - Most Strážní  - M-...'!$C$76:$Q$101,'M-08 - Most Strážní  - M-...'!$C$107:$Q$137</definedName>
    <definedName name="_xlnm.Print_Area" localSheetId="3">'M-10 - Lávka odb. se - M-...'!$C$4:$Q$70,'M-10 - Lávka odb. se - M-...'!$C$76:$Q$103,'M-10 - Lávka odb. se - M-...'!$C$109:$Q$147</definedName>
    <definedName name="_xlnm.Print_Area" localSheetId="4">'M-12 - Lávka odb. se - M-...'!$C$4:$Q$70,'M-12 - Lávka odb. se - M-...'!$C$76:$Q$102,'M-12 - Lávka odb. se - M-...'!$C$108:$Q$143</definedName>
    <definedName name="_xlnm.Print_Area" localSheetId="5">'M-15 - Most Královsk - M-...'!$C$4:$Q$70,'M-15 - Most Královsk - M-...'!$C$76:$Q$103,'M-15 - Most Královsk - M-...'!$C$109:$Q$149</definedName>
    <definedName name="_xlnm.Print_Area" localSheetId="6">'M-29 - Most na Výslu - M-...'!$C$4:$Q$70,'M-29 - Most na Výslu - M-...'!$C$76:$Q$102,'M-29 - Most na Výslu - M-...'!$C$108:$Q$150</definedName>
    <definedName name="_xlnm.Print_Area" localSheetId="7">'M-34 - most Vojtěcha - M-...'!$C$4:$Q$70,'M-34 - most Vojtěcha - M-...'!$C$76:$Q$104,'M-34 - most Vojtěcha - M-...'!$C$110:$Q$163</definedName>
    <definedName name="_xlnm.Print_Area" localSheetId="8">'M-35 - V. Kováře u č - M-...'!$C$4:$Q$70,'M-35 - V. Kováře u č - M-...'!$C$76:$Q$96,'M-35 - V. Kováře u č - M-...'!$C$102:$Q$127</definedName>
    <definedName name="_xlnm.Print_Area" localSheetId="9">'M-38 - Lávka Sportov - M-...'!$C$4:$Q$70,'M-38 - Lávka Sportov - M-...'!$C$76:$Q$102,'M-38 - Lávka Sportov - M-...'!$C$108:$Q$144</definedName>
    <definedName name="_xlnm.Print_Area" localSheetId="10">'M-40 - most U Přehra - M-...'!$C$4:$Q$70,'M-40 - most U Přehra - M-...'!$C$76:$Q$101,'M-40 - most U Přehra - M-...'!$C$107:$Q$144</definedName>
    <definedName name="_xlnm.Print_Area" localSheetId="11">'M-41 - Lávka Pražská - M-...'!$C$4:$Q$70,'M-41 - Lávka Pražská - M-...'!$C$76:$Q$100,'M-41 - Lávka Pražská - M-...'!$C$106:$Q$140</definedName>
    <definedName name="_xlnm.Print_Area" localSheetId="0">'Rekapitulace stavby'!$C$4:$AP$70,'Rekapitulace stavby'!$C$76:$AP$106</definedName>
  </definedNames>
  <calcPr fullCalcOnLoad="1"/>
</workbook>
</file>

<file path=xl/sharedStrings.xml><?xml version="1.0" encoding="utf-8"?>
<sst xmlns="http://schemas.openxmlformats.org/spreadsheetml/2006/main" count="4422" uniqueCount="480">
  <si>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</si>
  <si>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</si>
  <si>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</si>
  <si>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</si>
  <si>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</si>
  <si>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</si>
  <si>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</si>
  <si>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</si>
  <si>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</si>
  <si>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</si>
  <si>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</si>
  <si>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</si>
  <si>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</si>
  <si>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2016064</t>
  </si>
  <si>
    <t>Stavba:</t>
  </si>
  <si>
    <t>Údržba Mostů ve správě města Rumburk</t>
  </si>
  <si>
    <t>0,1</t>
  </si>
  <si>
    <t>JKSO:</t>
  </si>
  <si>
    <t>CC-CZ:</t>
  </si>
  <si>
    <t>1</t>
  </si>
  <si>
    <t>Místo:</t>
  </si>
  <si>
    <t xml:space="preserve"> </t>
  </si>
  <si>
    <t>Datum:</t>
  </si>
  <si>
    <t>15.04.2016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</si>
  <si>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</si>
  <si>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</si>
  <si>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</si>
  <si>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</si>
  <si>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</si>
  <si>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</si>
  <si>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</si>
  <si>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</si>
  <si>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</si>
  <si>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</si>
  <si>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</si>
  <si>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</si>
  <si>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</si>
  <si>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</si>
  <si>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</si>
  <si>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</si>
  <si>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</si>
  <si>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</si>
  <si>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</si>
  <si>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</si>
  <si>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</si>
  <si>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</si>
  <si>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</si>
  <si>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</si>
  <si>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</si>
  <si>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</si>
  <si>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</si>
  <si>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</si>
  <si>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</si>
  <si>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</si>
  <si>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</si>
  <si>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</si>
  <si>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</si>
  <si>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</si>
  <si>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</si>
  <si>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</si>
  <si>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</si>
  <si>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</si>
  <si>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</si>
  <si>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</si>
  <si>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</si>
  <si>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</si>
  <si>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</si>
  <si>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</si>
  <si>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</si>
  <si>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</si>
  <si>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</si>
  <si>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</si>
  <si>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</si>
  <si>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</si>
  <si>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</si>
  <si>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</si>
  <si>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{CF9E6DDC-6265-4F29-BAFC-DFB1133A760F}</t>
  </si>
  <si>
    <t>{00000000-0000-0000-0000-000000000000}</t>
  </si>
  <si>
    <t xml:space="preserve">M-06 - Most Potoční </t>
  </si>
  <si>
    <t>M-06 - Most Potoční u č.p...</t>
  </si>
  <si>
    <t>{7ABD5170-6B66-47D2-94A7-0E89602635C6}</t>
  </si>
  <si>
    <t xml:space="preserve">M-07 - Most Potoční </t>
  </si>
  <si>
    <t>M-07 - Most Potoční u č.p...</t>
  </si>
  <si>
    <t>{D68A7F40-EEEE-4A0D-88E8-4C520F4E6FE6}</t>
  </si>
  <si>
    <t xml:space="preserve">M-08 - Most Strážní </t>
  </si>
  <si>
    <t>M-08 - Most Strážní u č.p...</t>
  </si>
  <si>
    <t>{CD08E572-34C1-4ECF-ACCB-81033EDD1C21}</t>
  </si>
  <si>
    <t>M-10 - Lávka odb. se</t>
  </si>
  <si>
    <t>M-10 - Lávka odb. se Strá...</t>
  </si>
  <si>
    <t>{3D084A91-F3E1-4270-81FC-3CBC12C30FAC}</t>
  </si>
  <si>
    <t>M-12 - Lávka odb. se</t>
  </si>
  <si>
    <t>M-12 - Lávka odb. se Slev...</t>
  </si>
  <si>
    <t>{06E0CE86-961A-4EAB-9FB4-0CFDF08C47F9}</t>
  </si>
  <si>
    <t>M-15 - Most Královsk</t>
  </si>
  <si>
    <t>M-15 - Most Královská</t>
  </si>
  <si>
    <t>{ECCF63BC-4DFF-43DA-9A80-B50FD0ED5C69}</t>
  </si>
  <si>
    <t>M-20 - spojnice Lučn</t>
  </si>
  <si>
    <t>M-20 - spojnice Luční-Děl...</t>
  </si>
  <si>
    <t>{E0B99C2F-5BC1-4D83-9075-154B835804D1}</t>
  </si>
  <si>
    <t xml:space="preserve">M-27 - Lávka Příkrá </t>
  </si>
  <si>
    <t>M-27 - Lávka Příkrá (U Ne...</t>
  </si>
  <si>
    <t>{8CB7C3B7-A6AA-46EC-9C10-7D514AAF755A}</t>
  </si>
  <si>
    <t>M-29 - Most na Výslu</t>
  </si>
  <si>
    <t>M-29 - Most na Výsluní</t>
  </si>
  <si>
    <t>{5379B4C9-116D-4B88-851C-FDF1DB365C8D}</t>
  </si>
  <si>
    <t xml:space="preserve">M-33 - U Potoka , u </t>
  </si>
  <si>
    <t>M-33 - U Potoka , u ZŠ</t>
  </si>
  <si>
    <t>{DF0DE70C-E752-41DB-97BB-AE543BB6114D}</t>
  </si>
  <si>
    <t>M-34 - most Vojtěcha</t>
  </si>
  <si>
    <t>M-34 - most Vojtěcha Ková...</t>
  </si>
  <si>
    <t>{94B835D9-9E13-4430-B765-05F583822A03}</t>
  </si>
  <si>
    <t>M-35 - V. Kováře u č</t>
  </si>
  <si>
    <t>M-35 - V. Kováře u č.p. 227</t>
  </si>
  <si>
    <t>{59917D91-B863-474F-B480-9A11FBABBEFF}</t>
  </si>
  <si>
    <t>M-38 - Lávka Sportov</t>
  </si>
  <si>
    <t>M-38 - Lávka Sportovní u ...</t>
  </si>
  <si>
    <t>{B25ACDB9-6D0F-4508-B368-420CA0B8AD5A}</t>
  </si>
  <si>
    <t>M-40 - most U Přehra</t>
  </si>
  <si>
    <t>M-40 - most U Přehrady</t>
  </si>
  <si>
    <t>{C555CF8F-9074-4582-B846-B1121C8C9CD2}</t>
  </si>
  <si>
    <t>M-41 - Lávka Pražská</t>
  </si>
  <si>
    <t>{BEAAD280-6F35-4596-97E6-6CB358098EBC}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</si>
  <si>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</si>
  <si>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</si>
  <si>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</si>
  <si>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</si>
  <si>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</si>
  <si>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</si>
  <si>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</si>
  <si>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</si>
  <si>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</si>
  <si>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</si>
  <si>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</si>
  <si>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</si>
  <si>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</si>
  <si>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</si>
  <si>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</si>
  <si>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</si>
  <si>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</si>
  <si>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</si>
  <si>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</si>
  <si>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</si>
  <si>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</si>
  <si>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</si>
  <si>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VRN2 - Příprava staveniště</t>
  </si>
  <si>
    <t xml:space="preserve">    VRN3 - Zařízení staveniště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</si>
  <si>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</si>
  <si>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</si>
  <si>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</si>
  <si>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</si>
  <si>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</si>
  <si>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</si>
  <si>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</si>
  <si>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</si>
  <si>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</si>
  <si>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</si>
  <si>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</si>
  <si>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</si>
  <si>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</si>
  <si>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</si>
  <si>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</si>
  <si>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</si>
  <si>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</si>
  <si>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</si>
  <si>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348171R01</t>
  </si>
  <si>
    <t>Doplnění plastmalty - styk zábradlí a římsy</t>
  </si>
  <si>
    <t>kus</t>
  </si>
  <si>
    <t>4</t>
  </si>
  <si>
    <t>591141111</t>
  </si>
  <si>
    <t>Kladení dlažby z kostek velkých z kamene na MC tl 50 mm</t>
  </si>
  <si>
    <t>m2</t>
  </si>
  <si>
    <t>3</t>
  </si>
  <si>
    <t>628611141</t>
  </si>
  <si>
    <t>Nátěr betonu mostu akrylátový 1x podklad + 2x ochranný OS-DII</t>
  </si>
  <si>
    <t>985132111</t>
  </si>
  <si>
    <t>Očištění ploch líce kleneb a podhledů tlakovou vodou</t>
  </si>
  <si>
    <t>5</t>
  </si>
  <si>
    <t>9</t>
  </si>
  <si>
    <t>6</t>
  </si>
  <si>
    <t>998214111</t>
  </si>
  <si>
    <t>Přesun hmot pro mosty (elektrocentrála apod.)</t>
  </si>
  <si>
    <t>kpl</t>
  </si>
  <si>
    <t>7</t>
  </si>
  <si>
    <t>022002000</t>
  </si>
  <si>
    <t>DIO</t>
  </si>
  <si>
    <t>8</t>
  </si>
  <si>
    <t>031002000</t>
  </si>
  <si>
    <t>Zařízení staveniště</t>
  </si>
  <si>
    <t>M-07 - Most Potoční  - M-07 - Most Potoční u č.p...</t>
  </si>
  <si>
    <t xml:space="preserve">    1 - Zemní práce</t>
  </si>
  <si>
    <t xml:space="preserve">    2 - Zakládání</t>
  </si>
  <si>
    <t xml:space="preserve">    997 - Přesun sutě</t>
  </si>
  <si>
    <t>113107142</t>
  </si>
  <si>
    <t>Odstranění podkladu pl do 50 m2 živičných tl 100 mm</t>
  </si>
  <si>
    <t>132201101</t>
  </si>
  <si>
    <t>Hloubení rýh š do 600 mm v hornině tř. 3 objemu do 100 m3</t>
  </si>
  <si>
    <t>m3</t>
  </si>
  <si>
    <t>181102302</t>
  </si>
  <si>
    <t>Úprava pláně v zářezech se zhutněním</t>
  </si>
  <si>
    <t>181301101</t>
  </si>
  <si>
    <t>Rozprostření ornice tl vrstvy do 100 mm pl do 500 m2 v rovině nebo ve svahu do 1:5</t>
  </si>
  <si>
    <t>181411121</t>
  </si>
  <si>
    <t>Založení lučního trávníku výsevem plochy do 1000 m2 v rovině a ve svahu do 1:5</t>
  </si>
  <si>
    <t>M</t>
  </si>
  <si>
    <t>005724800</t>
  </si>
  <si>
    <t>osivo směs jetelotravní</t>
  </si>
  <si>
    <t>kg</t>
  </si>
  <si>
    <t>212311111</t>
  </si>
  <si>
    <t>Obetonování výstění příčného odvodnění mostu včetně žlabovky</t>
  </si>
  <si>
    <t>311211215</t>
  </si>
  <si>
    <t>Zdivo nadzákladové soklové z lomového kamene opracovaného na MC 15</t>
  </si>
  <si>
    <t>569931132</t>
  </si>
  <si>
    <t>Zpevnění krajnic asfaltovým recyklátem tl 100 mm vč. dodání asfaltového recyklátu</t>
  </si>
  <si>
    <t>577144131</t>
  </si>
  <si>
    <t>Asfaltový beton vrstva obrusná ACO 11 (ABS) tř. I tl 50 mm š do 3 m z modifikovaného asfaltu</t>
  </si>
  <si>
    <t>11</t>
  </si>
  <si>
    <t>12</t>
  </si>
  <si>
    <t>935112211</t>
  </si>
  <si>
    <t>Osazení příkopového žlabu do betonu tl 100 mm z betonových tvárnic š 300 mm</t>
  </si>
  <si>
    <t>m</t>
  </si>
  <si>
    <t>13</t>
  </si>
  <si>
    <t>592275130</t>
  </si>
  <si>
    <t>tvárnice betonová příkopová malá</t>
  </si>
  <si>
    <t>14</t>
  </si>
  <si>
    <t>997006512</t>
  </si>
  <si>
    <t>Vodorovné doprava suti s naložením a složením na skládku do 1 km</t>
  </si>
  <si>
    <t>t</t>
  </si>
  <si>
    <t>997006519</t>
  </si>
  <si>
    <t>Příplatek k vodorovnému přemístění suti na skládku ZKD 1 km přes 1 km</t>
  </si>
  <si>
    <t>16</t>
  </si>
  <si>
    <t>997221845</t>
  </si>
  <si>
    <t>Poplatek za uložení odpadu z asfaltových povrchů na skládce (skládkovné)</t>
  </si>
  <si>
    <t>17</t>
  </si>
  <si>
    <t>18</t>
  </si>
  <si>
    <t>19</t>
  </si>
  <si>
    <t>M-08 - Most Strážní  - M-08 - Most Strážní u č.p...</t>
  </si>
  <si>
    <t xml:space="preserve">    4 - Vodorovné konstrukce</t>
  </si>
  <si>
    <t>423355311</t>
  </si>
  <si>
    <t>Odstranění ztracené bednění - spřažené desky - záklop z prken</t>
  </si>
  <si>
    <t>Osazení příkopového žlabu do betonu tl 100 mm z betonových tvárnic š 800 mm</t>
  </si>
  <si>
    <t>tvárnice betonová příkopová 33x59x8 cm</t>
  </si>
  <si>
    <t>949101111</t>
  </si>
  <si>
    <t>Lešení pomocné pro objekty pozemních staveb s lešeňovou podlahou v do 1,9 m zatížení do 150 kg/m2</t>
  </si>
  <si>
    <t>985311114</t>
  </si>
  <si>
    <t>Reprofilace stěn cementovými sanačními maltami tl 40 mm</t>
  </si>
  <si>
    <t>M-10 - Lávka odb. se - M-10 - Lávka odb. se Strá...</t>
  </si>
  <si>
    <t>115001105</t>
  </si>
  <si>
    <t>Převedení vody potrubím DN do 600</t>
  </si>
  <si>
    <t>129203101</t>
  </si>
  <si>
    <t>Čištění otevřených koryt vodotečí š dna do 5 m hl do 2,5 m v hornině tř. 3</t>
  </si>
  <si>
    <t>181301102</t>
  </si>
  <si>
    <t>Rozprostření ornice tl vrstvy do 150 mm pl do 500 m2 v rovině nebo ve svahu do 1:5</t>
  </si>
  <si>
    <t>279311115</t>
  </si>
  <si>
    <t>Postupné podbetonování základového zdiva prostým betonem tř. C 20/25</t>
  </si>
  <si>
    <t>462512162</t>
  </si>
  <si>
    <t>Zához z lomového kamene záhozového hmotnost kamenů do 200 kg oživeny</t>
  </si>
  <si>
    <t>462512169</t>
  </si>
  <si>
    <t>Příplatek za urovnání líce záhozu z lomového kamene záhozového do 200 kg</t>
  </si>
  <si>
    <t>564831111</t>
  </si>
  <si>
    <t>Podklad ze štěrkodrtě ŠD tl 100 mm</t>
  </si>
  <si>
    <t>564931412</t>
  </si>
  <si>
    <t>Podklad z asfaltového recyklátu tl 100 mm</t>
  </si>
  <si>
    <t>961044111</t>
  </si>
  <si>
    <t>Bourání základů z betonu prostého</t>
  </si>
  <si>
    <t>985231112</t>
  </si>
  <si>
    <t>Spárování zdiva aktivovanou maltou spára hl do 40 mm dl do 12 m/m2</t>
  </si>
  <si>
    <t>023002000</t>
  </si>
  <si>
    <t>Odstranění materiálů a konstrukcí ve vodoteči, vč. uložení v místě</t>
  </si>
  <si>
    <t>M-12 - Lávka odb. se - M-12 - Lávka odb. se Slev...</t>
  </si>
  <si>
    <t>161101101</t>
  </si>
  <si>
    <t>Svislé přemístění výkopku z horniny tř. 1 až 4 hl výkopu do 2,5 m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</si>
  <si>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</si>
  <si>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</si>
  <si>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</si>
  <si>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</si>
  <si>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171201211</t>
  </si>
  <si>
    <t>Poplatek za uložení odpadu ze sypaniny na skládce (skládkovné)</t>
  </si>
  <si>
    <t>348171111</t>
  </si>
  <si>
    <t>Osazení mostního ocelového zábradlí - nové kotvení (9ks patních desek vč. spojovacího materiálu)</t>
  </si>
  <si>
    <t>564861111</t>
  </si>
  <si>
    <t>Podklad ze štěrkodrtě ŠD tl 200 mm</t>
  </si>
  <si>
    <t>M-15 - Most Královsk - M-15 - Most Královská</t>
  </si>
  <si>
    <t>113106052</t>
  </si>
  <si>
    <t>Rozebrání dlažeb při překopech vozovek z velkých kostek do lože ze živice plochy do 15 m2</t>
  </si>
  <si>
    <t>120901113</t>
  </si>
  <si>
    <t>Bourání zdiva kamenného v odkopávkách nebo prokopávkách na maltu cementovou ručně</t>
  </si>
  <si>
    <t>465513156</t>
  </si>
  <si>
    <t>Dlažba svahu u opěr z upraveného lomového žulového kamene LK 20 do lože C 25/30 plochy do 10 m2</t>
  </si>
  <si>
    <t>931994142</t>
  </si>
  <si>
    <t>Těsnění dilatační spáry betonové konstrukce polyuretanovým tmelem do pl 4,0 cm2</t>
  </si>
  <si>
    <t>977311113</t>
  </si>
  <si>
    <t>Řezání stávajících betonových mazanin nevyztužených hl do 150 mm</t>
  </si>
  <si>
    <t>979071012R</t>
  </si>
  <si>
    <t>Očištění dlažebních kostek velkých se spárováním živičnou směsí nebo MC při překopech ing sítí</t>
  </si>
  <si>
    <t>764 - Konstrukce klempířské</t>
  </si>
  <si>
    <t>PSV - Práce a dodávky PSV</t>
  </si>
  <si>
    <t xml:space="preserve">    783 - Dokončovací práce - nátěry</t>
  </si>
  <si>
    <t>521272311</t>
  </si>
  <si>
    <t>608153450</t>
  </si>
  <si>
    <t>936943311</t>
  </si>
  <si>
    <t>Výroba kovového zábradelního madla - včetně dodávky a montáž</t>
  </si>
  <si>
    <t>938905311</t>
  </si>
  <si>
    <t>Údržba OK mostů - očistění, nátěr, namazání ložisek</t>
  </si>
  <si>
    <t>941111R01</t>
  </si>
  <si>
    <t>Montáž a demontáž lešení řadového trubkového lehkého s podlahami zatížení do 200 kg/m2 š do 0,9 m v do 10 m (stavba ve vodoteči)</t>
  </si>
  <si>
    <t>985622491</t>
  </si>
  <si>
    <t>Údržba táhla - konzervace a dotažení</t>
  </si>
  <si>
    <t>764214605</t>
  </si>
  <si>
    <t>764215645</t>
  </si>
  <si>
    <t>783601815</t>
  </si>
  <si>
    <t>Odstranění nátěrů z dřevěných konstrukcí oškrabáním s obroušením</t>
  </si>
  <si>
    <t>783783312</t>
  </si>
  <si>
    <t>Nátěry tesařských kcí proti dřevokazným houbám, hmyzu a plísním preventivní trojnásobnénásobné v exteriéru</t>
  </si>
  <si>
    <t>M-29 - Most na Výslu - M-29 - Most na Výsluní</t>
  </si>
  <si>
    <t xml:space="preserve">    VRN1 - Průzkumné, geodetické a projektové práce</t>
  </si>
  <si>
    <t>115101201</t>
  </si>
  <si>
    <t>Čerpání vody na dopravní výšku do 10 m průměrný přítok do 500 l/min</t>
  </si>
  <si>
    <t>hod</t>
  </si>
  <si>
    <t>119001402</t>
  </si>
  <si>
    <t>Dočasné zajištění potrubí ocelového nebo litinového DN do 500</t>
  </si>
  <si>
    <t>129103101</t>
  </si>
  <si>
    <t>Čištění otevřených koryt vodotečí š dna do 5 m hl do 2,5 m v hornině tř. 1 a 2</t>
  </si>
  <si>
    <t>132201201</t>
  </si>
  <si>
    <t>Hloubení rýh š do 2000 mm v hornině tř. 3 objemu do 100 m3</t>
  </si>
  <si>
    <t>132201209</t>
  </si>
  <si>
    <t>Příplatek za lepivost k hloubení rýh š do 2000 mm v hornině tř. 3</t>
  </si>
  <si>
    <t>174101101</t>
  </si>
  <si>
    <t>Zásyp jam, šachet rýh nebo kolem objektů sypaninou se zhutněním</t>
  </si>
  <si>
    <t>583312010</t>
  </si>
  <si>
    <t>štěrkopísek netříděný stabilizační zemina</t>
  </si>
  <si>
    <t>274313811</t>
  </si>
  <si>
    <t>Základové pásy z betonu tř. C 25/30</t>
  </si>
  <si>
    <t>274315911</t>
  </si>
  <si>
    <t>Příplatek za beton základových pásů prováděný pod hladinou bentonitové suspenze</t>
  </si>
  <si>
    <t>274351215</t>
  </si>
  <si>
    <t>Zřízení bednění stěn základových pasů</t>
  </si>
  <si>
    <t>311211126</t>
  </si>
  <si>
    <t>Zdivo nadzákladové z lomového kamene neopracovaného na MC 15</t>
  </si>
  <si>
    <t>311211128</t>
  </si>
  <si>
    <t>Příplatek ke zdivu z kamene za lícování jednostranné</t>
  </si>
  <si>
    <t>952904121</t>
  </si>
  <si>
    <t>Čištění mostních objektů  - ruční odstranění nánosů z otvorů v do 1,5 m</t>
  </si>
  <si>
    <t>985233111</t>
  </si>
  <si>
    <t>Úprava spár po spárování zdiva uhlazením spára dl do 6 m/m2</t>
  </si>
  <si>
    <t>011002000</t>
  </si>
  <si>
    <t>Vytyčení inženýrských sítí</t>
  </si>
  <si>
    <t>20</t>
  </si>
  <si>
    <t>M-34 - most Vojtěcha - M-34 - most Vojtěcha Ková...</t>
  </si>
  <si>
    <t xml:space="preserve">    767 - Konstrukce zámečnické</t>
  </si>
  <si>
    <t>111201101</t>
  </si>
  <si>
    <t>Odstranění křovin a stromů průměru kmene do 100 mm i s kořeny z celkové plochy do 1000 m2</t>
  </si>
  <si>
    <t>115001104</t>
  </si>
  <si>
    <t>Převedení vody potrubím DN do 300</t>
  </si>
  <si>
    <t>119001401</t>
  </si>
  <si>
    <t>Dočasné zajištění potrubí ocelového nebo litinového DN do 200</t>
  </si>
  <si>
    <t>120001101</t>
  </si>
  <si>
    <t>Příplatek za ztížení vykopávky v blízkosti podzemního vedení</t>
  </si>
  <si>
    <t>122201101</t>
  </si>
  <si>
    <t>Odkopávky a prokopávky nezapažené v hornině tř. 3 objem do 100 m3</t>
  </si>
  <si>
    <t>122201109</t>
  </si>
  <si>
    <t>Příplatek za lepivost u odkopávek v hornině tř. 1 až 3</t>
  </si>
  <si>
    <t>122302R001</t>
  </si>
  <si>
    <t>Příplatek k odkopávkám pro spodní stavbu v hornině tř. 3 za ztížení při rekonstrukci</t>
  </si>
  <si>
    <t>129203201</t>
  </si>
  <si>
    <t>Čištění otevřených koryt vodotečí š dna přes 5 m hl do 5 m v hornině tř. 3</t>
  </si>
  <si>
    <t>161101102</t>
  </si>
  <si>
    <t>Svislé přemístění výkopku z horniny tř. 1 až 4 hl výkopu do 4 m</t>
  </si>
  <si>
    <t>181411131</t>
  </si>
  <si>
    <t>Založení parkového trávníku výsevem plochy do 1000 m2 v rovině a ve svahu do 1:5</t>
  </si>
  <si>
    <t>005724100</t>
  </si>
  <si>
    <t>osivo směs travní parková</t>
  </si>
  <si>
    <t>182101101</t>
  </si>
  <si>
    <t>Svahování v zářezech v hornině tř. 1 až 4</t>
  </si>
  <si>
    <t>326214111</t>
  </si>
  <si>
    <t>Zdivo z lomového kamene do drátěných košů gabionů s urovnáním hran</t>
  </si>
  <si>
    <t>463211142</t>
  </si>
  <si>
    <t>Rovnanina objemu do 3 m3 z lomového kamene záhozového hmotnosti do 200 kg s urovnáním líce</t>
  </si>
  <si>
    <t>564871116</t>
  </si>
  <si>
    <t>Podklad ze štěrkodrtě ŠD tl. 300 mm</t>
  </si>
  <si>
    <t>22</t>
  </si>
  <si>
    <t>628611102</t>
  </si>
  <si>
    <t>Nátěr betonu mostu epoxidový 2x ochranný nepružný OS-B</t>
  </si>
  <si>
    <t>23</t>
  </si>
  <si>
    <t>966049831</t>
  </si>
  <si>
    <t>Rozebrání  plotových polí</t>
  </si>
  <si>
    <t>24</t>
  </si>
  <si>
    <t>25</t>
  </si>
  <si>
    <t>985311112</t>
  </si>
  <si>
    <t>Reprofilace stěn cementovými sanačními maltami tl 20 mm</t>
  </si>
  <si>
    <t>26</t>
  </si>
  <si>
    <t>767161223</t>
  </si>
  <si>
    <t>Zpětná montáž zábradlí rovného z profilové oceli do zdí hmotnosti přes 60 kg</t>
  </si>
  <si>
    <t>27</t>
  </si>
  <si>
    <t>767161812</t>
  </si>
  <si>
    <t>Demontáž zábradlí rovného rozebíratelného hmotnosti 1m zábradlí přes 20 kg</t>
  </si>
  <si>
    <t>28</t>
  </si>
  <si>
    <t>011114000</t>
  </si>
  <si>
    <t>vytyčení inženýrských sítí</t>
  </si>
  <si>
    <t>29</t>
  </si>
  <si>
    <t>011144000</t>
  </si>
  <si>
    <t>zařízení staveniště</t>
  </si>
  <si>
    <t>30</t>
  </si>
  <si>
    <t>DIO - po dobu opravy - jeřábnické práce</t>
  </si>
  <si>
    <t>M-35 - V. Kováře u č - M-35 - V. Kováře u č.p. 227</t>
  </si>
  <si>
    <t>129203109</t>
  </si>
  <si>
    <t>Příplatek k čištění otevřených koryt vodotečí v hornině tř. 3 za lepivost</t>
  </si>
  <si>
    <t>628613511</t>
  </si>
  <si>
    <t>Ochranný nátěr OK mostů - základní a podkladní epoxidový, vrchní PU, tl. min 280 µm</t>
  </si>
  <si>
    <t>911334411</t>
  </si>
  <si>
    <t>Ukončení zábradlí (zajištění proti pádu osob)</t>
  </si>
  <si>
    <t>985221111</t>
  </si>
  <si>
    <t>Doplnění zdiva kamenem do aktivované malty ve zdivu se spárami dl do 6 m/m2</t>
  </si>
  <si>
    <t>583807620</t>
  </si>
  <si>
    <t>kámen lomový pro zdivo kyklopské z LK rigol. tl 20 cm</t>
  </si>
  <si>
    <t>-204431165</t>
  </si>
  <si>
    <t>6814037</t>
  </si>
  <si>
    <t>1767957991</t>
  </si>
  <si>
    <t>-1794565945</t>
  </si>
  <si>
    <t>-255733340</t>
  </si>
  <si>
    <t>-99174129</t>
  </si>
  <si>
    <t>-592605674</t>
  </si>
  <si>
    <t>M-40 - most U Přehra - M-40 - most U Přehrady</t>
  </si>
  <si>
    <t>311211235</t>
  </si>
  <si>
    <t>Zdivo nadzákladové řádkové z lomového kamene opracovaného na MC 15</t>
  </si>
  <si>
    <t>334951113</t>
  </si>
  <si>
    <t>Podpěrné skruže dočasné ze dřeva z hranolů - zřízení</t>
  </si>
  <si>
    <t>334952113</t>
  </si>
  <si>
    <t>Podpěrné skruže dočasné ze dřeva z hranolů - odstranění</t>
  </si>
  <si>
    <t>Osazení mostního ocelového zábradlí nesnímatelného do betonu říms přímo</t>
  </si>
  <si>
    <t>553912130</t>
  </si>
  <si>
    <t>zábradelní díl VT1 - pozink.</t>
  </si>
  <si>
    <t>628613111</t>
  </si>
  <si>
    <t>Oprava nátěru částí OK mostů včetně očištění 2x základní 2xvrchní syntetický nátěr do 50 m2</t>
  </si>
  <si>
    <t>936172122</t>
  </si>
  <si>
    <t>Osazení kovových doplňků mostu - výměna krajního I profilu</t>
  </si>
  <si>
    <t>130107200</t>
  </si>
  <si>
    <t>ocel profilová IPN, v jakosti 11 375, h=180 mm</t>
  </si>
  <si>
    <t>Montáž lešení pomocného</t>
  </si>
  <si>
    <t>962022390</t>
  </si>
  <si>
    <t>Bourání zdiva nadzákladového kamenného na MV nebo MVC do 1 m3</t>
  </si>
  <si>
    <t>976071111</t>
  </si>
  <si>
    <t>Vybourání kovových madel a zábradlí</t>
  </si>
  <si>
    <t>985131111</t>
  </si>
  <si>
    <t>Očištění ploch stěn, rubu kleneb a podlah tlakovou vodou</t>
  </si>
  <si>
    <t>M-41 - Lávka Pražská - M-41 - Lávka Pražská</t>
  </si>
  <si>
    <t>421953411</t>
  </si>
  <si>
    <t>Výměna jednotlivých fošen dřevěné podlahy na ocelových mostech</t>
  </si>
  <si>
    <t>mostnice dřevěná impregnovaná olejem</t>
  </si>
  <si>
    <t>919112222</t>
  </si>
  <si>
    <t>Řezání spár pro vytvoření komůrky š 15 mm hl 25 mm pro těsnící zálivku v živičném krytu</t>
  </si>
  <si>
    <t>919121121</t>
  </si>
  <si>
    <t>Těsnění spár zálivkou za studena pro komůrky š 15 mm hl 25 mm s těsnicím profilem</t>
  </si>
  <si>
    <t>Lešení řadového trubkového lehkého s podlahami zatížení do 200 kg/m2 š do 0,9 m v do 10 m (stavba ve vodoteči)</t>
  </si>
  <si>
    <t>978021191</t>
  </si>
  <si>
    <t>Otlučení cementových omítek vnitřních stěn o rozsahu do 100 %</t>
  </si>
  <si>
    <t>583807560</t>
  </si>
  <si>
    <t>kámen lomový soklový (1 t  = 1,7 m2)</t>
  </si>
  <si>
    <t>985311115</t>
  </si>
  <si>
    <t>Reprofilace stěn cementovými sanačními maltami tl 50 mm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</si>
  <si>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</si>
  <si>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</si>
  <si>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</si>
  <si>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</si>
  <si>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</si>
  <si>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</si>
  <si>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</si>
  <si>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Oplechování horních ploch a atik bez rohů z Pz s povrch úpravou mechanicky kotvené rš 400 mm (lakovaná ocel)</t>
  </si>
  <si>
    <t>Příplatek za zvýšenou pracnost při oplechování rohů  (atik) z Pz s povrch úprav rš do400mm (ukončení madel)</t>
  </si>
  <si>
    <t>Jednotlivá výměna dřevěnných částí vč spojovacího materiálu</t>
  </si>
  <si>
    <t>Rovnanina objemu do 3 m3 z lomového kamene záhozového hmotnosti do 200 kg s urovnáním líce včetně použití mechanizace a přístupu po okolním pozemku</t>
  </si>
  <si>
    <t>Zařízení staveniště včetně přesunu techniky na rovnaninu</t>
  </si>
  <si>
    <t>Dřevěná konstrukce impregnovaná olejem DB 20x10 cm L 200 cm (madlo 4ks)</t>
  </si>
  <si>
    <t>p.p.č. 166/1 (mezi p.p.č. 298 a 307) katastrální území Horní Jindřichov</t>
  </si>
  <si>
    <t>Údržba mostů M-20, M-27 a M-38</t>
  </si>
  <si>
    <t>M-38 - Lávka Sportovní u č.p. 154</t>
  </si>
  <si>
    <t>Zadavatel:</t>
  </si>
  <si>
    <t>Město Rumburk</t>
  </si>
  <si>
    <t>CZ00261602</t>
  </si>
  <si>
    <t>Vyplň údaj</t>
  </si>
  <si>
    <t>Uchazeč: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</si>
</sst>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i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1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164" fontId="0" fillId="0" borderId="33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71" fillId="33" borderId="0" xfId="36" applyFont="1" applyFill="1" applyAlignment="1" applyProtection="1">
      <alignment horizontal="center" vertical="center"/>
      <protection/>
    </xf>
    <xf numFmtId="0" fontId="0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  <xf numFmtId="0" fontId="6" fillId="23" borderId="0" xfId="0" applyFont="1" applyFill="1" applyAlignment="1">
      <alignment horizontal="left" vertical="center"/>
    </xf>
    <xf numFmtId="0" fontId="0" fillId="23" borderId="0" xfId="0" applyFill="1" applyAlignment="1">
      <alignment horizontal="left" vertical="center"/>
    </xf>
    <xf numFmtId="164" fontId="25" fillId="0" borderId="31" xfId="0" applyNumberFormat="1" applyFont="1" applyBorder="1" applyAlignment="1">
      <alignment horizontal="right"/>
    </xf>
    <xf numFmtId="164" fontId="29" fillId="0" borderId="30" xfId="0" applyNumberFormat="1" applyFont="1" applyBorder="1" applyAlignment="1">
      <alignment horizontal="right" vertical="center"/>
    </xf>
    <xf numFmtId="164" fontId="29" fillId="0" borderId="31" xfId="0" applyNumberFormat="1" applyFont="1" applyBorder="1" applyAlignment="1">
      <alignment horizontal="right" vertical="center"/>
    </xf>
    <xf numFmtId="164" fontId="29" fillId="0" borderId="32" xfId="0" applyNumberFormat="1" applyFont="1" applyBorder="1" applyAlignment="1">
      <alignment horizontal="right" vertical="center"/>
    </xf>
    <xf numFmtId="164" fontId="0" fillId="23" borderId="33" xfId="0" applyNumberFormat="1" applyFont="1" applyFill="1" applyBorder="1" applyAlignment="1">
      <alignment horizontal="right" vertical="center"/>
    </xf>
    <xf numFmtId="0" fontId="0" fillId="23" borderId="33" xfId="0" applyFill="1" applyBorder="1" applyAlignment="1">
      <alignment horizontal="left" vertical="center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4" fontId="29" fillId="23" borderId="33" xfId="0" applyNumberFormat="1" applyFont="1" applyFill="1" applyBorder="1" applyAlignment="1">
      <alignment horizontal="right" vertical="center"/>
    </xf>
    <xf numFmtId="0" fontId="29" fillId="23" borderId="33" xfId="0" applyFont="1" applyFill="1" applyBorder="1" applyAlignment="1">
      <alignment horizontal="left" vertical="center"/>
    </xf>
    <xf numFmtId="164" fontId="25" fillId="0" borderId="25" xfId="0" applyNumberFormat="1" applyFont="1" applyBorder="1" applyAlignment="1">
      <alignment horizontal="right"/>
    </xf>
    <xf numFmtId="164" fontId="0" fillId="0" borderId="30" xfId="0" applyNumberFormat="1" applyFont="1" applyBorder="1" applyAlignment="1">
      <alignment horizontal="right" vertical="center"/>
    </xf>
    <xf numFmtId="164" fontId="0" fillId="0" borderId="31" xfId="0" applyNumberFormat="1" applyFont="1" applyBorder="1" applyAlignment="1">
      <alignment horizontal="right" vertical="center"/>
    </xf>
    <xf numFmtId="164" fontId="0" fillId="0" borderId="32" xfId="0" applyNumberFormat="1" applyFont="1" applyBorder="1" applyAlignment="1">
      <alignment horizontal="right" vertical="center"/>
    </xf>
    <xf numFmtId="164" fontId="23" fillId="0" borderId="31" xfId="0" applyNumberFormat="1" applyFont="1" applyBorder="1" applyAlignment="1">
      <alignment horizontal="right"/>
    </xf>
    <xf numFmtId="164" fontId="23" fillId="0" borderId="20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23" borderId="0" xfId="0" applyFont="1" applyFill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C93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287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7D9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7D0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4C4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9C1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F55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AEC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8B5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8B7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857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114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C93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287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47D9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7D0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4C4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9C1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F55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AEC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8B5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8B7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857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2114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showGridLines="0" zoomScalePageLayoutView="0" workbookViewId="0" topLeftCell="A1">
      <pane ySplit="1" topLeftCell="A93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28" t="s">
        <v>0</v>
      </c>
      <c r="B1" s="129"/>
      <c r="C1" s="129"/>
      <c r="D1" s="130" t="s">
        <v>1</v>
      </c>
      <c r="E1" s="129"/>
      <c r="F1" s="129"/>
      <c r="G1" s="129"/>
      <c r="H1" s="129"/>
      <c r="I1" s="129"/>
      <c r="J1" s="129"/>
      <c r="K1" s="131" t="s">
        <v>459</v>
      </c>
      <c r="L1" s="131"/>
      <c r="M1" s="131"/>
      <c r="N1" s="131"/>
      <c r="O1" s="131"/>
      <c r="P1" s="131"/>
      <c r="Q1" s="131"/>
      <c r="R1" s="131"/>
      <c r="S1" s="131"/>
      <c r="T1" s="129"/>
      <c r="U1" s="129"/>
      <c r="V1" s="129"/>
      <c r="W1" s="131" t="s">
        <v>460</v>
      </c>
      <c r="X1" s="131"/>
      <c r="Y1" s="131"/>
      <c r="Z1" s="131"/>
      <c r="AA1" s="131"/>
      <c r="AB1" s="131"/>
      <c r="AC1" s="131"/>
      <c r="AD1" s="131"/>
      <c r="AE1" s="131"/>
      <c r="AF1" s="131"/>
      <c r="AG1" s="129"/>
      <c r="AH1" s="129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R2" s="141" t="s">
        <v>5</v>
      </c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2" t="s">
        <v>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49" t="s">
        <v>13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67" t="s">
        <v>15</v>
      </c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14" t="s">
        <v>23</v>
      </c>
      <c r="AQ8" s="11"/>
      <c r="BS8" s="6" t="s">
        <v>24</v>
      </c>
    </row>
    <row r="9" spans="2:71" s="2" customFormat="1" ht="15" customHeight="1">
      <c r="B9" s="10"/>
      <c r="AQ9" s="11"/>
      <c r="BS9" s="6" t="s">
        <v>25</v>
      </c>
    </row>
    <row r="10" spans="2:71" s="2" customFormat="1" ht="15" customHeight="1">
      <c r="B10" s="10"/>
      <c r="D10" s="16" t="s">
        <v>26</v>
      </c>
      <c r="AK10" s="16" t="s">
        <v>27</v>
      </c>
      <c r="AN10" s="14"/>
      <c r="AQ10" s="11"/>
      <c r="BS10" s="6" t="s">
        <v>16</v>
      </c>
    </row>
    <row r="11" spans="2:71" s="2" customFormat="1" ht="19.5" customHeight="1">
      <c r="B11" s="10"/>
      <c r="E11" s="14" t="s">
        <v>21</v>
      </c>
      <c r="AK11" s="16" t="s">
        <v>28</v>
      </c>
      <c r="AN11" s="14"/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29</v>
      </c>
      <c r="AK13" s="16" t="s">
        <v>27</v>
      </c>
      <c r="AN13" s="14"/>
      <c r="AQ13" s="11"/>
      <c r="BS13" s="6" t="s">
        <v>16</v>
      </c>
    </row>
    <row r="14" spans="2:71" s="2" customFormat="1" ht="15.75" customHeight="1">
      <c r="B14" s="10"/>
      <c r="E14" s="14" t="s">
        <v>21</v>
      </c>
      <c r="AK14" s="16" t="s">
        <v>28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30</v>
      </c>
      <c r="AK16" s="16" t="s">
        <v>27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21</v>
      </c>
      <c r="AK17" s="16" t="s">
        <v>28</v>
      </c>
      <c r="AN17" s="14"/>
      <c r="AQ17" s="11"/>
      <c r="BS17" s="6" t="s">
        <v>31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32</v>
      </c>
      <c r="AK19" s="16" t="s">
        <v>27</v>
      </c>
      <c r="AN19" s="14"/>
      <c r="AQ19" s="11"/>
      <c r="BS19" s="6" t="s">
        <v>6</v>
      </c>
    </row>
    <row r="20" spans="2:43" s="2" customFormat="1" ht="15.75" customHeight="1">
      <c r="B20" s="10"/>
      <c r="E20" s="14" t="s">
        <v>21</v>
      </c>
      <c r="AK20" s="16" t="s">
        <v>28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33</v>
      </c>
      <c r="AQ22" s="11"/>
    </row>
    <row r="23" spans="2:43" s="2" customFormat="1" ht="15.75" customHeight="1">
      <c r="B23" s="10"/>
      <c r="E23" s="168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34</v>
      </c>
      <c r="AK26" s="163" t="e">
        <f>ROUND($AG$87,2)</f>
        <v>#REF!</v>
      </c>
      <c r="AL26" s="142"/>
      <c r="AM26" s="142"/>
      <c r="AN26" s="142"/>
      <c r="AO26" s="142"/>
      <c r="AQ26" s="11"/>
    </row>
    <row r="27" spans="2:43" s="2" customFormat="1" ht="15" customHeight="1">
      <c r="B27" s="10"/>
      <c r="D27" s="18" t="s">
        <v>35</v>
      </c>
      <c r="AK27" s="163">
        <f>ROUND($AG$104,2)</f>
        <v>0</v>
      </c>
      <c r="AL27" s="142"/>
      <c r="AM27" s="142"/>
      <c r="AN27" s="142"/>
      <c r="AO27" s="142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36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64" t="e">
        <f>ROUND($AK$26+$AK$27,2)</f>
        <v>#REF!</v>
      </c>
      <c r="AL29" s="165"/>
      <c r="AM29" s="165"/>
      <c r="AN29" s="165"/>
      <c r="AO29" s="165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37</v>
      </c>
      <c r="F31" s="24" t="s">
        <v>38</v>
      </c>
      <c r="L31" s="157">
        <v>0.21</v>
      </c>
      <c r="M31" s="158"/>
      <c r="N31" s="158"/>
      <c r="O31" s="158"/>
      <c r="T31" s="26" t="s">
        <v>39</v>
      </c>
      <c r="W31" s="159" t="e">
        <f>ROUND($AZ$87+SUM($CD$105:$CD$105),2)</f>
        <v>#REF!</v>
      </c>
      <c r="X31" s="158"/>
      <c r="Y31" s="158"/>
      <c r="Z31" s="158"/>
      <c r="AA31" s="158"/>
      <c r="AB31" s="158"/>
      <c r="AC31" s="158"/>
      <c r="AD31" s="158"/>
      <c r="AE31" s="158"/>
      <c r="AK31" s="159" t="e">
        <f>ROUND($AV$87+SUM($BY$105:$BY$105),2)</f>
        <v>#REF!</v>
      </c>
      <c r="AL31" s="158"/>
      <c r="AM31" s="158"/>
      <c r="AN31" s="158"/>
      <c r="AO31" s="158"/>
      <c r="AQ31" s="27"/>
    </row>
    <row r="32" spans="2:43" s="6" customFormat="1" ht="15" customHeight="1">
      <c r="B32" s="23"/>
      <c r="F32" s="24" t="s">
        <v>40</v>
      </c>
      <c r="L32" s="157">
        <v>0.15</v>
      </c>
      <c r="M32" s="158"/>
      <c r="N32" s="158"/>
      <c r="O32" s="158"/>
      <c r="T32" s="26" t="s">
        <v>39</v>
      </c>
      <c r="W32" s="159" t="e">
        <f>ROUND($BA$87+SUM($CE$105:$CE$105),2)</f>
        <v>#REF!</v>
      </c>
      <c r="X32" s="158"/>
      <c r="Y32" s="158"/>
      <c r="Z32" s="158"/>
      <c r="AA32" s="158"/>
      <c r="AB32" s="158"/>
      <c r="AC32" s="158"/>
      <c r="AD32" s="158"/>
      <c r="AE32" s="158"/>
      <c r="AK32" s="159" t="e">
        <f>ROUND($AW$87+SUM($BZ$105:$BZ$105),2)</f>
        <v>#REF!</v>
      </c>
      <c r="AL32" s="158"/>
      <c r="AM32" s="158"/>
      <c r="AN32" s="158"/>
      <c r="AO32" s="158"/>
      <c r="AQ32" s="27"/>
    </row>
    <row r="33" spans="2:43" s="6" customFormat="1" ht="15" customHeight="1" hidden="1">
      <c r="B33" s="23"/>
      <c r="F33" s="24" t="s">
        <v>41</v>
      </c>
      <c r="L33" s="157">
        <v>0.21</v>
      </c>
      <c r="M33" s="158"/>
      <c r="N33" s="158"/>
      <c r="O33" s="158"/>
      <c r="T33" s="26" t="s">
        <v>39</v>
      </c>
      <c r="W33" s="159" t="e">
        <f>ROUND($BB$87+SUM($CF$105:$CF$105),2)</f>
        <v>#REF!</v>
      </c>
      <c r="X33" s="158"/>
      <c r="Y33" s="158"/>
      <c r="Z33" s="158"/>
      <c r="AA33" s="158"/>
      <c r="AB33" s="158"/>
      <c r="AC33" s="158"/>
      <c r="AD33" s="158"/>
      <c r="AE33" s="158"/>
      <c r="AK33" s="159">
        <v>0</v>
      </c>
      <c r="AL33" s="158"/>
      <c r="AM33" s="158"/>
      <c r="AN33" s="158"/>
      <c r="AO33" s="158"/>
      <c r="AQ33" s="27"/>
    </row>
    <row r="34" spans="2:43" s="6" customFormat="1" ht="15" customHeight="1" hidden="1">
      <c r="B34" s="23"/>
      <c r="F34" s="24" t="s">
        <v>42</v>
      </c>
      <c r="L34" s="157">
        <v>0.15</v>
      </c>
      <c r="M34" s="158"/>
      <c r="N34" s="158"/>
      <c r="O34" s="158"/>
      <c r="T34" s="26" t="s">
        <v>39</v>
      </c>
      <c r="W34" s="159" t="e">
        <f>ROUND($BC$87+SUM($CG$105:$CG$105),2)</f>
        <v>#REF!</v>
      </c>
      <c r="X34" s="158"/>
      <c r="Y34" s="158"/>
      <c r="Z34" s="158"/>
      <c r="AA34" s="158"/>
      <c r="AB34" s="158"/>
      <c r="AC34" s="158"/>
      <c r="AD34" s="158"/>
      <c r="AE34" s="158"/>
      <c r="AK34" s="159">
        <v>0</v>
      </c>
      <c r="AL34" s="158"/>
      <c r="AM34" s="158"/>
      <c r="AN34" s="158"/>
      <c r="AO34" s="158"/>
      <c r="AQ34" s="27"/>
    </row>
    <row r="35" spans="2:43" s="6" customFormat="1" ht="15" customHeight="1" hidden="1">
      <c r="B35" s="23"/>
      <c r="F35" s="24" t="s">
        <v>43</v>
      </c>
      <c r="L35" s="157">
        <v>0</v>
      </c>
      <c r="M35" s="158"/>
      <c r="N35" s="158"/>
      <c r="O35" s="158"/>
      <c r="T35" s="26" t="s">
        <v>39</v>
      </c>
      <c r="W35" s="159" t="e">
        <f>ROUND($BD$87+SUM($CH$105:$CH$105),2)</f>
        <v>#REF!</v>
      </c>
      <c r="X35" s="158"/>
      <c r="Y35" s="158"/>
      <c r="Z35" s="158"/>
      <c r="AA35" s="158"/>
      <c r="AB35" s="158"/>
      <c r="AC35" s="158"/>
      <c r="AD35" s="158"/>
      <c r="AE35" s="158"/>
      <c r="AK35" s="159">
        <v>0</v>
      </c>
      <c r="AL35" s="158"/>
      <c r="AM35" s="158"/>
      <c r="AN35" s="158"/>
      <c r="AO35" s="158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44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45</v>
      </c>
      <c r="U37" s="30"/>
      <c r="V37" s="30"/>
      <c r="W37" s="30"/>
      <c r="X37" s="160" t="s">
        <v>46</v>
      </c>
      <c r="Y37" s="154"/>
      <c r="Z37" s="154"/>
      <c r="AA37" s="154"/>
      <c r="AB37" s="154"/>
      <c r="AC37" s="30"/>
      <c r="AD37" s="30"/>
      <c r="AE37" s="30"/>
      <c r="AF37" s="30"/>
      <c r="AG37" s="30"/>
      <c r="AH37" s="30"/>
      <c r="AI37" s="30"/>
      <c r="AJ37" s="30"/>
      <c r="AK37" s="161" t="e">
        <f>SUM($AK$29:$AK$35)</f>
        <v>#REF!</v>
      </c>
      <c r="AL37" s="154"/>
      <c r="AM37" s="154"/>
      <c r="AN37" s="154"/>
      <c r="AO37" s="156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47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48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49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50</v>
      </c>
      <c r="S58" s="38"/>
      <c r="T58" s="38"/>
      <c r="U58" s="38"/>
      <c r="V58" s="38"/>
      <c r="W58" s="38"/>
      <c r="X58" s="38"/>
      <c r="Y58" s="38"/>
      <c r="Z58" s="40"/>
      <c r="AC58" s="37" t="s">
        <v>49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50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52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49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50</v>
      </c>
      <c r="S69" s="38"/>
      <c r="T69" s="38"/>
      <c r="U69" s="38"/>
      <c r="V69" s="38"/>
      <c r="W69" s="38"/>
      <c r="X69" s="38"/>
      <c r="Y69" s="38"/>
      <c r="Z69" s="40"/>
      <c r="AC69" s="37" t="s">
        <v>49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50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62" t="s">
        <v>53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20"/>
    </row>
    <row r="77" spans="2:43" s="14" customFormat="1" ht="15" customHeight="1">
      <c r="B77" s="47"/>
      <c r="C77" s="16" t="s">
        <v>12</v>
      </c>
      <c r="L77" s="14" t="str">
        <f>$K$5</f>
        <v>2016064</v>
      </c>
      <c r="AQ77" s="48"/>
    </row>
    <row r="78" spans="2:43" s="49" customFormat="1" ht="37.5" customHeight="1">
      <c r="B78" s="50"/>
      <c r="C78" s="49" t="s">
        <v>14</v>
      </c>
      <c r="L78" s="148" t="str">
        <f>$K$6</f>
        <v>Údržba Mostů ve správě města Rumburk</v>
      </c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20</v>
      </c>
      <c r="L80" s="52" t="str">
        <f>IF($K$8="","",$K$8)</f>
        <v> </v>
      </c>
      <c r="AI80" s="16" t="s">
        <v>22</v>
      </c>
      <c r="AM80" s="53" t="str">
        <f>IF($AN$8="","",$AN$8)</f>
        <v>15.04.2016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26</v>
      </c>
      <c r="L82" s="14" t="str">
        <f>IF($E$11="","",$E$11)</f>
        <v> </v>
      </c>
      <c r="AI82" s="16" t="s">
        <v>30</v>
      </c>
      <c r="AM82" s="149" t="str">
        <f>IF($E$17="","",$E$17)</f>
        <v> </v>
      </c>
      <c r="AN82" s="138"/>
      <c r="AO82" s="138"/>
      <c r="AP82" s="138"/>
      <c r="AQ82" s="20"/>
      <c r="AS82" s="150" t="s">
        <v>54</v>
      </c>
      <c r="AT82" s="151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29</v>
      </c>
      <c r="L83" s="14" t="str">
        <f>IF($E$14="","",$E$14)</f>
        <v> </v>
      </c>
      <c r="AI83" s="16" t="s">
        <v>32</v>
      </c>
      <c r="AM83" s="149" t="str">
        <f>IF($E$20="","",$E$20)</f>
        <v> </v>
      </c>
      <c r="AN83" s="138"/>
      <c r="AO83" s="138"/>
      <c r="AP83" s="138"/>
      <c r="AQ83" s="20"/>
      <c r="AS83" s="152"/>
      <c r="AT83" s="138"/>
      <c r="BD83" s="54"/>
    </row>
    <row r="84" spans="2:56" s="6" customFormat="1" ht="12" customHeight="1">
      <c r="B84" s="19"/>
      <c r="AQ84" s="20"/>
      <c r="AS84" s="152"/>
      <c r="AT84" s="138"/>
      <c r="BD84" s="54"/>
    </row>
    <row r="85" spans="2:57" s="6" customFormat="1" ht="30" customHeight="1">
      <c r="B85" s="19"/>
      <c r="C85" s="153" t="s">
        <v>55</v>
      </c>
      <c r="D85" s="154"/>
      <c r="E85" s="154"/>
      <c r="F85" s="154"/>
      <c r="G85" s="154"/>
      <c r="H85" s="30"/>
      <c r="I85" s="155" t="s">
        <v>56</v>
      </c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5" t="s">
        <v>57</v>
      </c>
      <c r="AH85" s="154"/>
      <c r="AI85" s="154"/>
      <c r="AJ85" s="154"/>
      <c r="AK85" s="154"/>
      <c r="AL85" s="154"/>
      <c r="AM85" s="154"/>
      <c r="AN85" s="155" t="s">
        <v>58</v>
      </c>
      <c r="AO85" s="154"/>
      <c r="AP85" s="156"/>
      <c r="AQ85" s="20"/>
      <c r="AS85" s="55" t="s">
        <v>59</v>
      </c>
      <c r="AT85" s="56" t="s">
        <v>60</v>
      </c>
      <c r="AU85" s="56" t="s">
        <v>61</v>
      </c>
      <c r="AV85" s="56" t="s">
        <v>62</v>
      </c>
      <c r="AW85" s="56" t="s">
        <v>63</v>
      </c>
      <c r="AX85" s="56" t="s">
        <v>64</v>
      </c>
      <c r="AY85" s="56" t="s">
        <v>65</v>
      </c>
      <c r="AZ85" s="56" t="s">
        <v>66</v>
      </c>
      <c r="BA85" s="56" t="s">
        <v>67</v>
      </c>
      <c r="BB85" s="56" t="s">
        <v>68</v>
      </c>
      <c r="BC85" s="56" t="s">
        <v>69</v>
      </c>
      <c r="BD85" s="57" t="s">
        <v>70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71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37" t="e">
        <f>ROUND(SUM($AG$88:$AG$102),2)</f>
        <v>#REF!</v>
      </c>
      <c r="AH87" s="147"/>
      <c r="AI87" s="147"/>
      <c r="AJ87" s="147"/>
      <c r="AK87" s="147"/>
      <c r="AL87" s="147"/>
      <c r="AM87" s="147"/>
      <c r="AN87" s="137" t="e">
        <f>SUM($AG$87,$AT$87)</f>
        <v>#REF!</v>
      </c>
      <c r="AO87" s="147"/>
      <c r="AP87" s="147"/>
      <c r="AQ87" s="51"/>
      <c r="AS87" s="61" t="e">
        <f>ROUND(SUM($AS$88:$AS$102),2)</f>
        <v>#REF!</v>
      </c>
      <c r="AT87" s="62" t="e">
        <f>ROUND(SUM($AV$87:$AW$87),2)</f>
        <v>#REF!</v>
      </c>
      <c r="AU87" s="63" t="e">
        <f>ROUND(SUM($AU$88:$AU$102),5)</f>
        <v>#REF!</v>
      </c>
      <c r="AV87" s="62" t="e">
        <f>ROUND($AZ$87*$L$31,2)</f>
        <v>#REF!</v>
      </c>
      <c r="AW87" s="62" t="e">
        <f>ROUND($BA$87*$L$32,2)</f>
        <v>#REF!</v>
      </c>
      <c r="AX87" s="62" t="e">
        <f>ROUND($BB$87*$L$31,2)</f>
        <v>#REF!</v>
      </c>
      <c r="AY87" s="62" t="e">
        <f>ROUND($BC$87*$L$32,2)</f>
        <v>#REF!</v>
      </c>
      <c r="AZ87" s="62" t="e">
        <f>ROUND(SUM($AZ$88:$AZ$102),2)</f>
        <v>#REF!</v>
      </c>
      <c r="BA87" s="62" t="e">
        <f>ROUND(SUM($BA$88:$BA$102),2)</f>
        <v>#REF!</v>
      </c>
      <c r="BB87" s="62" t="e">
        <f>ROUND(SUM($BB$88:$BB$102),2)</f>
        <v>#REF!</v>
      </c>
      <c r="BC87" s="62" t="e">
        <f>ROUND(SUM($BC$88:$BC$102),2)</f>
        <v>#REF!</v>
      </c>
      <c r="BD87" s="64" t="e">
        <f>ROUND(SUM($BD$88:$BD$102),2)</f>
        <v>#REF!</v>
      </c>
      <c r="BS87" s="49" t="s">
        <v>72</v>
      </c>
      <c r="BT87" s="49" t="s">
        <v>73</v>
      </c>
      <c r="BU87" s="65" t="s">
        <v>74</v>
      </c>
      <c r="BV87" s="49" t="s">
        <v>75</v>
      </c>
      <c r="BW87" s="49" t="s">
        <v>76</v>
      </c>
      <c r="BX87" s="49" t="s">
        <v>77</v>
      </c>
    </row>
    <row r="88" spans="1:76" s="66" customFormat="1" ht="28.5" customHeight="1">
      <c r="A88" s="127" t="s">
        <v>461</v>
      </c>
      <c r="B88" s="67"/>
      <c r="C88" s="68"/>
      <c r="D88" s="145" t="s">
        <v>78</v>
      </c>
      <c r="E88" s="146"/>
      <c r="F88" s="146"/>
      <c r="G88" s="146"/>
      <c r="H88" s="146"/>
      <c r="I88" s="68"/>
      <c r="J88" s="145" t="s">
        <v>79</v>
      </c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3" t="e">
        <f>#REF!</f>
        <v>#REF!</v>
      </c>
      <c r="AH88" s="144"/>
      <c r="AI88" s="144"/>
      <c r="AJ88" s="144"/>
      <c r="AK88" s="144"/>
      <c r="AL88" s="144"/>
      <c r="AM88" s="144"/>
      <c r="AN88" s="143" t="e">
        <f>SUM($AG$88,$AT$88)</f>
        <v>#REF!</v>
      </c>
      <c r="AO88" s="144"/>
      <c r="AP88" s="144"/>
      <c r="AQ88" s="69"/>
      <c r="AS88" s="70" t="e">
        <f>#REF!</f>
        <v>#REF!</v>
      </c>
      <c r="AT88" s="71" t="e">
        <f>ROUND(SUM($AV$88:$AW$88),2)</f>
        <v>#REF!</v>
      </c>
      <c r="AU88" s="72" t="e">
        <f>#REF!</f>
        <v>#REF!</v>
      </c>
      <c r="AV88" s="71" t="e">
        <f>#REF!</f>
        <v>#REF!</v>
      </c>
      <c r="AW88" s="71" t="e">
        <f>#REF!</f>
        <v>#REF!</v>
      </c>
      <c r="AX88" s="71" t="e">
        <f>#REF!</f>
        <v>#REF!</v>
      </c>
      <c r="AY88" s="71" t="e">
        <f>#REF!</f>
        <v>#REF!</v>
      </c>
      <c r="AZ88" s="71" t="e">
        <f>#REF!</f>
        <v>#REF!</v>
      </c>
      <c r="BA88" s="71" t="e">
        <f>#REF!</f>
        <v>#REF!</v>
      </c>
      <c r="BB88" s="71" t="e">
        <f>#REF!</f>
        <v>#REF!</v>
      </c>
      <c r="BC88" s="71" t="e">
        <f>#REF!</f>
        <v>#REF!</v>
      </c>
      <c r="BD88" s="73" t="e">
        <f>#REF!</f>
        <v>#REF!</v>
      </c>
      <c r="BT88" s="66" t="s">
        <v>19</v>
      </c>
      <c r="BV88" s="66" t="s">
        <v>75</v>
      </c>
      <c r="BW88" s="66" t="s">
        <v>80</v>
      </c>
      <c r="BX88" s="66" t="s">
        <v>76</v>
      </c>
    </row>
    <row r="89" spans="1:76" s="66" customFormat="1" ht="28.5" customHeight="1">
      <c r="A89" s="127" t="s">
        <v>461</v>
      </c>
      <c r="B89" s="67"/>
      <c r="C89" s="68"/>
      <c r="D89" s="145" t="s">
        <v>81</v>
      </c>
      <c r="E89" s="146"/>
      <c r="F89" s="146"/>
      <c r="G89" s="146"/>
      <c r="H89" s="146"/>
      <c r="I89" s="68"/>
      <c r="J89" s="145" t="s">
        <v>82</v>
      </c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3">
        <f>'M-07 - Most Potoční  - M-...'!$M$30</f>
        <v>82432.4</v>
      </c>
      <c r="AH89" s="144"/>
      <c r="AI89" s="144"/>
      <c r="AJ89" s="144"/>
      <c r="AK89" s="144"/>
      <c r="AL89" s="144"/>
      <c r="AM89" s="144"/>
      <c r="AN89" s="143">
        <f>SUM($AG$89,$AT$89)</f>
        <v>99743.2</v>
      </c>
      <c r="AO89" s="144"/>
      <c r="AP89" s="144"/>
      <c r="AQ89" s="69"/>
      <c r="AS89" s="70">
        <f>'M-07 - Most Potoční  - M-...'!$M$28</f>
        <v>0</v>
      </c>
      <c r="AT89" s="71">
        <f>ROUND(SUM($AV$89:$AW$89),2)</f>
        <v>17310.8</v>
      </c>
      <c r="AU89" s="72">
        <f>'M-07 - Most Potoční  - M-...'!$W$121</f>
        <v>0</v>
      </c>
      <c r="AV89" s="71">
        <f>'M-07 - Most Potoční  - M-...'!$M$32</f>
        <v>17310.8</v>
      </c>
      <c r="AW89" s="71">
        <f>'M-07 - Most Potoční  - M-...'!$M$33</f>
        <v>0</v>
      </c>
      <c r="AX89" s="71">
        <f>'M-07 - Most Potoční  - M-...'!$M$34</f>
        <v>0</v>
      </c>
      <c r="AY89" s="71">
        <f>'M-07 - Most Potoční  - M-...'!$M$35</f>
        <v>0</v>
      </c>
      <c r="AZ89" s="71">
        <f>'M-07 - Most Potoční  - M-...'!$H$32</f>
        <v>82432.4</v>
      </c>
      <c r="BA89" s="71">
        <f>'M-07 - Most Potoční  - M-...'!$H$33</f>
        <v>0</v>
      </c>
      <c r="BB89" s="71">
        <f>'M-07 - Most Potoční  - M-...'!$H$34</f>
        <v>0</v>
      </c>
      <c r="BC89" s="71">
        <f>'M-07 - Most Potoční  - M-...'!$H$35</f>
        <v>0</v>
      </c>
      <c r="BD89" s="73">
        <f>'M-07 - Most Potoční  - M-...'!$H$36</f>
        <v>0</v>
      </c>
      <c r="BT89" s="66" t="s">
        <v>19</v>
      </c>
      <c r="BV89" s="66" t="s">
        <v>75</v>
      </c>
      <c r="BW89" s="66" t="s">
        <v>83</v>
      </c>
      <c r="BX89" s="66" t="s">
        <v>76</v>
      </c>
    </row>
    <row r="90" spans="1:76" s="66" customFormat="1" ht="28.5" customHeight="1">
      <c r="A90" s="127" t="s">
        <v>461</v>
      </c>
      <c r="B90" s="67"/>
      <c r="C90" s="68"/>
      <c r="D90" s="145" t="s">
        <v>84</v>
      </c>
      <c r="E90" s="146"/>
      <c r="F90" s="146"/>
      <c r="G90" s="146"/>
      <c r="H90" s="146"/>
      <c r="I90" s="68"/>
      <c r="J90" s="145" t="s">
        <v>85</v>
      </c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3">
        <f>'M-08 - Most Strážní  - M-...'!$M$30</f>
        <v>121854</v>
      </c>
      <c r="AH90" s="144"/>
      <c r="AI90" s="144"/>
      <c r="AJ90" s="144"/>
      <c r="AK90" s="144"/>
      <c r="AL90" s="144"/>
      <c r="AM90" s="144"/>
      <c r="AN90" s="143">
        <f>SUM($AG$90,$AT$90)</f>
        <v>147443.34</v>
      </c>
      <c r="AO90" s="144"/>
      <c r="AP90" s="144"/>
      <c r="AQ90" s="69"/>
      <c r="AS90" s="70">
        <f>'M-08 - Most Strážní  - M-...'!$M$28</f>
        <v>0</v>
      </c>
      <c r="AT90" s="71">
        <f>ROUND(SUM($AV$90:$AW$90),2)</f>
        <v>25589.34</v>
      </c>
      <c r="AU90" s="72">
        <f>'M-08 - Most Strážní  - M-...'!$W$118</f>
        <v>0</v>
      </c>
      <c r="AV90" s="71">
        <f>'M-08 - Most Strážní  - M-...'!$M$32</f>
        <v>25589.34</v>
      </c>
      <c r="AW90" s="71">
        <f>'M-08 - Most Strážní  - M-...'!$M$33</f>
        <v>0</v>
      </c>
      <c r="AX90" s="71">
        <f>'M-08 - Most Strážní  - M-...'!$M$34</f>
        <v>0</v>
      </c>
      <c r="AY90" s="71">
        <f>'M-08 - Most Strážní  - M-...'!$M$35</f>
        <v>0</v>
      </c>
      <c r="AZ90" s="71">
        <f>'M-08 - Most Strážní  - M-...'!$H$32</f>
        <v>121854</v>
      </c>
      <c r="BA90" s="71">
        <f>'M-08 - Most Strážní  - M-...'!$H$33</f>
        <v>0</v>
      </c>
      <c r="BB90" s="71">
        <f>'M-08 - Most Strážní  - M-...'!$H$34</f>
        <v>0</v>
      </c>
      <c r="BC90" s="71">
        <f>'M-08 - Most Strážní  - M-...'!$H$35</f>
        <v>0</v>
      </c>
      <c r="BD90" s="73">
        <f>'M-08 - Most Strážní  - M-...'!$H$36</f>
        <v>0</v>
      </c>
      <c r="BT90" s="66" t="s">
        <v>19</v>
      </c>
      <c r="BV90" s="66" t="s">
        <v>75</v>
      </c>
      <c r="BW90" s="66" t="s">
        <v>86</v>
      </c>
      <c r="BX90" s="66" t="s">
        <v>76</v>
      </c>
    </row>
    <row r="91" spans="1:76" s="66" customFormat="1" ht="28.5" customHeight="1">
      <c r="A91" s="127" t="s">
        <v>461</v>
      </c>
      <c r="B91" s="67"/>
      <c r="C91" s="68"/>
      <c r="D91" s="145" t="s">
        <v>87</v>
      </c>
      <c r="E91" s="146"/>
      <c r="F91" s="146"/>
      <c r="G91" s="146"/>
      <c r="H91" s="146"/>
      <c r="I91" s="68"/>
      <c r="J91" s="145" t="s">
        <v>88</v>
      </c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3">
        <f>'M-10 - Lávka odb. se - M-...'!$M$30</f>
        <v>131605.2</v>
      </c>
      <c r="AH91" s="144"/>
      <c r="AI91" s="144"/>
      <c r="AJ91" s="144"/>
      <c r="AK91" s="144"/>
      <c r="AL91" s="144"/>
      <c r="AM91" s="144"/>
      <c r="AN91" s="143">
        <f>SUM($AG$91,$AT$91)</f>
        <v>159242.29</v>
      </c>
      <c r="AO91" s="144"/>
      <c r="AP91" s="144"/>
      <c r="AQ91" s="69"/>
      <c r="AS91" s="70">
        <f>'M-10 - Lávka odb. se - M-...'!$M$28</f>
        <v>0</v>
      </c>
      <c r="AT91" s="71">
        <f>ROUND(SUM($AV$91:$AW$91),2)</f>
        <v>27637.09</v>
      </c>
      <c r="AU91" s="72">
        <f>'M-10 - Lávka odb. se - M-...'!$W$120</f>
        <v>0</v>
      </c>
      <c r="AV91" s="71">
        <f>'M-10 - Lávka odb. se - M-...'!$M$32</f>
        <v>27637.09</v>
      </c>
      <c r="AW91" s="71">
        <f>'M-10 - Lávka odb. se - M-...'!$M$33</f>
        <v>0</v>
      </c>
      <c r="AX91" s="71">
        <f>'M-10 - Lávka odb. se - M-...'!$M$34</f>
        <v>0</v>
      </c>
      <c r="AY91" s="71">
        <f>'M-10 - Lávka odb. se - M-...'!$M$35</f>
        <v>0</v>
      </c>
      <c r="AZ91" s="71">
        <f>'M-10 - Lávka odb. se - M-...'!$H$32</f>
        <v>131605.2</v>
      </c>
      <c r="BA91" s="71">
        <f>'M-10 - Lávka odb. se - M-...'!$H$33</f>
        <v>0</v>
      </c>
      <c r="BB91" s="71">
        <f>'M-10 - Lávka odb. se - M-...'!$H$34</f>
        <v>0</v>
      </c>
      <c r="BC91" s="71">
        <f>'M-10 - Lávka odb. se - M-...'!$H$35</f>
        <v>0</v>
      </c>
      <c r="BD91" s="73">
        <f>'M-10 - Lávka odb. se - M-...'!$H$36</f>
        <v>0</v>
      </c>
      <c r="BT91" s="66" t="s">
        <v>19</v>
      </c>
      <c r="BV91" s="66" t="s">
        <v>75</v>
      </c>
      <c r="BW91" s="66" t="s">
        <v>89</v>
      </c>
      <c r="BX91" s="66" t="s">
        <v>76</v>
      </c>
    </row>
    <row r="92" spans="1:76" s="66" customFormat="1" ht="28.5" customHeight="1">
      <c r="A92" s="127" t="s">
        <v>461</v>
      </c>
      <c r="B92" s="67"/>
      <c r="C92" s="68"/>
      <c r="D92" s="145" t="s">
        <v>90</v>
      </c>
      <c r="E92" s="146"/>
      <c r="F92" s="146"/>
      <c r="G92" s="146"/>
      <c r="H92" s="146"/>
      <c r="I92" s="68"/>
      <c r="J92" s="145" t="s">
        <v>91</v>
      </c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3">
        <f>'M-12 - Lávka odb. se - M-...'!$M$30</f>
        <v>79131.5</v>
      </c>
      <c r="AH92" s="144"/>
      <c r="AI92" s="144"/>
      <c r="AJ92" s="144"/>
      <c r="AK92" s="144"/>
      <c r="AL92" s="144"/>
      <c r="AM92" s="144"/>
      <c r="AN92" s="143">
        <f>SUM($AG$92,$AT$92)</f>
        <v>95749.12</v>
      </c>
      <c r="AO92" s="144"/>
      <c r="AP92" s="144"/>
      <c r="AQ92" s="69"/>
      <c r="AS92" s="70">
        <f>'M-12 - Lávka odb. se - M-...'!$M$28</f>
        <v>0</v>
      </c>
      <c r="AT92" s="71">
        <f>ROUND(SUM($AV$92:$AW$92),2)</f>
        <v>16617.62</v>
      </c>
      <c r="AU92" s="72">
        <f>'M-12 - Lávka odb. se - M-...'!$W$119</f>
        <v>0</v>
      </c>
      <c r="AV92" s="71">
        <f>'M-12 - Lávka odb. se - M-...'!$M$32</f>
        <v>16617.62</v>
      </c>
      <c r="AW92" s="71">
        <f>'M-12 - Lávka odb. se - M-...'!$M$33</f>
        <v>0</v>
      </c>
      <c r="AX92" s="71">
        <f>'M-12 - Lávka odb. se - M-...'!$M$34</f>
        <v>0</v>
      </c>
      <c r="AY92" s="71">
        <f>'M-12 - Lávka odb. se - M-...'!$M$35</f>
        <v>0</v>
      </c>
      <c r="AZ92" s="71">
        <f>'M-12 - Lávka odb. se - M-...'!$H$32</f>
        <v>79131.5</v>
      </c>
      <c r="BA92" s="71">
        <f>'M-12 - Lávka odb. se - M-...'!$H$33</f>
        <v>0</v>
      </c>
      <c r="BB92" s="71">
        <f>'M-12 - Lávka odb. se - M-...'!$H$34</f>
        <v>0</v>
      </c>
      <c r="BC92" s="71">
        <f>'M-12 - Lávka odb. se - M-...'!$H$35</f>
        <v>0</v>
      </c>
      <c r="BD92" s="73">
        <f>'M-12 - Lávka odb. se - M-...'!$H$36</f>
        <v>0</v>
      </c>
      <c r="BT92" s="66" t="s">
        <v>19</v>
      </c>
      <c r="BV92" s="66" t="s">
        <v>75</v>
      </c>
      <c r="BW92" s="66" t="s">
        <v>92</v>
      </c>
      <c r="BX92" s="66" t="s">
        <v>76</v>
      </c>
    </row>
    <row r="93" spans="1:76" s="66" customFormat="1" ht="28.5" customHeight="1">
      <c r="A93" s="127" t="s">
        <v>461</v>
      </c>
      <c r="B93" s="67"/>
      <c r="C93" s="68"/>
      <c r="D93" s="145" t="s">
        <v>93</v>
      </c>
      <c r="E93" s="146"/>
      <c r="F93" s="146"/>
      <c r="G93" s="146"/>
      <c r="H93" s="146"/>
      <c r="I93" s="68"/>
      <c r="J93" s="145" t="s">
        <v>94</v>
      </c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3">
        <f>'M-15 - Most Královsk - M-...'!$M$30</f>
        <v>208827</v>
      </c>
      <c r="AH93" s="144"/>
      <c r="AI93" s="144"/>
      <c r="AJ93" s="144"/>
      <c r="AK93" s="144"/>
      <c r="AL93" s="144"/>
      <c r="AM93" s="144"/>
      <c r="AN93" s="143">
        <f>SUM($AG$93,$AT$93)</f>
        <v>252680.66999999998</v>
      </c>
      <c r="AO93" s="144"/>
      <c r="AP93" s="144"/>
      <c r="AQ93" s="69"/>
      <c r="AS93" s="70">
        <f>'M-15 - Most Královsk - M-...'!$M$28</f>
        <v>0</v>
      </c>
      <c r="AT93" s="71">
        <f>ROUND(SUM($AV$93:$AW$93),2)</f>
        <v>43853.67</v>
      </c>
      <c r="AU93" s="72">
        <f>'M-15 - Most Královsk - M-...'!$W$120</f>
        <v>0</v>
      </c>
      <c r="AV93" s="71">
        <f>'M-15 - Most Královsk - M-...'!$M$32</f>
        <v>43853.67</v>
      </c>
      <c r="AW93" s="71">
        <f>'M-15 - Most Královsk - M-...'!$M$33</f>
        <v>0</v>
      </c>
      <c r="AX93" s="71">
        <f>'M-15 - Most Královsk - M-...'!$M$34</f>
        <v>0</v>
      </c>
      <c r="AY93" s="71">
        <f>'M-15 - Most Královsk - M-...'!$M$35</f>
        <v>0</v>
      </c>
      <c r="AZ93" s="71">
        <f>'M-15 - Most Královsk - M-...'!$H$32</f>
        <v>208827</v>
      </c>
      <c r="BA93" s="71">
        <f>'M-15 - Most Královsk - M-...'!$H$33</f>
        <v>0</v>
      </c>
      <c r="BB93" s="71">
        <f>'M-15 - Most Královsk - M-...'!$H$34</f>
        <v>0</v>
      </c>
      <c r="BC93" s="71">
        <f>'M-15 - Most Královsk - M-...'!$H$35</f>
        <v>0</v>
      </c>
      <c r="BD93" s="73">
        <f>'M-15 - Most Královsk - M-...'!$H$36</f>
        <v>0</v>
      </c>
      <c r="BT93" s="66" t="s">
        <v>19</v>
      </c>
      <c r="BV93" s="66" t="s">
        <v>75</v>
      </c>
      <c r="BW93" s="66" t="s">
        <v>95</v>
      </c>
      <c r="BX93" s="66" t="s">
        <v>76</v>
      </c>
    </row>
    <row r="94" spans="1:76" s="66" customFormat="1" ht="28.5" customHeight="1">
      <c r="A94" s="127" t="s">
        <v>461</v>
      </c>
      <c r="B94" s="67"/>
      <c r="C94" s="68"/>
      <c r="D94" s="145" t="s">
        <v>96</v>
      </c>
      <c r="E94" s="146"/>
      <c r="F94" s="146"/>
      <c r="G94" s="146"/>
      <c r="H94" s="146"/>
      <c r="I94" s="68"/>
      <c r="J94" s="145" t="s">
        <v>97</v>
      </c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3" t="e">
        <f>#REF!</f>
        <v>#REF!</v>
      </c>
      <c r="AH94" s="144"/>
      <c r="AI94" s="144"/>
      <c r="AJ94" s="144"/>
      <c r="AK94" s="144"/>
      <c r="AL94" s="144"/>
      <c r="AM94" s="144"/>
      <c r="AN94" s="143" t="e">
        <f>SUM($AG$94,$AT$94)</f>
        <v>#REF!</v>
      </c>
      <c r="AO94" s="144"/>
      <c r="AP94" s="144"/>
      <c r="AQ94" s="69"/>
      <c r="AS94" s="70" t="e">
        <f>#REF!</f>
        <v>#REF!</v>
      </c>
      <c r="AT94" s="71" t="e">
        <f>ROUND(SUM($AV$94:$AW$94),2)</f>
        <v>#REF!</v>
      </c>
      <c r="AU94" s="72" t="e">
        <f>#REF!</f>
        <v>#REF!</v>
      </c>
      <c r="AV94" s="71" t="e">
        <f>#REF!</f>
        <v>#REF!</v>
      </c>
      <c r="AW94" s="71" t="e">
        <f>#REF!</f>
        <v>#REF!</v>
      </c>
      <c r="AX94" s="71" t="e">
        <f>#REF!</f>
        <v>#REF!</v>
      </c>
      <c r="AY94" s="71" t="e">
        <f>#REF!</f>
        <v>#REF!</v>
      </c>
      <c r="AZ94" s="71" t="e">
        <f>#REF!</f>
        <v>#REF!</v>
      </c>
      <c r="BA94" s="71" t="e">
        <f>#REF!</f>
        <v>#REF!</v>
      </c>
      <c r="BB94" s="71" t="e">
        <f>#REF!</f>
        <v>#REF!</v>
      </c>
      <c r="BC94" s="71" t="e">
        <f>#REF!</f>
        <v>#REF!</v>
      </c>
      <c r="BD94" s="73" t="e">
        <f>#REF!</f>
        <v>#REF!</v>
      </c>
      <c r="BT94" s="66" t="s">
        <v>19</v>
      </c>
      <c r="BV94" s="66" t="s">
        <v>75</v>
      </c>
      <c r="BW94" s="66" t="s">
        <v>98</v>
      </c>
      <c r="BX94" s="66" t="s">
        <v>76</v>
      </c>
    </row>
    <row r="95" spans="1:76" s="66" customFormat="1" ht="28.5" customHeight="1">
      <c r="A95" s="127" t="s">
        <v>461</v>
      </c>
      <c r="B95" s="67"/>
      <c r="C95" s="68"/>
      <c r="D95" s="145" t="s">
        <v>99</v>
      </c>
      <c r="E95" s="146"/>
      <c r="F95" s="146"/>
      <c r="G95" s="146"/>
      <c r="H95" s="146"/>
      <c r="I95" s="68"/>
      <c r="J95" s="145" t="s">
        <v>100</v>
      </c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3" t="e">
        <f>#REF!</f>
        <v>#REF!</v>
      </c>
      <c r="AH95" s="144"/>
      <c r="AI95" s="144"/>
      <c r="AJ95" s="144"/>
      <c r="AK95" s="144"/>
      <c r="AL95" s="144"/>
      <c r="AM95" s="144"/>
      <c r="AN95" s="143" t="e">
        <f>SUM($AG$95,$AT$95)</f>
        <v>#REF!</v>
      </c>
      <c r="AO95" s="144"/>
      <c r="AP95" s="144"/>
      <c r="AQ95" s="69"/>
      <c r="AS95" s="70" t="e">
        <f>#REF!</f>
        <v>#REF!</v>
      </c>
      <c r="AT95" s="71" t="e">
        <f>ROUND(SUM($AV$95:$AW$95),2)</f>
        <v>#REF!</v>
      </c>
      <c r="AU95" s="72" t="e">
        <f>#REF!</f>
        <v>#REF!</v>
      </c>
      <c r="AV95" s="71" t="e">
        <f>#REF!</f>
        <v>#REF!</v>
      </c>
      <c r="AW95" s="71" t="e">
        <f>#REF!</f>
        <v>#REF!</v>
      </c>
      <c r="AX95" s="71" t="e">
        <f>#REF!</f>
        <v>#REF!</v>
      </c>
      <c r="AY95" s="71" t="e">
        <f>#REF!</f>
        <v>#REF!</v>
      </c>
      <c r="AZ95" s="71" t="e">
        <f>#REF!</f>
        <v>#REF!</v>
      </c>
      <c r="BA95" s="71" t="e">
        <f>#REF!</f>
        <v>#REF!</v>
      </c>
      <c r="BB95" s="71" t="e">
        <f>#REF!</f>
        <v>#REF!</v>
      </c>
      <c r="BC95" s="71" t="e">
        <f>#REF!</f>
        <v>#REF!</v>
      </c>
      <c r="BD95" s="73" t="e">
        <f>#REF!</f>
        <v>#REF!</v>
      </c>
      <c r="BT95" s="66" t="s">
        <v>19</v>
      </c>
      <c r="BV95" s="66" t="s">
        <v>75</v>
      </c>
      <c r="BW95" s="66" t="s">
        <v>101</v>
      </c>
      <c r="BX95" s="66" t="s">
        <v>76</v>
      </c>
    </row>
    <row r="96" spans="1:76" s="66" customFormat="1" ht="28.5" customHeight="1">
      <c r="A96" s="127" t="s">
        <v>461</v>
      </c>
      <c r="B96" s="67"/>
      <c r="C96" s="68"/>
      <c r="D96" s="145" t="s">
        <v>102</v>
      </c>
      <c r="E96" s="146"/>
      <c r="F96" s="146"/>
      <c r="G96" s="146"/>
      <c r="H96" s="146"/>
      <c r="I96" s="68"/>
      <c r="J96" s="145" t="s">
        <v>103</v>
      </c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3">
        <f>'M-29 - Most na Výslu - M-...'!$M$30</f>
        <v>125597.1</v>
      </c>
      <c r="AH96" s="144"/>
      <c r="AI96" s="144"/>
      <c r="AJ96" s="144"/>
      <c r="AK96" s="144"/>
      <c r="AL96" s="144"/>
      <c r="AM96" s="144"/>
      <c r="AN96" s="143">
        <f>SUM($AG$96,$AT$96)</f>
        <v>151972.49</v>
      </c>
      <c r="AO96" s="144"/>
      <c r="AP96" s="144"/>
      <c r="AQ96" s="69"/>
      <c r="AS96" s="70">
        <f>'M-29 - Most na Výslu - M-...'!$M$28</f>
        <v>0</v>
      </c>
      <c r="AT96" s="71">
        <f>ROUND(SUM($AV$96:$AW$96),2)</f>
        <v>26375.39</v>
      </c>
      <c r="AU96" s="72">
        <f>'M-29 - Most na Výslu - M-...'!$W$119</f>
        <v>0</v>
      </c>
      <c r="AV96" s="71">
        <f>'M-29 - Most na Výslu - M-...'!$M$32</f>
        <v>26375.39</v>
      </c>
      <c r="AW96" s="71">
        <f>'M-29 - Most na Výslu - M-...'!$M$33</f>
        <v>0</v>
      </c>
      <c r="AX96" s="71">
        <f>'M-29 - Most na Výslu - M-...'!$M$34</f>
        <v>0</v>
      </c>
      <c r="AY96" s="71">
        <f>'M-29 - Most na Výslu - M-...'!$M$35</f>
        <v>0</v>
      </c>
      <c r="AZ96" s="71">
        <f>'M-29 - Most na Výslu - M-...'!$H$32</f>
        <v>125597.1</v>
      </c>
      <c r="BA96" s="71">
        <f>'M-29 - Most na Výslu - M-...'!$H$33</f>
        <v>0</v>
      </c>
      <c r="BB96" s="71">
        <f>'M-29 - Most na Výslu - M-...'!$H$34</f>
        <v>0</v>
      </c>
      <c r="BC96" s="71">
        <f>'M-29 - Most na Výslu - M-...'!$H$35</f>
        <v>0</v>
      </c>
      <c r="BD96" s="73">
        <f>'M-29 - Most na Výslu - M-...'!$H$36</f>
        <v>0</v>
      </c>
      <c r="BT96" s="66" t="s">
        <v>19</v>
      </c>
      <c r="BV96" s="66" t="s">
        <v>75</v>
      </c>
      <c r="BW96" s="66" t="s">
        <v>104</v>
      </c>
      <c r="BX96" s="66" t="s">
        <v>76</v>
      </c>
    </row>
    <row r="97" spans="1:76" s="66" customFormat="1" ht="28.5" customHeight="1">
      <c r="A97" s="127" t="s">
        <v>461</v>
      </c>
      <c r="B97" s="67"/>
      <c r="C97" s="68"/>
      <c r="D97" s="145" t="s">
        <v>105</v>
      </c>
      <c r="E97" s="146"/>
      <c r="F97" s="146"/>
      <c r="G97" s="146"/>
      <c r="H97" s="146"/>
      <c r="I97" s="68"/>
      <c r="J97" s="145" t="s">
        <v>106</v>
      </c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3" t="e">
        <f>#REF!</f>
        <v>#REF!</v>
      </c>
      <c r="AH97" s="144"/>
      <c r="AI97" s="144"/>
      <c r="AJ97" s="144"/>
      <c r="AK97" s="144"/>
      <c r="AL97" s="144"/>
      <c r="AM97" s="144"/>
      <c r="AN97" s="143" t="e">
        <f>SUM($AG$97,$AT$97)</f>
        <v>#REF!</v>
      </c>
      <c r="AO97" s="144"/>
      <c r="AP97" s="144"/>
      <c r="AQ97" s="69"/>
      <c r="AS97" s="70" t="e">
        <f>#REF!</f>
        <v>#REF!</v>
      </c>
      <c r="AT97" s="71" t="e">
        <f>ROUND(SUM($AV$97:$AW$97),2)</f>
        <v>#REF!</v>
      </c>
      <c r="AU97" s="72" t="e">
        <f>#REF!</f>
        <v>#REF!</v>
      </c>
      <c r="AV97" s="71" t="e">
        <f>#REF!</f>
        <v>#REF!</v>
      </c>
      <c r="AW97" s="71" t="e">
        <f>#REF!</f>
        <v>#REF!</v>
      </c>
      <c r="AX97" s="71" t="e">
        <f>#REF!</f>
        <v>#REF!</v>
      </c>
      <c r="AY97" s="71" t="e">
        <f>#REF!</f>
        <v>#REF!</v>
      </c>
      <c r="AZ97" s="71" t="e">
        <f>#REF!</f>
        <v>#REF!</v>
      </c>
      <c r="BA97" s="71" t="e">
        <f>#REF!</f>
        <v>#REF!</v>
      </c>
      <c r="BB97" s="71" t="e">
        <f>#REF!</f>
        <v>#REF!</v>
      </c>
      <c r="BC97" s="71" t="e">
        <f>#REF!</f>
        <v>#REF!</v>
      </c>
      <c r="BD97" s="73" t="e">
        <f>#REF!</f>
        <v>#REF!</v>
      </c>
      <c r="BT97" s="66" t="s">
        <v>19</v>
      </c>
      <c r="BV97" s="66" t="s">
        <v>75</v>
      </c>
      <c r="BW97" s="66" t="s">
        <v>107</v>
      </c>
      <c r="BX97" s="66" t="s">
        <v>76</v>
      </c>
    </row>
    <row r="98" spans="1:76" s="66" customFormat="1" ht="28.5" customHeight="1">
      <c r="A98" s="127" t="s">
        <v>461</v>
      </c>
      <c r="B98" s="67"/>
      <c r="C98" s="68"/>
      <c r="D98" s="145" t="s">
        <v>108</v>
      </c>
      <c r="E98" s="146"/>
      <c r="F98" s="146"/>
      <c r="G98" s="146"/>
      <c r="H98" s="146"/>
      <c r="I98" s="68"/>
      <c r="J98" s="145" t="s">
        <v>109</v>
      </c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3">
        <f>'M-34 - most Vojtěcha - M-...'!$M$30</f>
        <v>203210.18</v>
      </c>
      <c r="AH98" s="144"/>
      <c r="AI98" s="144"/>
      <c r="AJ98" s="144"/>
      <c r="AK98" s="144"/>
      <c r="AL98" s="144"/>
      <c r="AM98" s="144"/>
      <c r="AN98" s="143">
        <f>SUM($AG$98,$AT$98)</f>
        <v>245884.32</v>
      </c>
      <c r="AO98" s="144"/>
      <c r="AP98" s="144"/>
      <c r="AQ98" s="69"/>
      <c r="AS98" s="70">
        <f>'M-34 - most Vojtěcha - M-...'!$M$28</f>
        <v>0</v>
      </c>
      <c r="AT98" s="71">
        <f>ROUND(SUM($AV$98:$AW$98),2)</f>
        <v>42674.14</v>
      </c>
      <c r="AU98" s="72">
        <f>'M-34 - most Vojtěcha - M-...'!$W$121</f>
        <v>0</v>
      </c>
      <c r="AV98" s="71">
        <f>'M-34 - most Vojtěcha - M-...'!$M$32</f>
        <v>42674.14</v>
      </c>
      <c r="AW98" s="71">
        <f>'M-34 - most Vojtěcha - M-...'!$M$33</f>
        <v>0</v>
      </c>
      <c r="AX98" s="71">
        <f>'M-34 - most Vojtěcha - M-...'!$M$34</f>
        <v>0</v>
      </c>
      <c r="AY98" s="71">
        <f>'M-34 - most Vojtěcha - M-...'!$M$35</f>
        <v>0</v>
      </c>
      <c r="AZ98" s="71">
        <f>'M-34 - most Vojtěcha - M-...'!$H$32</f>
        <v>203210.18</v>
      </c>
      <c r="BA98" s="71">
        <f>'M-34 - most Vojtěcha - M-...'!$H$33</f>
        <v>0</v>
      </c>
      <c r="BB98" s="71">
        <f>'M-34 - most Vojtěcha - M-...'!$H$34</f>
        <v>0</v>
      </c>
      <c r="BC98" s="71">
        <f>'M-34 - most Vojtěcha - M-...'!$H$35</f>
        <v>0</v>
      </c>
      <c r="BD98" s="73">
        <f>'M-34 - most Vojtěcha - M-...'!$H$36</f>
        <v>0</v>
      </c>
      <c r="BT98" s="66" t="s">
        <v>19</v>
      </c>
      <c r="BV98" s="66" t="s">
        <v>75</v>
      </c>
      <c r="BW98" s="66" t="s">
        <v>110</v>
      </c>
      <c r="BX98" s="66" t="s">
        <v>76</v>
      </c>
    </row>
    <row r="99" spans="1:76" s="66" customFormat="1" ht="28.5" customHeight="1">
      <c r="A99" s="127" t="s">
        <v>461</v>
      </c>
      <c r="B99" s="67"/>
      <c r="C99" s="68"/>
      <c r="D99" s="145" t="s">
        <v>111</v>
      </c>
      <c r="E99" s="146"/>
      <c r="F99" s="146"/>
      <c r="G99" s="146"/>
      <c r="H99" s="146"/>
      <c r="I99" s="68"/>
      <c r="J99" s="145" t="s">
        <v>112</v>
      </c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3">
        <f>'M-35 - V. Kováře u č - M-...'!$M$30</f>
        <v>75208</v>
      </c>
      <c r="AH99" s="144"/>
      <c r="AI99" s="144"/>
      <c r="AJ99" s="144"/>
      <c r="AK99" s="144"/>
      <c r="AL99" s="144"/>
      <c r="AM99" s="144"/>
      <c r="AN99" s="143">
        <f>SUM($AG$99,$AT$99)</f>
        <v>91001.68</v>
      </c>
      <c r="AO99" s="144"/>
      <c r="AP99" s="144"/>
      <c r="AQ99" s="69"/>
      <c r="AS99" s="70">
        <f>'M-35 - V. Kováře u č - M-...'!$M$28</f>
        <v>0</v>
      </c>
      <c r="AT99" s="71">
        <f>ROUND(SUM($AV$99:$AW$99),2)</f>
        <v>15793.68</v>
      </c>
      <c r="AU99" s="72">
        <f>'M-35 - V. Kováře u č - M-...'!$W$113</f>
        <v>0</v>
      </c>
      <c r="AV99" s="71">
        <f>'M-35 - V. Kováře u č - M-...'!$M$32</f>
        <v>15793.68</v>
      </c>
      <c r="AW99" s="71">
        <f>'M-35 - V. Kováře u č - M-...'!$M$33</f>
        <v>0</v>
      </c>
      <c r="AX99" s="71">
        <f>'M-35 - V. Kováře u č - M-...'!$M$34</f>
        <v>0</v>
      </c>
      <c r="AY99" s="71">
        <f>'M-35 - V. Kováře u č - M-...'!$M$35</f>
        <v>0</v>
      </c>
      <c r="AZ99" s="71">
        <f>'M-35 - V. Kováře u č - M-...'!$H$32</f>
        <v>75208</v>
      </c>
      <c r="BA99" s="71">
        <f>'M-35 - V. Kováře u č - M-...'!$H$33</f>
        <v>0</v>
      </c>
      <c r="BB99" s="71">
        <f>'M-35 - V. Kováře u č - M-...'!$H$34</f>
        <v>0</v>
      </c>
      <c r="BC99" s="71">
        <f>'M-35 - V. Kováře u č - M-...'!$H$35</f>
        <v>0</v>
      </c>
      <c r="BD99" s="73">
        <f>'M-35 - V. Kováře u č - M-...'!$H$36</f>
        <v>0</v>
      </c>
      <c r="BT99" s="66" t="s">
        <v>19</v>
      </c>
      <c r="BV99" s="66" t="s">
        <v>75</v>
      </c>
      <c r="BW99" s="66" t="s">
        <v>113</v>
      </c>
      <c r="BX99" s="66" t="s">
        <v>76</v>
      </c>
    </row>
    <row r="100" spans="1:76" s="66" customFormat="1" ht="28.5" customHeight="1">
      <c r="A100" s="127" t="s">
        <v>461</v>
      </c>
      <c r="B100" s="67"/>
      <c r="C100" s="68"/>
      <c r="D100" s="145" t="s">
        <v>114</v>
      </c>
      <c r="E100" s="146"/>
      <c r="F100" s="146"/>
      <c r="G100" s="146"/>
      <c r="H100" s="146"/>
      <c r="I100" s="68"/>
      <c r="J100" s="145" t="s">
        <v>115</v>
      </c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3">
        <f>'M-38 - Lávka Sportov - M-...'!$M$30</f>
        <v>0</v>
      </c>
      <c r="AH100" s="144"/>
      <c r="AI100" s="144"/>
      <c r="AJ100" s="144"/>
      <c r="AK100" s="144"/>
      <c r="AL100" s="144"/>
      <c r="AM100" s="144"/>
      <c r="AN100" s="143">
        <f>SUM($AG$100,$AT$100)</f>
        <v>0</v>
      </c>
      <c r="AO100" s="144"/>
      <c r="AP100" s="144"/>
      <c r="AQ100" s="69"/>
      <c r="AS100" s="70">
        <f>'M-38 - Lávka Sportov - M-...'!$M$28</f>
        <v>0</v>
      </c>
      <c r="AT100" s="71">
        <f>ROUND(SUM($AV$100:$AW$100),2)</f>
        <v>0</v>
      </c>
      <c r="AU100" s="72">
        <f>'M-38 - Lávka Sportov - M-...'!$W$119</f>
        <v>62.90624</v>
      </c>
      <c r="AV100" s="71">
        <f>'M-38 - Lávka Sportov - M-...'!$M$32</f>
        <v>0</v>
      </c>
      <c r="AW100" s="71">
        <f>'M-38 - Lávka Sportov - M-...'!$M$33</f>
        <v>0</v>
      </c>
      <c r="AX100" s="71">
        <f>'M-38 - Lávka Sportov - M-...'!$M$34</f>
        <v>0</v>
      </c>
      <c r="AY100" s="71">
        <f>'M-38 - Lávka Sportov - M-...'!$M$35</f>
        <v>0</v>
      </c>
      <c r="AZ100" s="71">
        <f>'M-38 - Lávka Sportov - M-...'!$H$32</f>
        <v>0</v>
      </c>
      <c r="BA100" s="71">
        <f>'M-38 - Lávka Sportov - M-...'!$H$33</f>
        <v>0</v>
      </c>
      <c r="BB100" s="71">
        <f>'M-38 - Lávka Sportov - M-...'!$H$34</f>
        <v>0</v>
      </c>
      <c r="BC100" s="71">
        <f>'M-38 - Lávka Sportov - M-...'!$H$35</f>
        <v>0</v>
      </c>
      <c r="BD100" s="73">
        <f>'M-38 - Lávka Sportov - M-...'!$H$36</f>
        <v>0</v>
      </c>
      <c r="BT100" s="66" t="s">
        <v>19</v>
      </c>
      <c r="BV100" s="66" t="s">
        <v>75</v>
      </c>
      <c r="BW100" s="66" t="s">
        <v>116</v>
      </c>
      <c r="BX100" s="66" t="s">
        <v>76</v>
      </c>
    </row>
    <row r="101" spans="1:76" s="66" customFormat="1" ht="28.5" customHeight="1">
      <c r="A101" s="127" t="s">
        <v>461</v>
      </c>
      <c r="B101" s="67"/>
      <c r="C101" s="68"/>
      <c r="D101" s="145" t="s">
        <v>117</v>
      </c>
      <c r="E101" s="146"/>
      <c r="F101" s="146"/>
      <c r="G101" s="146"/>
      <c r="H101" s="146"/>
      <c r="I101" s="68"/>
      <c r="J101" s="145" t="s">
        <v>118</v>
      </c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3">
        <f>'M-40 - most U Přehra - M-...'!$M$30</f>
        <v>113396.7</v>
      </c>
      <c r="AH101" s="144"/>
      <c r="AI101" s="144"/>
      <c r="AJ101" s="144"/>
      <c r="AK101" s="144"/>
      <c r="AL101" s="144"/>
      <c r="AM101" s="144"/>
      <c r="AN101" s="143">
        <f>SUM($AG$101,$AT$101)</f>
        <v>137210.01</v>
      </c>
      <c r="AO101" s="144"/>
      <c r="AP101" s="144"/>
      <c r="AQ101" s="69"/>
      <c r="AS101" s="70">
        <f>'M-40 - most U Přehra - M-...'!$M$28</f>
        <v>0</v>
      </c>
      <c r="AT101" s="71">
        <f>ROUND(SUM($AV$101:$AW$101),2)</f>
        <v>23813.31</v>
      </c>
      <c r="AU101" s="72">
        <f>'M-40 - most U Přehra - M-...'!$W$118</f>
        <v>0</v>
      </c>
      <c r="AV101" s="71">
        <f>'M-40 - most U Přehra - M-...'!$M$32</f>
        <v>23813.31</v>
      </c>
      <c r="AW101" s="71">
        <f>'M-40 - most U Přehra - M-...'!$M$33</f>
        <v>0</v>
      </c>
      <c r="AX101" s="71">
        <f>'M-40 - most U Přehra - M-...'!$M$34</f>
        <v>0</v>
      </c>
      <c r="AY101" s="71">
        <f>'M-40 - most U Přehra - M-...'!$M$35</f>
        <v>0</v>
      </c>
      <c r="AZ101" s="71">
        <f>'M-40 - most U Přehra - M-...'!$H$32</f>
        <v>113396.7</v>
      </c>
      <c r="BA101" s="71">
        <f>'M-40 - most U Přehra - M-...'!$H$33</f>
        <v>0</v>
      </c>
      <c r="BB101" s="71">
        <f>'M-40 - most U Přehra - M-...'!$H$34</f>
        <v>0</v>
      </c>
      <c r="BC101" s="71">
        <f>'M-40 - most U Přehra - M-...'!$H$35</f>
        <v>0</v>
      </c>
      <c r="BD101" s="73">
        <f>'M-40 - most U Přehra - M-...'!$H$36</f>
        <v>0</v>
      </c>
      <c r="BT101" s="66" t="s">
        <v>19</v>
      </c>
      <c r="BV101" s="66" t="s">
        <v>75</v>
      </c>
      <c r="BW101" s="66" t="s">
        <v>119</v>
      </c>
      <c r="BX101" s="66" t="s">
        <v>76</v>
      </c>
    </row>
    <row r="102" spans="1:76" s="66" customFormat="1" ht="28.5" customHeight="1">
      <c r="A102" s="127" t="s">
        <v>461</v>
      </c>
      <c r="B102" s="67"/>
      <c r="C102" s="68"/>
      <c r="D102" s="145" t="s">
        <v>120</v>
      </c>
      <c r="E102" s="146"/>
      <c r="F102" s="146"/>
      <c r="G102" s="146"/>
      <c r="H102" s="146"/>
      <c r="I102" s="68"/>
      <c r="J102" s="145" t="s">
        <v>120</v>
      </c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3">
        <f>'M-41 - Lávka Pražská - M-...'!$M$30</f>
        <v>161183.3</v>
      </c>
      <c r="AH102" s="144"/>
      <c r="AI102" s="144"/>
      <c r="AJ102" s="144"/>
      <c r="AK102" s="144"/>
      <c r="AL102" s="144"/>
      <c r="AM102" s="144"/>
      <c r="AN102" s="143">
        <f>SUM($AG$102,$AT$102)</f>
        <v>195031.78999999998</v>
      </c>
      <c r="AO102" s="144"/>
      <c r="AP102" s="144"/>
      <c r="AQ102" s="69"/>
      <c r="AS102" s="74">
        <f>'M-41 - Lávka Pražská - M-...'!$M$28</f>
        <v>0</v>
      </c>
      <c r="AT102" s="75">
        <f>ROUND(SUM($AV$102:$AW$102),2)</f>
        <v>33848.49</v>
      </c>
      <c r="AU102" s="76">
        <f>'M-41 - Lávka Pražská - M-...'!$W$117</f>
        <v>0</v>
      </c>
      <c r="AV102" s="75">
        <f>'M-41 - Lávka Pražská - M-...'!$M$32</f>
        <v>33848.49</v>
      </c>
      <c r="AW102" s="75">
        <f>'M-41 - Lávka Pražská - M-...'!$M$33</f>
        <v>0</v>
      </c>
      <c r="AX102" s="75">
        <f>'M-41 - Lávka Pražská - M-...'!$M$34</f>
        <v>0</v>
      </c>
      <c r="AY102" s="75">
        <f>'M-41 - Lávka Pražská - M-...'!$M$35</f>
        <v>0</v>
      </c>
      <c r="AZ102" s="75">
        <f>'M-41 - Lávka Pražská - M-...'!$H$32</f>
        <v>161183.3</v>
      </c>
      <c r="BA102" s="75">
        <f>'M-41 - Lávka Pražská - M-...'!$H$33</f>
        <v>0</v>
      </c>
      <c r="BB102" s="75">
        <f>'M-41 - Lávka Pražská - M-...'!$H$34</f>
        <v>0</v>
      </c>
      <c r="BC102" s="75">
        <f>'M-41 - Lávka Pražská - M-...'!$H$35</f>
        <v>0</v>
      </c>
      <c r="BD102" s="77">
        <f>'M-41 - Lávka Pražská - M-...'!$H$36</f>
        <v>0</v>
      </c>
      <c r="BT102" s="66" t="s">
        <v>19</v>
      </c>
      <c r="BV102" s="66" t="s">
        <v>75</v>
      </c>
      <c r="BW102" s="66" t="s">
        <v>121</v>
      </c>
      <c r="BX102" s="66" t="s">
        <v>76</v>
      </c>
    </row>
    <row r="103" spans="2:43" s="2" customFormat="1" ht="14.25" customHeight="1">
      <c r="B103" s="10"/>
      <c r="AQ103" s="11"/>
    </row>
    <row r="104" spans="2:49" s="6" customFormat="1" ht="30.75" customHeight="1">
      <c r="B104" s="19"/>
      <c r="C104" s="60" t="s">
        <v>122</v>
      </c>
      <c r="AG104" s="137">
        <v>0</v>
      </c>
      <c r="AH104" s="138"/>
      <c r="AI104" s="138"/>
      <c r="AJ104" s="138"/>
      <c r="AK104" s="138"/>
      <c r="AL104" s="138"/>
      <c r="AM104" s="138"/>
      <c r="AN104" s="137">
        <v>0</v>
      </c>
      <c r="AO104" s="138"/>
      <c r="AP104" s="138"/>
      <c r="AQ104" s="20"/>
      <c r="AS104" s="55" t="s">
        <v>123</v>
      </c>
      <c r="AT104" s="56" t="s">
        <v>124</v>
      </c>
      <c r="AU104" s="56" t="s">
        <v>37</v>
      </c>
      <c r="AV104" s="57" t="s">
        <v>60</v>
      </c>
      <c r="AW104" s="58"/>
    </row>
    <row r="105" spans="2:48" s="6" customFormat="1" ht="12" customHeight="1">
      <c r="B105" s="19"/>
      <c r="AQ105" s="20"/>
      <c r="AS105" s="33"/>
      <c r="AT105" s="33"/>
      <c r="AU105" s="33"/>
      <c r="AV105" s="33"/>
    </row>
    <row r="106" spans="2:43" s="6" customFormat="1" ht="30.75" customHeight="1">
      <c r="B106" s="19"/>
      <c r="C106" s="78" t="s">
        <v>125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139" t="e">
        <f>ROUND($AG$87+$AG$104,2)</f>
        <v>#REF!</v>
      </c>
      <c r="AH106" s="140"/>
      <c r="AI106" s="140"/>
      <c r="AJ106" s="140"/>
      <c r="AK106" s="140"/>
      <c r="AL106" s="140"/>
      <c r="AM106" s="140"/>
      <c r="AN106" s="139" t="e">
        <f>$AN$87+$AN$104</f>
        <v>#REF!</v>
      </c>
      <c r="AO106" s="140"/>
      <c r="AP106" s="140"/>
      <c r="AQ106" s="20"/>
    </row>
    <row r="107" spans="2:43" s="6" customFormat="1" ht="7.5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3"/>
    </row>
  </sheetData>
  <sheetProtection/>
  <mergeCells count="101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G94:AM94"/>
    <mergeCell ref="D94:H94"/>
    <mergeCell ref="J94:AF94"/>
    <mergeCell ref="AN95:AP95"/>
    <mergeCell ref="AG95:AM95"/>
    <mergeCell ref="D95:H95"/>
    <mergeCell ref="J95:AF95"/>
    <mergeCell ref="D96:H96"/>
    <mergeCell ref="J96:AF96"/>
    <mergeCell ref="AN97:AP97"/>
    <mergeCell ref="AG97:AM97"/>
    <mergeCell ref="D97:H97"/>
    <mergeCell ref="J97:AF97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D102:H102"/>
    <mergeCell ref="J102:AF102"/>
    <mergeCell ref="AG87:AM87"/>
    <mergeCell ref="AN87:AP87"/>
    <mergeCell ref="AN100:AP100"/>
    <mergeCell ref="AG100:AM100"/>
    <mergeCell ref="D100:H100"/>
    <mergeCell ref="J100:AF100"/>
    <mergeCell ref="AN101:AP101"/>
    <mergeCell ref="AG101:AM101"/>
    <mergeCell ref="AG104:AM104"/>
    <mergeCell ref="AN104:AP104"/>
    <mergeCell ref="AG106:AM106"/>
    <mergeCell ref="AN106:AP106"/>
    <mergeCell ref="AR2:BE2"/>
    <mergeCell ref="AN102:AP102"/>
    <mergeCell ref="AG102:AM102"/>
    <mergeCell ref="AN96:AP96"/>
    <mergeCell ref="AG96:AM96"/>
    <mergeCell ref="AN94:AP94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M-06 - Most Potoční  - M-...'!C2" tooltip="M-06 - Most Potoční  - M-..." display="/"/>
    <hyperlink ref="A89" location="'M-07 - Most Potoční  - M-...'!C2" tooltip="M-07 - Most Potoční  - M-..." display="/"/>
    <hyperlink ref="A90" location="'M-08 - Most Strážní  - M-...'!C2" tooltip="M-08 - Most Strážní  - M-..." display="/"/>
    <hyperlink ref="A91" location="'M-10 - Lávka odb. se - M-...'!C2" tooltip="M-10 - Lávka odb. se - M-..." display="/"/>
    <hyperlink ref="A92" location="'M-12 - Lávka odb. se - M-...'!C2" tooltip="M-12 - Lávka odb. se - M-..." display="/"/>
    <hyperlink ref="A93" location="'M-15 - Most Královsk - M-...'!C2" tooltip="M-15 - Most Královsk - M-..." display="/"/>
    <hyperlink ref="A94" location="'M-20 - spojnice Lučn - M-...'!C2" tooltip="M-20 - spojnice Lučn - M-..." display="/"/>
    <hyperlink ref="A95" location="'M-27 - Lávka Příkrá  - M-...'!C2" tooltip="M-27 - Lávka Příkrá  - M-..." display="/"/>
    <hyperlink ref="A96" location="'M-29 - Most na Výslu - M-...'!C2" tooltip="M-29 - Most na Výslu - M-..." display="/"/>
    <hyperlink ref="A97" location="'M-33 - U Potoka , u  - M-...'!C2" tooltip="M-33 - U Potoka , u  - M-..." display="/"/>
    <hyperlink ref="A98" location="'M-34 - most Vojtěcha - M-...'!C2" tooltip="M-34 - most Vojtěcha - M-..." display="/"/>
    <hyperlink ref="A99" location="'M-35 - V. Kováře u č - M-...'!C2" tooltip="M-35 - V. Kováře u č - M-..." display="/"/>
    <hyperlink ref="A100" location="'M-38 - Lávka Sportov - M-...'!C2" tooltip="M-38 - Lávka Sportov - M-..." display="/"/>
    <hyperlink ref="A101" location="'M-40 - most U Přehra - M-...'!C2" tooltip="M-40 - most U Přehra - M-..." display="/"/>
    <hyperlink ref="A102" location="'M-41 - Lávka Pražská - M-...'!C2" tooltip="M-41 - Lávka Pražská - M-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:Q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462</v>
      </c>
      <c r="G1" s="131"/>
      <c r="H1" s="174" t="s">
        <v>463</v>
      </c>
      <c r="I1" s="174"/>
      <c r="J1" s="174"/>
      <c r="K1" s="174"/>
      <c r="L1" s="131" t="s">
        <v>464</v>
      </c>
      <c r="M1" s="129"/>
      <c r="N1" s="129"/>
      <c r="O1" s="130"/>
      <c r="P1" s="129"/>
      <c r="Q1" s="129"/>
      <c r="R1" s="129"/>
      <c r="S1" s="131"/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210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T2" s="2" t="s">
        <v>116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">
        <v>473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474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472</v>
      </c>
      <c r="M9" s="16" t="s">
        <v>22</v>
      </c>
      <c r="O9" s="184">
        <v>42527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475</v>
      </c>
      <c r="M11" s="16" t="s">
        <v>27</v>
      </c>
      <c r="O11" s="149">
        <v>261602</v>
      </c>
      <c r="P11" s="138"/>
      <c r="R11" s="20"/>
    </row>
    <row r="12" spans="2:18" s="6" customFormat="1" ht="18.75" customHeight="1">
      <c r="B12" s="19"/>
      <c r="E12" s="14" t="s">
        <v>476</v>
      </c>
      <c r="M12" s="16" t="s">
        <v>28</v>
      </c>
      <c r="O12" s="149" t="s">
        <v>477</v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479</v>
      </c>
      <c r="M14" s="16" t="s">
        <v>27</v>
      </c>
      <c r="O14" s="192" t="s">
        <v>478</v>
      </c>
      <c r="P14" s="212"/>
      <c r="R14" s="20"/>
    </row>
    <row r="15" spans="2:18" s="6" customFormat="1" ht="18.75" customHeight="1">
      <c r="B15" s="19"/>
      <c r="E15" s="192" t="s">
        <v>478</v>
      </c>
      <c r="F15" s="193"/>
      <c r="G15" s="193"/>
      <c r="H15" s="193"/>
      <c r="I15" s="193"/>
      <c r="J15" s="193"/>
      <c r="K15" s="193"/>
      <c r="L15" s="193"/>
      <c r="M15" s="16" t="s">
        <v>28</v>
      </c>
      <c r="O15" s="192" t="s">
        <v>478</v>
      </c>
      <c r="P15" s="192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/>
      <c r="P17" s="138"/>
      <c r="R17" s="20"/>
    </row>
    <row r="18" spans="2:18" s="6" customFormat="1" ht="18.75" customHeight="1">
      <c r="B18" s="19"/>
      <c r="E18" s="14"/>
      <c r="M18" s="16" t="s">
        <v>28</v>
      </c>
      <c r="O18" s="149"/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/>
      <c r="P20" s="138"/>
      <c r="R20" s="20"/>
    </row>
    <row r="21" spans="2:18" s="6" customFormat="1" ht="18.75" customHeight="1">
      <c r="B21" s="19"/>
      <c r="E21" s="14"/>
      <c r="M21" s="16" t="s">
        <v>28</v>
      </c>
      <c r="O21" s="149"/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0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$N$100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M27</f>
        <v>0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M30</f>
        <v>0</v>
      </c>
      <c r="I32" s="138"/>
      <c r="J32" s="138"/>
      <c r="M32" s="189">
        <f>L38-M30</f>
        <v>0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ROUND((SUM($BF$100:$BF$101)+SUM($BF$119:$BF$144)),2)</f>
        <v>0</v>
      </c>
      <c r="I33" s="138"/>
      <c r="J33" s="138"/>
      <c r="M33" s="189">
        <f>ROUND(ROUND((SUM($BF$100:$BF$101)+SUM($BF$119:$BF$144)),2)*$F$33,2)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ROUND((SUM($BG$100:$BG$101)+SUM($BG$119:$BG$144)),2)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ROUND((SUM($BH$100:$BH$101)+SUM($BH$119:$BH$144)),2)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ROUND((SUM($BI$100:$BI$101)+SUM($BI$119:$BI$144)),2)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M30*1.21</f>
        <v>0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M-20, M-27 a M-38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M-38 - Lávka Sportovní u č.p. 154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p.p.č. 166/1 (mezi p.p.č. 298 a 307) katastrální území Horní Jindřichov</v>
      </c>
      <c r="K81" s="16" t="s">
        <v>22</v>
      </c>
      <c r="M81" s="184">
        <f>IF($O$9="","",$O$9)</f>
        <v>42527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Město Rumburk</v>
      </c>
      <c r="K83" s="16" t="s">
        <v>30</v>
      </c>
      <c r="M83" s="149">
        <f>$E$18</f>
        <v>0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92" t="str">
        <f>IF($E$15="","",$E$15)</f>
        <v>Vyplň údaj</v>
      </c>
      <c r="G84" s="193"/>
      <c r="H84" s="193"/>
      <c r="I84" s="193"/>
      <c r="J84" s="193"/>
      <c r="K84" s="16" t="s">
        <v>32</v>
      </c>
      <c r="M84" s="149">
        <f>$E$21</f>
        <v>0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$N$119</f>
        <v>0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$N$120</f>
        <v>0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139</v>
      </c>
      <c r="N90" s="185">
        <f>$N$123</f>
        <v>0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141</v>
      </c>
      <c r="N91" s="185">
        <f>$N$126</f>
        <v>0</v>
      </c>
      <c r="O91" s="186"/>
      <c r="P91" s="186"/>
      <c r="Q91" s="186"/>
      <c r="R91" s="91"/>
    </row>
    <row r="92" spans="2:18" s="65" customFormat="1" ht="25.5" customHeight="1">
      <c r="B92" s="86"/>
      <c r="D92" s="87" t="s">
        <v>294</v>
      </c>
      <c r="N92" s="187">
        <f>$N$131</f>
        <v>0</v>
      </c>
      <c r="O92" s="186"/>
      <c r="P92" s="186"/>
      <c r="Q92" s="186"/>
      <c r="R92" s="88"/>
    </row>
    <row r="93" spans="2:18" s="65" customFormat="1" ht="25.5" customHeight="1">
      <c r="B93" s="86"/>
      <c r="D93" s="87" t="s">
        <v>295</v>
      </c>
      <c r="N93" s="187">
        <f>$N$134</f>
        <v>0</v>
      </c>
      <c r="O93" s="186"/>
      <c r="P93" s="186"/>
      <c r="Q93" s="186"/>
      <c r="R93" s="88"/>
    </row>
    <row r="94" spans="2:18" s="82" customFormat="1" ht="21" customHeight="1">
      <c r="B94" s="89"/>
      <c r="D94" s="90" t="s">
        <v>142</v>
      </c>
      <c r="N94" s="185">
        <f>$N$135</f>
        <v>0</v>
      </c>
      <c r="O94" s="186"/>
      <c r="P94" s="186"/>
      <c r="Q94" s="186"/>
      <c r="R94" s="91"/>
    </row>
    <row r="95" spans="2:18" s="82" customFormat="1" ht="21" customHeight="1">
      <c r="B95" s="89"/>
      <c r="D95" s="90" t="s">
        <v>296</v>
      </c>
      <c r="N95" s="185">
        <f>$N$137</f>
        <v>0</v>
      </c>
      <c r="O95" s="186"/>
      <c r="P95" s="186"/>
      <c r="Q95" s="186"/>
      <c r="R95" s="91"/>
    </row>
    <row r="96" spans="2:18" s="65" customFormat="1" ht="25.5" customHeight="1">
      <c r="B96" s="86"/>
      <c r="D96" s="87" t="s">
        <v>143</v>
      </c>
      <c r="N96" s="187">
        <f>$N$140</f>
        <v>0</v>
      </c>
      <c r="O96" s="186"/>
      <c r="P96" s="186"/>
      <c r="Q96" s="186"/>
      <c r="R96" s="88"/>
    </row>
    <row r="97" spans="2:18" s="82" customFormat="1" ht="21" customHeight="1">
      <c r="B97" s="89"/>
      <c r="D97" s="90" t="s">
        <v>144</v>
      </c>
      <c r="N97" s="185">
        <f>$N$141</f>
        <v>0</v>
      </c>
      <c r="O97" s="186"/>
      <c r="P97" s="186"/>
      <c r="Q97" s="186"/>
      <c r="R97" s="91"/>
    </row>
    <row r="98" spans="2:18" s="82" customFormat="1" ht="21" customHeight="1">
      <c r="B98" s="89"/>
      <c r="D98" s="90" t="s">
        <v>145</v>
      </c>
      <c r="N98" s="185">
        <f>$N$143</f>
        <v>0</v>
      </c>
      <c r="O98" s="186"/>
      <c r="P98" s="186"/>
      <c r="Q98" s="186"/>
      <c r="R98" s="91"/>
    </row>
    <row r="99" spans="2:18" s="6" customFormat="1" ht="22.5" customHeight="1">
      <c r="B99" s="19"/>
      <c r="R99" s="20"/>
    </row>
    <row r="100" spans="2:21" s="6" customFormat="1" ht="30" customHeight="1">
      <c r="B100" s="19"/>
      <c r="C100" s="60" t="s">
        <v>146</v>
      </c>
      <c r="N100" s="137">
        <v>0</v>
      </c>
      <c r="O100" s="138"/>
      <c r="P100" s="138"/>
      <c r="Q100" s="138"/>
      <c r="R100" s="20"/>
      <c r="T100" s="92"/>
      <c r="U100" s="93" t="s">
        <v>37</v>
      </c>
    </row>
    <row r="101" spans="2:18" s="6" customFormat="1" ht="18.75" customHeight="1">
      <c r="B101" s="19"/>
      <c r="R101" s="20"/>
    </row>
    <row r="102" spans="2:18" s="6" customFormat="1" ht="30" customHeight="1">
      <c r="B102" s="19"/>
      <c r="C102" s="78" t="s">
        <v>125</v>
      </c>
      <c r="D102" s="28"/>
      <c r="E102" s="28"/>
      <c r="F102" s="28"/>
      <c r="G102" s="28"/>
      <c r="H102" s="28"/>
      <c r="I102" s="28"/>
      <c r="J102" s="28"/>
      <c r="K102" s="28"/>
      <c r="L102" s="139">
        <f>ROUND(SUM($N$88+$N$100),2)</f>
        <v>0</v>
      </c>
      <c r="M102" s="140"/>
      <c r="N102" s="140"/>
      <c r="O102" s="140"/>
      <c r="P102" s="140"/>
      <c r="Q102" s="140"/>
      <c r="R102" s="20"/>
    </row>
    <row r="103" spans="2:18" s="6" customFormat="1" ht="7.5" customHeight="1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3"/>
    </row>
    <row r="107" spans="2:18" s="6" customFormat="1" ht="7.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pans="2:18" s="6" customFormat="1" ht="37.5" customHeight="1">
      <c r="B108" s="19"/>
      <c r="C108" s="162" t="s">
        <v>147</v>
      </c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20"/>
    </row>
    <row r="109" spans="2:18" s="6" customFormat="1" ht="7.5" customHeight="1">
      <c r="B109" s="19"/>
      <c r="R109" s="20"/>
    </row>
    <row r="110" spans="2:18" s="6" customFormat="1" ht="30.75" customHeight="1">
      <c r="B110" s="19"/>
      <c r="C110" s="16" t="s">
        <v>14</v>
      </c>
      <c r="F110" s="183" t="str">
        <f>$F$6</f>
        <v>Údržba mostů M-20, M-27 a M-38</v>
      </c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R110" s="20"/>
    </row>
    <row r="111" spans="2:18" s="6" customFormat="1" ht="37.5" customHeight="1">
      <c r="B111" s="19"/>
      <c r="C111" s="49" t="s">
        <v>129</v>
      </c>
      <c r="F111" s="148" t="str">
        <f>$F$7</f>
        <v>M-38 - Lávka Sportovní u č.p. 154</v>
      </c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R111" s="20"/>
    </row>
    <row r="112" spans="2:18" s="6" customFormat="1" ht="7.5" customHeight="1">
      <c r="B112" s="19"/>
      <c r="R112" s="20"/>
    </row>
    <row r="113" spans="2:18" s="6" customFormat="1" ht="18.75" customHeight="1">
      <c r="B113" s="19"/>
      <c r="C113" s="16" t="s">
        <v>20</v>
      </c>
      <c r="F113" s="14" t="str">
        <f>$F$9</f>
        <v>p.p.č. 166/1 (mezi p.p.č. 298 a 307) katastrální území Horní Jindřichov</v>
      </c>
      <c r="K113" s="16" t="s">
        <v>22</v>
      </c>
      <c r="M113" s="184">
        <f>IF($O$9="","",$O$9)</f>
        <v>42527</v>
      </c>
      <c r="N113" s="138"/>
      <c r="O113" s="138"/>
      <c r="P113" s="138"/>
      <c r="R113" s="20"/>
    </row>
    <row r="114" spans="2:18" s="6" customFormat="1" ht="7.5" customHeight="1">
      <c r="B114" s="19"/>
      <c r="R114" s="20"/>
    </row>
    <row r="115" spans="2:18" s="6" customFormat="1" ht="15.75" customHeight="1">
      <c r="B115" s="19"/>
      <c r="C115" s="16" t="s">
        <v>26</v>
      </c>
      <c r="F115" s="14" t="str">
        <f>$E$12</f>
        <v>Město Rumburk</v>
      </c>
      <c r="K115" s="16" t="s">
        <v>30</v>
      </c>
      <c r="M115" s="149">
        <f>$E$18</f>
        <v>0</v>
      </c>
      <c r="N115" s="138"/>
      <c r="O115" s="138"/>
      <c r="P115" s="138"/>
      <c r="Q115" s="138"/>
      <c r="R115" s="20"/>
    </row>
    <row r="116" spans="2:18" s="6" customFormat="1" ht="15" customHeight="1">
      <c r="B116" s="19"/>
      <c r="C116" s="16" t="s">
        <v>29</v>
      </c>
      <c r="F116" s="192" t="str">
        <f>IF($E$15="","",$E$15)</f>
        <v>Vyplň údaj</v>
      </c>
      <c r="G116" s="193"/>
      <c r="H116" s="193"/>
      <c r="I116" s="193"/>
      <c r="J116" s="193"/>
      <c r="K116" s="16" t="s">
        <v>32</v>
      </c>
      <c r="M116" s="149">
        <f>$E$21</f>
        <v>0</v>
      </c>
      <c r="N116" s="138"/>
      <c r="O116" s="138"/>
      <c r="P116" s="138"/>
      <c r="Q116" s="138"/>
      <c r="R116" s="20"/>
    </row>
    <row r="117" spans="2:18" s="6" customFormat="1" ht="11.25" customHeight="1">
      <c r="B117" s="19"/>
      <c r="R117" s="20"/>
    </row>
    <row r="118" spans="2:27" s="94" customFormat="1" ht="30" customHeight="1">
      <c r="B118" s="95"/>
      <c r="C118" s="96" t="s">
        <v>148</v>
      </c>
      <c r="D118" s="97" t="s">
        <v>149</v>
      </c>
      <c r="E118" s="97" t="s">
        <v>55</v>
      </c>
      <c r="F118" s="179" t="s">
        <v>150</v>
      </c>
      <c r="G118" s="180"/>
      <c r="H118" s="180"/>
      <c r="I118" s="180"/>
      <c r="J118" s="97" t="s">
        <v>151</v>
      </c>
      <c r="K118" s="97" t="s">
        <v>152</v>
      </c>
      <c r="L118" s="179" t="s">
        <v>153</v>
      </c>
      <c r="M118" s="180"/>
      <c r="N118" s="179" t="s">
        <v>154</v>
      </c>
      <c r="O118" s="180"/>
      <c r="P118" s="180"/>
      <c r="Q118" s="181"/>
      <c r="R118" s="98"/>
      <c r="T118" s="55" t="s">
        <v>155</v>
      </c>
      <c r="U118" s="56" t="s">
        <v>37</v>
      </c>
      <c r="V118" s="56" t="s">
        <v>156</v>
      </c>
      <c r="W118" s="56" t="s">
        <v>157</v>
      </c>
      <c r="X118" s="56" t="s">
        <v>158</v>
      </c>
      <c r="Y118" s="56" t="s">
        <v>159</v>
      </c>
      <c r="Z118" s="56" t="s">
        <v>160</v>
      </c>
      <c r="AA118" s="57" t="s">
        <v>161</v>
      </c>
    </row>
    <row r="119" spans="2:63" s="6" customFormat="1" ht="30" customHeight="1">
      <c r="B119" s="19"/>
      <c r="C119" s="60" t="s">
        <v>130</v>
      </c>
      <c r="N119" s="182">
        <f>N120+N131+N134+N140</f>
        <v>0</v>
      </c>
      <c r="O119" s="138"/>
      <c r="P119" s="138"/>
      <c r="Q119" s="138"/>
      <c r="R119" s="20"/>
      <c r="T119" s="59"/>
      <c r="U119" s="33"/>
      <c r="V119" s="33"/>
      <c r="W119" s="99">
        <f>$W$120+$W$131+$W$134+$W$140</f>
        <v>62.90624</v>
      </c>
      <c r="X119" s="33"/>
      <c r="Y119" s="99">
        <f>$Y$120+$Y$131+$Y$134+$Y$140</f>
        <v>0.1406544</v>
      </c>
      <c r="Z119" s="33"/>
      <c r="AA119" s="100">
        <f>$AA$120+$AA$131+$AA$134+$AA$140</f>
        <v>0.0534</v>
      </c>
      <c r="AT119" s="6" t="s">
        <v>72</v>
      </c>
      <c r="AU119" s="6" t="s">
        <v>136</v>
      </c>
      <c r="BK119" s="101">
        <f>$BK$120+$BK$131+$BK$134+$BK$140</f>
        <v>0</v>
      </c>
    </row>
    <row r="120" spans="2:63" s="102" customFormat="1" ht="37.5" customHeight="1">
      <c r="B120" s="103"/>
      <c r="D120" s="104" t="s">
        <v>137</v>
      </c>
      <c r="E120" s="104"/>
      <c r="F120" s="104"/>
      <c r="G120" s="104"/>
      <c r="H120" s="104"/>
      <c r="I120" s="104"/>
      <c r="J120" s="104"/>
      <c r="K120" s="104"/>
      <c r="L120" s="104"/>
      <c r="M120" s="104"/>
      <c r="N120" s="171">
        <f>N121+N123+N126</f>
        <v>0</v>
      </c>
      <c r="O120" s="170"/>
      <c r="P120" s="170"/>
      <c r="Q120" s="170"/>
      <c r="R120" s="106"/>
      <c r="T120" s="107"/>
      <c r="W120" s="108">
        <f>$W$123+$W$126</f>
        <v>21.54</v>
      </c>
      <c r="Y120" s="108">
        <f>$Y$123+$Y$126</f>
        <v>0.0534</v>
      </c>
      <c r="AA120" s="109">
        <f>$AA$123+$AA$126</f>
        <v>0.0534</v>
      </c>
      <c r="AR120" s="105" t="s">
        <v>19</v>
      </c>
      <c r="AT120" s="105" t="s">
        <v>72</v>
      </c>
      <c r="AU120" s="105" t="s">
        <v>73</v>
      </c>
      <c r="AY120" s="105" t="s">
        <v>162</v>
      </c>
      <c r="BK120" s="110">
        <f>$BK$123+$BK$126</f>
        <v>0</v>
      </c>
    </row>
    <row r="121" spans="2:63" s="102" customFormat="1" ht="37.5" customHeight="1">
      <c r="B121" s="103"/>
      <c r="D121" s="111" t="s">
        <v>236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69">
        <f>N122</f>
        <v>0</v>
      </c>
      <c r="O121" s="170"/>
      <c r="P121" s="170"/>
      <c r="Q121" s="170"/>
      <c r="R121" s="106"/>
      <c r="T121" s="107"/>
      <c r="W121" s="108"/>
      <c r="Y121" s="108"/>
      <c r="AA121" s="109"/>
      <c r="AR121" s="105"/>
      <c r="AT121" s="105"/>
      <c r="AU121" s="105"/>
      <c r="AY121" s="105"/>
      <c r="BK121" s="110"/>
    </row>
    <row r="122" spans="2:63" s="102" customFormat="1" ht="60" customHeight="1">
      <c r="B122" s="103"/>
      <c r="C122" s="112">
        <v>1</v>
      </c>
      <c r="D122" s="112" t="s">
        <v>163</v>
      </c>
      <c r="E122" s="113" t="s">
        <v>375</v>
      </c>
      <c r="F122" s="175" t="s">
        <v>469</v>
      </c>
      <c r="G122" s="173"/>
      <c r="H122" s="173"/>
      <c r="I122" s="173"/>
      <c r="J122" s="114" t="s">
        <v>196</v>
      </c>
      <c r="K122" s="115">
        <v>7</v>
      </c>
      <c r="L122" s="198"/>
      <c r="M122" s="199"/>
      <c r="N122" s="172">
        <f>L122*K122</f>
        <v>0</v>
      </c>
      <c r="O122" s="173"/>
      <c r="P122" s="173"/>
      <c r="Q122" s="173"/>
      <c r="R122" s="106"/>
      <c r="T122" s="107"/>
      <c r="W122" s="108"/>
      <c r="Y122" s="108"/>
      <c r="AA122" s="109"/>
      <c r="AR122" s="105"/>
      <c r="AT122" s="105"/>
      <c r="AU122" s="105"/>
      <c r="AY122" s="105"/>
      <c r="BK122" s="110"/>
    </row>
    <row r="123" spans="2:63" s="102" customFormat="1" ht="21" customHeight="1">
      <c r="B123" s="103"/>
      <c r="D123" s="111" t="s">
        <v>139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204">
        <f>$BK$123</f>
        <v>0</v>
      </c>
      <c r="O123" s="204"/>
      <c r="P123" s="204"/>
      <c r="Q123" s="204"/>
      <c r="R123" s="106"/>
      <c r="T123" s="107"/>
      <c r="W123" s="108">
        <f>SUM($W$124:$W$125)</f>
        <v>0</v>
      </c>
      <c r="Y123" s="108">
        <f>SUM($Y$124:$Y$125)</f>
        <v>0</v>
      </c>
      <c r="AA123" s="109">
        <f>SUM($AA$124:$AA$125)</f>
        <v>0</v>
      </c>
      <c r="AR123" s="105" t="s">
        <v>19</v>
      </c>
      <c r="AT123" s="105" t="s">
        <v>72</v>
      </c>
      <c r="AU123" s="105" t="s">
        <v>19</v>
      </c>
      <c r="AY123" s="105" t="s">
        <v>162</v>
      </c>
      <c r="BK123" s="110">
        <f>SUM($BK$124:$BK$125)</f>
        <v>0</v>
      </c>
    </row>
    <row r="124" spans="2:65" s="6" customFormat="1" ht="38.25" customHeight="1">
      <c r="B124" s="19"/>
      <c r="C124" s="112">
        <v>2</v>
      </c>
      <c r="D124" s="112" t="s">
        <v>163</v>
      </c>
      <c r="E124" s="113" t="s">
        <v>297</v>
      </c>
      <c r="F124" s="175" t="s">
        <v>468</v>
      </c>
      <c r="G124" s="173"/>
      <c r="H124" s="173"/>
      <c r="I124" s="173"/>
      <c r="J124" s="114" t="s">
        <v>181</v>
      </c>
      <c r="K124" s="115">
        <v>1</v>
      </c>
      <c r="L124" s="198"/>
      <c r="M124" s="199"/>
      <c r="N124" s="205">
        <f>ROUND($L$124*$K$124,2)</f>
        <v>0</v>
      </c>
      <c r="O124" s="206"/>
      <c r="P124" s="206"/>
      <c r="Q124" s="207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0</v>
      </c>
      <c r="BL124" s="6" t="s">
        <v>167</v>
      </c>
      <c r="BM124" s="6" t="s">
        <v>414</v>
      </c>
    </row>
    <row r="125" spans="2:65" s="6" customFormat="1" ht="27" customHeight="1">
      <c r="B125" s="19"/>
      <c r="C125" s="133">
        <v>3</v>
      </c>
      <c r="D125" s="133" t="s">
        <v>203</v>
      </c>
      <c r="E125" s="134" t="s">
        <v>298</v>
      </c>
      <c r="F125" s="200" t="s">
        <v>471</v>
      </c>
      <c r="G125" s="201"/>
      <c r="H125" s="201"/>
      <c r="I125" s="201"/>
      <c r="J125" s="135" t="s">
        <v>196</v>
      </c>
      <c r="K125" s="136">
        <v>0.211</v>
      </c>
      <c r="L125" s="202"/>
      <c r="M125" s="203"/>
      <c r="N125" s="195">
        <f>ROUND($L$125*$K$125,2)</f>
        <v>0</v>
      </c>
      <c r="O125" s="196"/>
      <c r="P125" s="196"/>
      <c r="Q125" s="197"/>
      <c r="R125" s="20"/>
      <c r="T125" s="116"/>
      <c r="U125" s="26" t="s">
        <v>38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D125" s="6" t="s">
        <v>21</v>
      </c>
      <c r="AR125" s="6" t="s">
        <v>185</v>
      </c>
      <c r="AT125" s="6" t="s">
        <v>203</v>
      </c>
      <c r="AU125" s="6" t="s">
        <v>127</v>
      </c>
      <c r="AY125" s="6" t="s">
        <v>162</v>
      </c>
      <c r="BE125" s="119">
        <f>IF($U$125="základní",$N$125,0)</f>
        <v>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0</v>
      </c>
      <c r="BL125" s="6" t="s">
        <v>167</v>
      </c>
      <c r="BM125" s="6" t="s">
        <v>415</v>
      </c>
    </row>
    <row r="126" spans="2:63" s="102" customFormat="1" ht="30.75" customHeight="1">
      <c r="B126" s="103"/>
      <c r="D126" s="111" t="s">
        <v>141</v>
      </c>
      <c r="E126" s="111"/>
      <c r="F126" s="111"/>
      <c r="G126" s="111"/>
      <c r="H126" s="111"/>
      <c r="I126" s="111"/>
      <c r="J126" s="111"/>
      <c r="K126" s="111"/>
      <c r="L126" s="111"/>
      <c r="M126" s="111"/>
      <c r="N126" s="194">
        <f>$BK$126</f>
        <v>0</v>
      </c>
      <c r="O126" s="194"/>
      <c r="P126" s="194"/>
      <c r="Q126" s="194"/>
      <c r="R126" s="106"/>
      <c r="T126" s="107"/>
      <c r="W126" s="108">
        <f>SUM($W$127:$W$130)</f>
        <v>21.54</v>
      </c>
      <c r="Y126" s="108">
        <f>SUM($Y$127:$Y$130)</f>
        <v>0.0534</v>
      </c>
      <c r="AA126" s="109">
        <f>SUM($AA$127:$AA$130)</f>
        <v>0.0534</v>
      </c>
      <c r="AR126" s="105" t="s">
        <v>19</v>
      </c>
      <c r="AT126" s="105" t="s">
        <v>72</v>
      </c>
      <c r="AU126" s="105" t="s">
        <v>19</v>
      </c>
      <c r="AY126" s="105" t="s">
        <v>162</v>
      </c>
      <c r="BK126" s="110">
        <f>SUM($BK$127:$BK$130)</f>
        <v>0</v>
      </c>
    </row>
    <row r="127" spans="2:65" s="6" customFormat="1" ht="27" customHeight="1">
      <c r="B127" s="19"/>
      <c r="C127" s="112">
        <v>4</v>
      </c>
      <c r="D127" s="112" t="s">
        <v>163</v>
      </c>
      <c r="E127" s="113" t="s">
        <v>299</v>
      </c>
      <c r="F127" s="175" t="s">
        <v>300</v>
      </c>
      <c r="G127" s="173"/>
      <c r="H127" s="173"/>
      <c r="I127" s="173"/>
      <c r="J127" s="114" t="s">
        <v>219</v>
      </c>
      <c r="K127" s="115">
        <v>12</v>
      </c>
      <c r="L127" s="198"/>
      <c r="M127" s="199"/>
      <c r="N127" s="205">
        <f>ROUND($L$127*$K$127,2)</f>
        <v>0</v>
      </c>
      <c r="O127" s="206"/>
      <c r="P127" s="206"/>
      <c r="Q127" s="207"/>
      <c r="R127" s="20"/>
      <c r="T127" s="116"/>
      <c r="U127" s="26" t="s">
        <v>38</v>
      </c>
      <c r="V127" s="117">
        <v>1.795</v>
      </c>
      <c r="W127" s="117">
        <f>$V$127*$K$127</f>
        <v>21.54</v>
      </c>
      <c r="X127" s="117">
        <v>0.00445</v>
      </c>
      <c r="Y127" s="117">
        <f>$X$127*$K$127</f>
        <v>0.0534</v>
      </c>
      <c r="Z127" s="117">
        <v>0.00445</v>
      </c>
      <c r="AA127" s="118">
        <f>$Z$127*$K$127</f>
        <v>0.0534</v>
      </c>
      <c r="AR127" s="6" t="s">
        <v>167</v>
      </c>
      <c r="AT127" s="6" t="s">
        <v>163</v>
      </c>
      <c r="AU127" s="6" t="s">
        <v>127</v>
      </c>
      <c r="AY127" s="6" t="s">
        <v>162</v>
      </c>
      <c r="BE127" s="119">
        <f>IF($U$127="základní",$N$127,0)</f>
        <v>0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0</v>
      </c>
      <c r="BL127" s="6" t="s">
        <v>167</v>
      </c>
      <c r="BM127" s="6" t="s">
        <v>416</v>
      </c>
    </row>
    <row r="128" spans="2:65" s="6" customFormat="1" ht="27" customHeight="1">
      <c r="B128" s="19"/>
      <c r="C128" s="112">
        <v>5</v>
      </c>
      <c r="D128" s="112" t="s">
        <v>163</v>
      </c>
      <c r="E128" s="113" t="s">
        <v>301</v>
      </c>
      <c r="F128" s="175" t="s">
        <v>302</v>
      </c>
      <c r="G128" s="173"/>
      <c r="H128" s="173"/>
      <c r="I128" s="173"/>
      <c r="J128" s="114" t="s">
        <v>166</v>
      </c>
      <c r="K128" s="115">
        <v>4</v>
      </c>
      <c r="L128" s="198"/>
      <c r="M128" s="199"/>
      <c r="N128" s="205">
        <f>ROUND($L$128*$K$128,2)</f>
        <v>0</v>
      </c>
      <c r="O128" s="206"/>
      <c r="P128" s="206"/>
      <c r="Q128" s="207"/>
      <c r="R128" s="20"/>
      <c r="T128" s="116"/>
      <c r="U128" s="26" t="s">
        <v>38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167</v>
      </c>
      <c r="AT128" s="6" t="s">
        <v>163</v>
      </c>
      <c r="AU128" s="6" t="s">
        <v>127</v>
      </c>
      <c r="AY128" s="6" t="s">
        <v>162</v>
      </c>
      <c r="BE128" s="119">
        <f>IF($U$128="základní",$N$128,0)</f>
        <v>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0</v>
      </c>
      <c r="BL128" s="6" t="s">
        <v>167</v>
      </c>
      <c r="BM128" s="6" t="s">
        <v>19</v>
      </c>
    </row>
    <row r="129" spans="2:65" s="6" customFormat="1" ht="15.75" customHeight="1">
      <c r="B129" s="19"/>
      <c r="C129" s="112">
        <v>6</v>
      </c>
      <c r="D129" s="112" t="s">
        <v>163</v>
      </c>
      <c r="E129" s="113" t="s">
        <v>305</v>
      </c>
      <c r="F129" s="175" t="s">
        <v>306</v>
      </c>
      <c r="G129" s="173"/>
      <c r="H129" s="173"/>
      <c r="I129" s="173"/>
      <c r="J129" s="114" t="s">
        <v>166</v>
      </c>
      <c r="K129" s="115">
        <v>28</v>
      </c>
      <c r="L129" s="198"/>
      <c r="M129" s="199"/>
      <c r="N129" s="205">
        <f>ROUND($L$129*$K$129,2)</f>
        <v>0</v>
      </c>
      <c r="O129" s="206"/>
      <c r="P129" s="206"/>
      <c r="Q129" s="207"/>
      <c r="R129" s="20"/>
      <c r="T129" s="116"/>
      <c r="U129" s="26" t="s">
        <v>38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167</v>
      </c>
      <c r="AT129" s="6" t="s">
        <v>163</v>
      </c>
      <c r="AU129" s="6" t="s">
        <v>127</v>
      </c>
      <c r="AY129" s="6" t="s">
        <v>162</v>
      </c>
      <c r="BE129" s="119">
        <f>IF($U$129="základní",$N$129,0)</f>
        <v>0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19</v>
      </c>
      <c r="BK129" s="119">
        <f>ROUND($L$129*$K$129,2)</f>
        <v>0</v>
      </c>
      <c r="BL129" s="6" t="s">
        <v>167</v>
      </c>
      <c r="BM129" s="6" t="s">
        <v>127</v>
      </c>
    </row>
    <row r="130" spans="2:65" s="6" customFormat="1" ht="39" customHeight="1">
      <c r="B130" s="19"/>
      <c r="C130" s="112">
        <v>7</v>
      </c>
      <c r="D130" s="112" t="s">
        <v>163</v>
      </c>
      <c r="E130" s="113" t="s">
        <v>303</v>
      </c>
      <c r="F130" s="175" t="s">
        <v>304</v>
      </c>
      <c r="G130" s="173"/>
      <c r="H130" s="173"/>
      <c r="I130" s="173"/>
      <c r="J130" s="114" t="s">
        <v>181</v>
      </c>
      <c r="K130" s="115">
        <v>1</v>
      </c>
      <c r="L130" s="198"/>
      <c r="M130" s="199"/>
      <c r="N130" s="205">
        <f>ROUND($L$130*$K$130,2)</f>
        <v>0</v>
      </c>
      <c r="O130" s="206"/>
      <c r="P130" s="206"/>
      <c r="Q130" s="207"/>
      <c r="R130" s="20"/>
      <c r="T130" s="116"/>
      <c r="U130" s="26" t="s">
        <v>38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167</v>
      </c>
      <c r="AT130" s="6" t="s">
        <v>163</v>
      </c>
      <c r="AU130" s="6" t="s">
        <v>127</v>
      </c>
      <c r="AY130" s="6" t="s">
        <v>162</v>
      </c>
      <c r="BE130" s="119">
        <f>IF($U$130="základní",$N$130,0)</f>
        <v>0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0</v>
      </c>
      <c r="BL130" s="6" t="s">
        <v>167</v>
      </c>
      <c r="BM130" s="6" t="s">
        <v>171</v>
      </c>
    </row>
    <row r="131" spans="2:63" s="102" customFormat="1" ht="37.5" customHeight="1">
      <c r="B131" s="103"/>
      <c r="D131" s="104" t="s">
        <v>294</v>
      </c>
      <c r="E131" s="104"/>
      <c r="F131" s="104"/>
      <c r="G131" s="104"/>
      <c r="H131" s="104"/>
      <c r="I131" s="104"/>
      <c r="J131" s="104"/>
      <c r="K131" s="104"/>
      <c r="L131" s="104"/>
      <c r="M131" s="104"/>
      <c r="N131" s="208">
        <f>$BK$131</f>
        <v>0</v>
      </c>
      <c r="O131" s="208"/>
      <c r="P131" s="208"/>
      <c r="Q131" s="208"/>
      <c r="R131" s="106"/>
      <c r="T131" s="107"/>
      <c r="W131" s="108">
        <f>SUM($W$132:$W$133)</f>
        <v>18.08</v>
      </c>
      <c r="Y131" s="108">
        <f>SUM($Y$132:$Y$133)</f>
        <v>0.08424000000000001</v>
      </c>
      <c r="AA131" s="109">
        <f>SUM($AA$132:$AA$133)</f>
        <v>0</v>
      </c>
      <c r="AR131" s="105" t="s">
        <v>127</v>
      </c>
      <c r="AT131" s="105" t="s">
        <v>72</v>
      </c>
      <c r="AU131" s="105" t="s">
        <v>73</v>
      </c>
      <c r="AY131" s="105" t="s">
        <v>162</v>
      </c>
      <c r="BK131" s="110">
        <f>SUM($BK$132:$BK$133)</f>
        <v>0</v>
      </c>
    </row>
    <row r="132" spans="2:65" s="6" customFormat="1" ht="46.5" customHeight="1">
      <c r="B132" s="19"/>
      <c r="C132" s="112">
        <v>8</v>
      </c>
      <c r="D132" s="112" t="s">
        <v>163</v>
      </c>
      <c r="E132" s="113" t="s">
        <v>307</v>
      </c>
      <c r="F132" s="175" t="s">
        <v>466</v>
      </c>
      <c r="G132" s="173"/>
      <c r="H132" s="173"/>
      <c r="I132" s="173"/>
      <c r="J132" s="114" t="s">
        <v>219</v>
      </c>
      <c r="K132" s="115">
        <v>24</v>
      </c>
      <c r="L132" s="198"/>
      <c r="M132" s="199"/>
      <c r="N132" s="205">
        <f>ROUND($L$132*$K$132,2)</f>
        <v>0</v>
      </c>
      <c r="O132" s="206"/>
      <c r="P132" s="206"/>
      <c r="Q132" s="207"/>
      <c r="R132" s="20"/>
      <c r="T132" s="116"/>
      <c r="U132" s="26" t="s">
        <v>38</v>
      </c>
      <c r="V132" s="117">
        <v>0.695</v>
      </c>
      <c r="W132" s="117">
        <f>$V$132*$K$132</f>
        <v>16.68</v>
      </c>
      <c r="X132" s="117">
        <v>0.00351</v>
      </c>
      <c r="Y132" s="117">
        <f>$X$132*$K$132</f>
        <v>0.08424000000000001</v>
      </c>
      <c r="Z132" s="117">
        <v>0</v>
      </c>
      <c r="AA132" s="118">
        <f>$Z$132*$K$132</f>
        <v>0</v>
      </c>
      <c r="AD132" s="6" t="s">
        <v>21</v>
      </c>
      <c r="AR132" s="6" t="s">
        <v>229</v>
      </c>
      <c r="AT132" s="6" t="s">
        <v>163</v>
      </c>
      <c r="AU132" s="6" t="s">
        <v>19</v>
      </c>
      <c r="AY132" s="6" t="s">
        <v>162</v>
      </c>
      <c r="BE132" s="119">
        <f>IF($U$132="základní",$N$132,0)</f>
        <v>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0</v>
      </c>
      <c r="BL132" s="6" t="s">
        <v>229</v>
      </c>
      <c r="BM132" s="6" t="s">
        <v>417</v>
      </c>
    </row>
    <row r="133" spans="2:65" s="6" customFormat="1" ht="48.75" customHeight="1">
      <c r="B133" s="19"/>
      <c r="C133" s="112">
        <v>9</v>
      </c>
      <c r="D133" s="112" t="s">
        <v>163</v>
      </c>
      <c r="E133" s="113" t="s">
        <v>308</v>
      </c>
      <c r="F133" s="175" t="s">
        <v>467</v>
      </c>
      <c r="G133" s="173"/>
      <c r="H133" s="173"/>
      <c r="I133" s="173"/>
      <c r="J133" s="114" t="s">
        <v>166</v>
      </c>
      <c r="K133" s="115">
        <v>4</v>
      </c>
      <c r="L133" s="198"/>
      <c r="M133" s="199"/>
      <c r="N133" s="205">
        <f>ROUND($L$133*$K$133,2)</f>
        <v>0</v>
      </c>
      <c r="O133" s="206"/>
      <c r="P133" s="206"/>
      <c r="Q133" s="207"/>
      <c r="R133" s="20"/>
      <c r="T133" s="116"/>
      <c r="U133" s="26" t="s">
        <v>38</v>
      </c>
      <c r="V133" s="117">
        <v>0.35</v>
      </c>
      <c r="W133" s="117">
        <f>$V$133*$K$133</f>
        <v>1.4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D133" s="6" t="s">
        <v>21</v>
      </c>
      <c r="AR133" s="6" t="s">
        <v>229</v>
      </c>
      <c r="AT133" s="6" t="s">
        <v>163</v>
      </c>
      <c r="AU133" s="6" t="s">
        <v>19</v>
      </c>
      <c r="AY133" s="6" t="s">
        <v>162</v>
      </c>
      <c r="BE133" s="119">
        <f>IF($U$133="základní",$N$133,0)</f>
        <v>0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6" t="s">
        <v>19</v>
      </c>
      <c r="BK133" s="119">
        <f>ROUND($L$133*$K$133,2)</f>
        <v>0</v>
      </c>
      <c r="BL133" s="6" t="s">
        <v>229</v>
      </c>
      <c r="BM133" s="6" t="s">
        <v>418</v>
      </c>
    </row>
    <row r="134" spans="2:63" s="102" customFormat="1" ht="37.5" customHeight="1">
      <c r="B134" s="103"/>
      <c r="D134" s="104" t="s">
        <v>295</v>
      </c>
      <c r="E134" s="104"/>
      <c r="F134" s="104"/>
      <c r="G134" s="104"/>
      <c r="H134" s="104"/>
      <c r="I134" s="104"/>
      <c r="J134" s="104"/>
      <c r="K134" s="104"/>
      <c r="L134" s="104"/>
      <c r="M134" s="104"/>
      <c r="N134" s="209">
        <f>$BK$134</f>
        <v>0</v>
      </c>
      <c r="O134" s="209"/>
      <c r="P134" s="209"/>
      <c r="Q134" s="209"/>
      <c r="R134" s="106"/>
      <c r="T134" s="107"/>
      <c r="W134" s="108">
        <f>$W$135+$W$137</f>
        <v>23.28624</v>
      </c>
      <c r="Y134" s="108">
        <f>$Y$135+$Y$137</f>
        <v>0.0030144000000000004</v>
      </c>
      <c r="AA134" s="109">
        <f>$AA$135+$AA$137</f>
        <v>0</v>
      </c>
      <c r="AR134" s="105" t="s">
        <v>127</v>
      </c>
      <c r="AT134" s="105" t="s">
        <v>72</v>
      </c>
      <c r="AU134" s="105" t="s">
        <v>73</v>
      </c>
      <c r="AY134" s="105" t="s">
        <v>162</v>
      </c>
      <c r="BK134" s="110">
        <f>$BK$135+$BK$137</f>
        <v>0</v>
      </c>
    </row>
    <row r="135" spans="2:63" s="102" customFormat="1" ht="21" customHeight="1">
      <c r="B135" s="103"/>
      <c r="D135" s="111" t="s">
        <v>142</v>
      </c>
      <c r="E135" s="111"/>
      <c r="F135" s="111"/>
      <c r="G135" s="111"/>
      <c r="H135" s="111"/>
      <c r="I135" s="111"/>
      <c r="J135" s="111"/>
      <c r="K135" s="111"/>
      <c r="L135" s="111"/>
      <c r="M135" s="111"/>
      <c r="N135" s="204">
        <f>$BK$135</f>
        <v>0</v>
      </c>
      <c r="O135" s="204"/>
      <c r="P135" s="204"/>
      <c r="Q135" s="204"/>
      <c r="R135" s="106"/>
      <c r="T135" s="107"/>
      <c r="W135" s="108">
        <f>$W$136</f>
        <v>0</v>
      </c>
      <c r="Y135" s="108">
        <f>$Y$136</f>
        <v>0</v>
      </c>
      <c r="AA135" s="109">
        <f>$AA$136</f>
        <v>0</v>
      </c>
      <c r="AR135" s="105" t="s">
        <v>19</v>
      </c>
      <c r="AT135" s="105" t="s">
        <v>72</v>
      </c>
      <c r="AU135" s="105" t="s">
        <v>19</v>
      </c>
      <c r="AY135" s="105" t="s">
        <v>162</v>
      </c>
      <c r="BK135" s="110">
        <f>$BK$136</f>
        <v>0</v>
      </c>
    </row>
    <row r="136" spans="2:65" s="6" customFormat="1" ht="15.75" customHeight="1">
      <c r="B136" s="19"/>
      <c r="C136" s="112">
        <v>10</v>
      </c>
      <c r="D136" s="112" t="s">
        <v>163</v>
      </c>
      <c r="E136" s="113" t="s">
        <v>179</v>
      </c>
      <c r="F136" s="175" t="s">
        <v>180</v>
      </c>
      <c r="G136" s="173"/>
      <c r="H136" s="173"/>
      <c r="I136" s="173"/>
      <c r="J136" s="114" t="s">
        <v>181</v>
      </c>
      <c r="K136" s="115">
        <v>1</v>
      </c>
      <c r="L136" s="198"/>
      <c r="M136" s="199"/>
      <c r="N136" s="205">
        <f>ROUND($L$136*$K$136,2)</f>
        <v>0</v>
      </c>
      <c r="O136" s="206"/>
      <c r="P136" s="206"/>
      <c r="Q136" s="207"/>
      <c r="R136" s="20"/>
      <c r="T136" s="116"/>
      <c r="U136" s="26" t="s">
        <v>38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167</v>
      </c>
      <c r="AT136" s="6" t="s">
        <v>163</v>
      </c>
      <c r="AU136" s="6" t="s">
        <v>127</v>
      </c>
      <c r="AY136" s="6" t="s">
        <v>162</v>
      </c>
      <c r="BE136" s="119">
        <f>IF($U$136="základní",$N$136,0)</f>
        <v>0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0</v>
      </c>
      <c r="BL136" s="6" t="s">
        <v>167</v>
      </c>
      <c r="BM136" s="6" t="s">
        <v>178</v>
      </c>
    </row>
    <row r="137" spans="2:63" s="102" customFormat="1" ht="30.75" customHeight="1">
      <c r="B137" s="103"/>
      <c r="D137" s="111" t="s">
        <v>296</v>
      </c>
      <c r="E137" s="111"/>
      <c r="F137" s="111"/>
      <c r="G137" s="111"/>
      <c r="H137" s="111"/>
      <c r="I137" s="111"/>
      <c r="J137" s="111"/>
      <c r="K137" s="111"/>
      <c r="L137" s="111"/>
      <c r="M137" s="111"/>
      <c r="N137" s="194">
        <f>$BK$137</f>
        <v>0</v>
      </c>
      <c r="O137" s="194"/>
      <c r="P137" s="194"/>
      <c r="Q137" s="194"/>
      <c r="R137" s="106"/>
      <c r="T137" s="107"/>
      <c r="W137" s="108">
        <f>SUM($W$138:$W$139)</f>
        <v>23.28624</v>
      </c>
      <c r="Y137" s="108">
        <f>SUM($Y$138:$Y$139)</f>
        <v>0.0030144000000000004</v>
      </c>
      <c r="AA137" s="109">
        <f>SUM($AA$138:$AA$139)</f>
        <v>0</v>
      </c>
      <c r="AR137" s="105" t="s">
        <v>127</v>
      </c>
      <c r="AT137" s="105" t="s">
        <v>72</v>
      </c>
      <c r="AU137" s="105" t="s">
        <v>19</v>
      </c>
      <c r="AY137" s="105" t="s">
        <v>162</v>
      </c>
      <c r="BK137" s="110">
        <f>SUM($BK$138:$BK$139)</f>
        <v>0</v>
      </c>
    </row>
    <row r="138" spans="2:65" s="6" customFormat="1" ht="27" customHeight="1">
      <c r="B138" s="19"/>
      <c r="C138" s="112">
        <v>11</v>
      </c>
      <c r="D138" s="112" t="s">
        <v>163</v>
      </c>
      <c r="E138" s="113" t="s">
        <v>309</v>
      </c>
      <c r="F138" s="175" t="s">
        <v>310</v>
      </c>
      <c r="G138" s="173"/>
      <c r="H138" s="173"/>
      <c r="I138" s="173"/>
      <c r="J138" s="114" t="s">
        <v>170</v>
      </c>
      <c r="K138" s="115">
        <v>75.36</v>
      </c>
      <c r="L138" s="198"/>
      <c r="M138" s="199"/>
      <c r="N138" s="205">
        <f>ROUND($L$138*$K$138,2)</f>
        <v>0</v>
      </c>
      <c r="O138" s="206"/>
      <c r="P138" s="206"/>
      <c r="Q138" s="207"/>
      <c r="R138" s="20"/>
      <c r="T138" s="116"/>
      <c r="U138" s="26" t="s">
        <v>38</v>
      </c>
      <c r="V138" s="117">
        <v>0.107</v>
      </c>
      <c r="W138" s="117">
        <f>$V$138*$K$138</f>
        <v>8.06352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229</v>
      </c>
      <c r="AT138" s="6" t="s">
        <v>163</v>
      </c>
      <c r="AU138" s="6" t="s">
        <v>127</v>
      </c>
      <c r="AY138" s="6" t="s">
        <v>162</v>
      </c>
      <c r="BE138" s="119">
        <f>IF($U$138="základní",$N$138,0)</f>
        <v>0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19</v>
      </c>
      <c r="BK138" s="119">
        <f>ROUND($L$138*$K$138,2)</f>
        <v>0</v>
      </c>
      <c r="BL138" s="6" t="s">
        <v>229</v>
      </c>
      <c r="BM138" s="6" t="s">
        <v>419</v>
      </c>
    </row>
    <row r="139" spans="2:65" s="6" customFormat="1" ht="39" customHeight="1">
      <c r="B139" s="19"/>
      <c r="C139" s="112">
        <v>12</v>
      </c>
      <c r="D139" s="112" t="s">
        <v>163</v>
      </c>
      <c r="E139" s="113" t="s">
        <v>311</v>
      </c>
      <c r="F139" s="175" t="s">
        <v>312</v>
      </c>
      <c r="G139" s="173"/>
      <c r="H139" s="173"/>
      <c r="I139" s="173"/>
      <c r="J139" s="114" t="s">
        <v>170</v>
      </c>
      <c r="K139" s="115">
        <v>75.36</v>
      </c>
      <c r="L139" s="198"/>
      <c r="M139" s="199"/>
      <c r="N139" s="205">
        <f>ROUND($L$139*$K$139,2)</f>
        <v>0</v>
      </c>
      <c r="O139" s="206"/>
      <c r="P139" s="206"/>
      <c r="Q139" s="207"/>
      <c r="R139" s="20"/>
      <c r="T139" s="116"/>
      <c r="U139" s="26" t="s">
        <v>38</v>
      </c>
      <c r="V139" s="117">
        <v>0.202</v>
      </c>
      <c r="W139" s="117">
        <f>$V$139*$K$139</f>
        <v>15.22272</v>
      </c>
      <c r="X139" s="117">
        <v>4E-05</v>
      </c>
      <c r="Y139" s="117">
        <f>$X$139*$K$139</f>
        <v>0.0030144000000000004</v>
      </c>
      <c r="Z139" s="117">
        <v>0</v>
      </c>
      <c r="AA139" s="118">
        <f>$Z$139*$K$139</f>
        <v>0</v>
      </c>
      <c r="AD139" s="6" t="s">
        <v>21</v>
      </c>
      <c r="AR139" s="6" t="s">
        <v>229</v>
      </c>
      <c r="AT139" s="6" t="s">
        <v>163</v>
      </c>
      <c r="AU139" s="6" t="s">
        <v>127</v>
      </c>
      <c r="AY139" s="6" t="s">
        <v>162</v>
      </c>
      <c r="BE139" s="119">
        <f>IF($U$139="základní",$N$139,0)</f>
        <v>0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6" t="s">
        <v>19</v>
      </c>
      <c r="BK139" s="119">
        <f>ROUND($L$139*$K$139,2)</f>
        <v>0</v>
      </c>
      <c r="BL139" s="6" t="s">
        <v>229</v>
      </c>
      <c r="BM139" s="6" t="s">
        <v>420</v>
      </c>
    </row>
    <row r="140" spans="2:63" s="102" customFormat="1" ht="37.5" customHeight="1">
      <c r="B140" s="103"/>
      <c r="D140" s="104" t="s">
        <v>143</v>
      </c>
      <c r="E140" s="104"/>
      <c r="F140" s="104"/>
      <c r="G140" s="104"/>
      <c r="H140" s="104"/>
      <c r="I140" s="104"/>
      <c r="J140" s="104"/>
      <c r="K140" s="104"/>
      <c r="L140" s="104"/>
      <c r="M140" s="104"/>
      <c r="N140" s="209">
        <f>$BK$140</f>
        <v>0</v>
      </c>
      <c r="O140" s="209"/>
      <c r="P140" s="209"/>
      <c r="Q140" s="209"/>
      <c r="R140" s="106"/>
      <c r="T140" s="107"/>
      <c r="W140" s="108">
        <f>$W$141+$W$143</f>
        <v>0</v>
      </c>
      <c r="Y140" s="108">
        <f>$Y$141+$Y$143</f>
        <v>0</v>
      </c>
      <c r="AA140" s="109">
        <f>$AA$141+$AA$143</f>
        <v>0</v>
      </c>
      <c r="AR140" s="105" t="s">
        <v>176</v>
      </c>
      <c r="AT140" s="105" t="s">
        <v>72</v>
      </c>
      <c r="AU140" s="105" t="s">
        <v>73</v>
      </c>
      <c r="AY140" s="105" t="s">
        <v>162</v>
      </c>
      <c r="BK140" s="110">
        <f>$BK$141+$BK$143</f>
        <v>0</v>
      </c>
    </row>
    <row r="141" spans="2:63" s="102" customFormat="1" ht="21" customHeight="1">
      <c r="B141" s="103"/>
      <c r="D141" s="111" t="s">
        <v>144</v>
      </c>
      <c r="E141" s="111"/>
      <c r="F141" s="111"/>
      <c r="G141" s="111"/>
      <c r="H141" s="111"/>
      <c r="I141" s="111"/>
      <c r="J141" s="111"/>
      <c r="K141" s="111"/>
      <c r="L141" s="111"/>
      <c r="M141" s="111"/>
      <c r="N141" s="204">
        <f>$BK$141</f>
        <v>0</v>
      </c>
      <c r="O141" s="204"/>
      <c r="P141" s="204"/>
      <c r="Q141" s="204"/>
      <c r="R141" s="106"/>
      <c r="T141" s="107"/>
      <c r="W141" s="108">
        <f>$W$142</f>
        <v>0</v>
      </c>
      <c r="Y141" s="108">
        <f>$Y$142</f>
        <v>0</v>
      </c>
      <c r="AA141" s="109">
        <f>$AA$142</f>
        <v>0</v>
      </c>
      <c r="AR141" s="105" t="s">
        <v>176</v>
      </c>
      <c r="AT141" s="105" t="s">
        <v>72</v>
      </c>
      <c r="AU141" s="105" t="s">
        <v>19</v>
      </c>
      <c r="AY141" s="105" t="s">
        <v>162</v>
      </c>
      <c r="BK141" s="110">
        <f>$BK$142</f>
        <v>0</v>
      </c>
    </row>
    <row r="142" spans="2:65" s="6" customFormat="1" ht="15.75" customHeight="1">
      <c r="B142" s="19"/>
      <c r="C142" s="112">
        <v>13</v>
      </c>
      <c r="D142" s="112" t="s">
        <v>163</v>
      </c>
      <c r="E142" s="113" t="s">
        <v>183</v>
      </c>
      <c r="F142" s="175" t="s">
        <v>184</v>
      </c>
      <c r="G142" s="173"/>
      <c r="H142" s="173"/>
      <c r="I142" s="173"/>
      <c r="J142" s="114" t="s">
        <v>181</v>
      </c>
      <c r="K142" s="115">
        <v>1</v>
      </c>
      <c r="L142" s="198"/>
      <c r="M142" s="199"/>
      <c r="N142" s="205">
        <f>ROUND($L$142*$K$142,2)</f>
        <v>0</v>
      </c>
      <c r="O142" s="206"/>
      <c r="P142" s="206"/>
      <c r="Q142" s="207"/>
      <c r="R142" s="20"/>
      <c r="T142" s="116"/>
      <c r="U142" s="26" t="s">
        <v>38</v>
      </c>
      <c r="V142" s="117">
        <v>0</v>
      </c>
      <c r="W142" s="117">
        <f>$V$142*$K$142</f>
        <v>0</v>
      </c>
      <c r="X142" s="117">
        <v>0</v>
      </c>
      <c r="Y142" s="117">
        <f>$X$142*$K$142</f>
        <v>0</v>
      </c>
      <c r="Z142" s="117">
        <v>0</v>
      </c>
      <c r="AA142" s="118">
        <f>$Z$142*$K$142</f>
        <v>0</v>
      </c>
      <c r="AR142" s="6" t="s">
        <v>167</v>
      </c>
      <c r="AT142" s="6" t="s">
        <v>163</v>
      </c>
      <c r="AU142" s="6" t="s">
        <v>127</v>
      </c>
      <c r="AY142" s="6" t="s">
        <v>162</v>
      </c>
      <c r="BE142" s="119">
        <f>IF($U$142="základní",$N$142,0)</f>
        <v>0</v>
      </c>
      <c r="BF142" s="119">
        <f>IF($U$142="snížená",$N$142,0)</f>
        <v>0</v>
      </c>
      <c r="BG142" s="119">
        <f>IF($U$142="zákl. přenesená",$N$142,0)</f>
        <v>0</v>
      </c>
      <c r="BH142" s="119">
        <f>IF($U$142="sníž. přenesená",$N$142,0)</f>
        <v>0</v>
      </c>
      <c r="BI142" s="119">
        <f>IF($U$142="nulová",$N$142,0)</f>
        <v>0</v>
      </c>
      <c r="BJ142" s="6" t="s">
        <v>19</v>
      </c>
      <c r="BK142" s="119">
        <f>ROUND($L$142*$K$142,2)</f>
        <v>0</v>
      </c>
      <c r="BL142" s="6" t="s">
        <v>167</v>
      </c>
      <c r="BM142" s="6" t="s">
        <v>182</v>
      </c>
    </row>
    <row r="143" spans="2:63" s="102" customFormat="1" ht="30.75" customHeight="1">
      <c r="B143" s="103"/>
      <c r="D143" s="111" t="s">
        <v>145</v>
      </c>
      <c r="E143" s="111"/>
      <c r="F143" s="111"/>
      <c r="G143" s="111"/>
      <c r="H143" s="111"/>
      <c r="I143" s="111"/>
      <c r="J143" s="111"/>
      <c r="K143" s="111"/>
      <c r="L143" s="111"/>
      <c r="M143" s="111"/>
      <c r="N143" s="194">
        <f>$BK$143</f>
        <v>0</v>
      </c>
      <c r="O143" s="194"/>
      <c r="P143" s="194"/>
      <c r="Q143" s="194"/>
      <c r="R143" s="106"/>
      <c r="T143" s="107"/>
      <c r="W143" s="108">
        <f>$W$144</f>
        <v>0</v>
      </c>
      <c r="Y143" s="108">
        <f>$Y$144</f>
        <v>0</v>
      </c>
      <c r="AA143" s="109">
        <f>$AA$144</f>
        <v>0</v>
      </c>
      <c r="AR143" s="105" t="s">
        <v>176</v>
      </c>
      <c r="AT143" s="105" t="s">
        <v>72</v>
      </c>
      <c r="AU143" s="105" t="s">
        <v>19</v>
      </c>
      <c r="AY143" s="105" t="s">
        <v>162</v>
      </c>
      <c r="BK143" s="110">
        <f>$BK$144</f>
        <v>0</v>
      </c>
    </row>
    <row r="144" spans="2:65" s="6" customFormat="1" ht="32.25" customHeight="1">
      <c r="B144" s="19"/>
      <c r="C144" s="112">
        <v>14</v>
      </c>
      <c r="D144" s="112" t="s">
        <v>163</v>
      </c>
      <c r="E144" s="113" t="s">
        <v>186</v>
      </c>
      <c r="F144" s="175" t="s">
        <v>470</v>
      </c>
      <c r="G144" s="173"/>
      <c r="H144" s="173"/>
      <c r="I144" s="173"/>
      <c r="J144" s="114" t="s">
        <v>181</v>
      </c>
      <c r="K144" s="115">
        <v>1</v>
      </c>
      <c r="L144" s="198"/>
      <c r="M144" s="199"/>
      <c r="N144" s="205">
        <f>ROUND($L$144*$K$144,2)</f>
        <v>0</v>
      </c>
      <c r="O144" s="206"/>
      <c r="P144" s="206"/>
      <c r="Q144" s="207"/>
      <c r="R144" s="20"/>
      <c r="T144" s="116"/>
      <c r="U144" s="120" t="s">
        <v>38</v>
      </c>
      <c r="V144" s="121">
        <v>0</v>
      </c>
      <c r="W144" s="121">
        <f>$V$144*$K$144</f>
        <v>0</v>
      </c>
      <c r="X144" s="121">
        <v>0</v>
      </c>
      <c r="Y144" s="121">
        <f>$X$144*$K$144</f>
        <v>0</v>
      </c>
      <c r="Z144" s="121">
        <v>0</v>
      </c>
      <c r="AA144" s="122">
        <f>$Z$144*$K$144</f>
        <v>0</v>
      </c>
      <c r="AR144" s="6" t="s">
        <v>167</v>
      </c>
      <c r="AT144" s="6" t="s">
        <v>163</v>
      </c>
      <c r="AU144" s="6" t="s">
        <v>127</v>
      </c>
      <c r="AY144" s="6" t="s">
        <v>162</v>
      </c>
      <c r="BE144" s="119">
        <f>IF($U$144="základní",$N$144,0)</f>
        <v>0</v>
      </c>
      <c r="BF144" s="119">
        <f>IF($U$144="snížená",$N$144,0)</f>
        <v>0</v>
      </c>
      <c r="BG144" s="119">
        <f>IF($U$144="zákl. přenesená",$N$144,0)</f>
        <v>0</v>
      </c>
      <c r="BH144" s="119">
        <f>IF($U$144="sníž. přenesená",$N$144,0)</f>
        <v>0</v>
      </c>
      <c r="BI144" s="119">
        <f>IF($U$144="nulová",$N$144,0)</f>
        <v>0</v>
      </c>
      <c r="BJ144" s="6" t="s">
        <v>19</v>
      </c>
      <c r="BK144" s="119">
        <f>ROUND($L$144*$K$144,2)</f>
        <v>0</v>
      </c>
      <c r="BL144" s="6" t="s">
        <v>167</v>
      </c>
      <c r="BM144" s="6" t="s">
        <v>185</v>
      </c>
    </row>
    <row r="145" spans="2:18" s="6" customFormat="1" ht="7.5" customHeight="1">
      <c r="B145" s="41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3"/>
    </row>
    <row r="167" s="2" customFormat="1" ht="14.25" customHeight="1"/>
  </sheetData>
  <sheetProtection/>
  <mergeCells count="11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27:I127"/>
    <mergeCell ref="L127:M127"/>
    <mergeCell ref="F118:I118"/>
    <mergeCell ref="L118:M118"/>
    <mergeCell ref="N118:Q118"/>
    <mergeCell ref="F124:I124"/>
    <mergeCell ref="L124:M124"/>
    <mergeCell ref="N124:Q124"/>
    <mergeCell ref="N119:Q119"/>
    <mergeCell ref="N120:Q120"/>
    <mergeCell ref="F130:I130"/>
    <mergeCell ref="L130:M130"/>
    <mergeCell ref="F132:I132"/>
    <mergeCell ref="L132:M132"/>
    <mergeCell ref="F128:I128"/>
    <mergeCell ref="L128:M128"/>
    <mergeCell ref="F129:I129"/>
    <mergeCell ref="L129:M129"/>
    <mergeCell ref="S2:AC2"/>
    <mergeCell ref="F142:I142"/>
    <mergeCell ref="L142:M142"/>
    <mergeCell ref="N142:Q142"/>
    <mergeCell ref="F133:I133"/>
    <mergeCell ref="F144:I144"/>
    <mergeCell ref="L144:M144"/>
    <mergeCell ref="F138:I138"/>
    <mergeCell ref="L138:M138"/>
    <mergeCell ref="F139:I139"/>
    <mergeCell ref="N133:Q133"/>
    <mergeCell ref="N137:Q137"/>
    <mergeCell ref="N140:Q140"/>
    <mergeCell ref="N141:Q141"/>
    <mergeCell ref="N143:Q143"/>
    <mergeCell ref="H1:K1"/>
    <mergeCell ref="L139:M139"/>
    <mergeCell ref="L133:M133"/>
    <mergeCell ref="F136:I136"/>
    <mergeCell ref="L136:M136"/>
    <mergeCell ref="N144:Q144"/>
    <mergeCell ref="N139:Q139"/>
    <mergeCell ref="N138:Q138"/>
    <mergeCell ref="N136:Q136"/>
    <mergeCell ref="N135:Q135"/>
    <mergeCell ref="N134:Q134"/>
    <mergeCell ref="L125:M125"/>
    <mergeCell ref="N123:Q123"/>
    <mergeCell ref="N132:Q132"/>
    <mergeCell ref="N131:Q131"/>
    <mergeCell ref="N130:Q130"/>
    <mergeCell ref="N129:Q129"/>
    <mergeCell ref="N128:Q128"/>
    <mergeCell ref="N127:Q127"/>
    <mergeCell ref="E15:L15"/>
    <mergeCell ref="F84:J84"/>
    <mergeCell ref="F116:J116"/>
    <mergeCell ref="N126:Q126"/>
    <mergeCell ref="N125:Q125"/>
    <mergeCell ref="N121:Q121"/>
    <mergeCell ref="F122:I122"/>
    <mergeCell ref="L122:M122"/>
    <mergeCell ref="N122:Q122"/>
    <mergeCell ref="F125:I12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5"/>
  <sheetViews>
    <sheetView showGridLines="0" zoomScalePageLayoutView="0" workbookViewId="0" topLeftCell="A1">
      <pane ySplit="1" topLeftCell="A115" activePane="bottomLeft" state="frozen"/>
      <selection pane="topLeft" activeCell="A1" sqref="A1"/>
      <selection pane="bottomLeft" activeCell="AE127" sqref="AE12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462</v>
      </c>
      <c r="G1" s="131"/>
      <c r="H1" s="174" t="s">
        <v>463</v>
      </c>
      <c r="I1" s="174"/>
      <c r="J1" s="174"/>
      <c r="K1" s="174"/>
      <c r="L1" s="131" t="s">
        <v>464</v>
      </c>
      <c r="M1" s="129"/>
      <c r="N1" s="129"/>
      <c r="O1" s="130" t="s">
        <v>126</v>
      </c>
      <c r="P1" s="129"/>
      <c r="Q1" s="129"/>
      <c r="R1" s="129"/>
      <c r="S1" s="131" t="s">
        <v>465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119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421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113396.7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$N$99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113396.7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ROUND((SUM($BE$99:$BE$100)+SUM($BE$118:$BE$144)),2)</f>
        <v>113396.7</v>
      </c>
      <c r="I32" s="138"/>
      <c r="J32" s="138"/>
      <c r="M32" s="189">
        <f>ROUND(ROUND((SUM($BE$99:$BE$100)+SUM($BE$118:$BE$144)),2)*$F$32,2)</f>
        <v>23813.31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ROUND((SUM($BF$99:$BF$100)+SUM($BF$118:$BF$144)),2)</f>
        <v>0</v>
      </c>
      <c r="I33" s="138"/>
      <c r="J33" s="138"/>
      <c r="M33" s="189">
        <f>ROUND(ROUND((SUM($BF$99:$BF$100)+SUM($BF$118:$BF$144)),2)*$F$33,2)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ROUND((SUM($BG$99:$BG$100)+SUM($BG$118:$BG$144)),2)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ROUND((SUM($BH$99:$BH$100)+SUM($BH$118:$BH$144)),2)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ROUND((SUM($BI$99:$BI$100)+SUM($BI$118:$BI$144)),2)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137210.01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M-40 - most U Přehra - M-40 - most U Přehrady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$N$118</f>
        <v>113396.7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$N$119</f>
        <v>103396.7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138</v>
      </c>
      <c r="N90" s="185">
        <f>$N$120</f>
        <v>47066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236</v>
      </c>
      <c r="N91" s="185">
        <f>$N$126</f>
        <v>3955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140</v>
      </c>
      <c r="N92" s="185">
        <f>$N$128</f>
        <v>5722.7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141</v>
      </c>
      <c r="N93" s="185">
        <f>$N$130</f>
        <v>41653</v>
      </c>
      <c r="O93" s="186"/>
      <c r="P93" s="186"/>
      <c r="Q93" s="186"/>
      <c r="R93" s="91"/>
    </row>
    <row r="94" spans="2:18" s="82" customFormat="1" ht="21" customHeight="1">
      <c r="B94" s="89"/>
      <c r="D94" s="90" t="s">
        <v>142</v>
      </c>
      <c r="N94" s="185">
        <f>$N$138</f>
        <v>5000</v>
      </c>
      <c r="O94" s="186"/>
      <c r="P94" s="186"/>
      <c r="Q94" s="186"/>
      <c r="R94" s="91"/>
    </row>
    <row r="95" spans="2:18" s="65" customFormat="1" ht="25.5" customHeight="1">
      <c r="B95" s="86"/>
      <c r="D95" s="87" t="s">
        <v>143</v>
      </c>
      <c r="N95" s="187">
        <f>$N$140</f>
        <v>10000</v>
      </c>
      <c r="O95" s="186"/>
      <c r="P95" s="186"/>
      <c r="Q95" s="186"/>
      <c r="R95" s="88"/>
    </row>
    <row r="96" spans="2:18" s="82" customFormat="1" ht="21" customHeight="1">
      <c r="B96" s="89"/>
      <c r="D96" s="90" t="s">
        <v>144</v>
      </c>
      <c r="N96" s="185">
        <f>$N$141</f>
        <v>5000</v>
      </c>
      <c r="O96" s="186"/>
      <c r="P96" s="186"/>
      <c r="Q96" s="186"/>
      <c r="R96" s="91"/>
    </row>
    <row r="97" spans="2:18" s="82" customFormat="1" ht="21" customHeight="1">
      <c r="B97" s="89"/>
      <c r="D97" s="90" t="s">
        <v>145</v>
      </c>
      <c r="N97" s="185">
        <f>$N$143</f>
        <v>5000</v>
      </c>
      <c r="O97" s="186"/>
      <c r="P97" s="186"/>
      <c r="Q97" s="186"/>
      <c r="R97" s="91"/>
    </row>
    <row r="98" spans="2:18" s="6" customFormat="1" ht="22.5" customHeight="1">
      <c r="B98" s="19"/>
      <c r="R98" s="20"/>
    </row>
    <row r="99" spans="2:21" s="6" customFormat="1" ht="30" customHeight="1">
      <c r="B99" s="19"/>
      <c r="C99" s="60" t="s">
        <v>146</v>
      </c>
      <c r="N99" s="137">
        <v>0</v>
      </c>
      <c r="O99" s="138"/>
      <c r="P99" s="138"/>
      <c r="Q99" s="138"/>
      <c r="R99" s="20"/>
      <c r="T99" s="92"/>
      <c r="U99" s="93" t="s">
        <v>37</v>
      </c>
    </row>
    <row r="100" spans="2:18" s="6" customFormat="1" ht="18.75" customHeight="1">
      <c r="B100" s="19"/>
      <c r="R100" s="20"/>
    </row>
    <row r="101" spans="2:18" s="6" customFormat="1" ht="30" customHeight="1">
      <c r="B101" s="19"/>
      <c r="C101" s="78" t="s">
        <v>125</v>
      </c>
      <c r="D101" s="28"/>
      <c r="E101" s="28"/>
      <c r="F101" s="28"/>
      <c r="G101" s="28"/>
      <c r="H101" s="28"/>
      <c r="I101" s="28"/>
      <c r="J101" s="28"/>
      <c r="K101" s="28"/>
      <c r="L101" s="139">
        <f>ROUND(SUM($N$88+$N$99),2)</f>
        <v>113396.7</v>
      </c>
      <c r="M101" s="140"/>
      <c r="N101" s="140"/>
      <c r="O101" s="140"/>
      <c r="P101" s="140"/>
      <c r="Q101" s="140"/>
      <c r="R101" s="20"/>
    </row>
    <row r="102" spans="2:18" s="6" customFormat="1" ht="7.5" customHeight="1"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3"/>
    </row>
    <row r="106" spans="2:18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pans="2:18" s="6" customFormat="1" ht="37.5" customHeight="1">
      <c r="B107" s="19"/>
      <c r="C107" s="162" t="s">
        <v>147</v>
      </c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20"/>
    </row>
    <row r="108" spans="2:18" s="6" customFormat="1" ht="7.5" customHeight="1">
      <c r="B108" s="19"/>
      <c r="R108" s="20"/>
    </row>
    <row r="109" spans="2:18" s="6" customFormat="1" ht="30.75" customHeight="1">
      <c r="B109" s="19"/>
      <c r="C109" s="16" t="s">
        <v>14</v>
      </c>
      <c r="F109" s="183" t="str">
        <f>$F$6</f>
        <v>Údržba Mostů ve správě města Rumburk</v>
      </c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R109" s="20"/>
    </row>
    <row r="110" spans="2:18" s="6" customFormat="1" ht="37.5" customHeight="1">
      <c r="B110" s="19"/>
      <c r="C110" s="49" t="s">
        <v>129</v>
      </c>
      <c r="F110" s="148" t="str">
        <f>$F$7</f>
        <v>M-40 - most U Přehra - M-40 - most U Přehrady</v>
      </c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R110" s="20"/>
    </row>
    <row r="111" spans="2:18" s="6" customFormat="1" ht="7.5" customHeight="1">
      <c r="B111" s="19"/>
      <c r="R111" s="20"/>
    </row>
    <row r="112" spans="2:18" s="6" customFormat="1" ht="18.75" customHeight="1">
      <c r="B112" s="19"/>
      <c r="C112" s="16" t="s">
        <v>20</v>
      </c>
      <c r="F112" s="14" t="str">
        <f>$F$9</f>
        <v> </v>
      </c>
      <c r="K112" s="16" t="s">
        <v>22</v>
      </c>
      <c r="M112" s="184" t="str">
        <f>IF($O$9="","",$O$9)</f>
        <v>15.04.2016</v>
      </c>
      <c r="N112" s="138"/>
      <c r="O112" s="138"/>
      <c r="P112" s="138"/>
      <c r="R112" s="20"/>
    </row>
    <row r="113" spans="2:18" s="6" customFormat="1" ht="7.5" customHeight="1">
      <c r="B113" s="19"/>
      <c r="R113" s="20"/>
    </row>
    <row r="114" spans="2:18" s="6" customFormat="1" ht="15.75" customHeight="1">
      <c r="B114" s="19"/>
      <c r="C114" s="16" t="s">
        <v>26</v>
      </c>
      <c r="F114" s="14" t="str">
        <f>$E$12</f>
        <v> </v>
      </c>
      <c r="K114" s="16" t="s">
        <v>30</v>
      </c>
      <c r="M114" s="149" t="str">
        <f>$E$18</f>
        <v> </v>
      </c>
      <c r="N114" s="138"/>
      <c r="O114" s="138"/>
      <c r="P114" s="138"/>
      <c r="Q114" s="138"/>
      <c r="R114" s="20"/>
    </row>
    <row r="115" spans="2:18" s="6" customFormat="1" ht="15" customHeight="1">
      <c r="B115" s="19"/>
      <c r="C115" s="16" t="s">
        <v>29</v>
      </c>
      <c r="F115" s="14" t="str">
        <f>IF($E$15="","",$E$15)</f>
        <v> </v>
      </c>
      <c r="K115" s="16" t="s">
        <v>32</v>
      </c>
      <c r="M115" s="149" t="str">
        <f>$E$21</f>
        <v> </v>
      </c>
      <c r="N115" s="138"/>
      <c r="O115" s="138"/>
      <c r="P115" s="138"/>
      <c r="Q115" s="138"/>
      <c r="R115" s="20"/>
    </row>
    <row r="116" spans="2:18" s="6" customFormat="1" ht="11.25" customHeight="1">
      <c r="B116" s="19"/>
      <c r="R116" s="20"/>
    </row>
    <row r="117" spans="2:27" s="94" customFormat="1" ht="30" customHeight="1">
      <c r="B117" s="95"/>
      <c r="C117" s="96" t="s">
        <v>148</v>
      </c>
      <c r="D117" s="97" t="s">
        <v>149</v>
      </c>
      <c r="E117" s="97" t="s">
        <v>55</v>
      </c>
      <c r="F117" s="179" t="s">
        <v>150</v>
      </c>
      <c r="G117" s="180"/>
      <c r="H117" s="180"/>
      <c r="I117" s="180"/>
      <c r="J117" s="97" t="s">
        <v>151</v>
      </c>
      <c r="K117" s="97" t="s">
        <v>152</v>
      </c>
      <c r="L117" s="179" t="s">
        <v>153</v>
      </c>
      <c r="M117" s="180"/>
      <c r="N117" s="179" t="s">
        <v>154</v>
      </c>
      <c r="O117" s="180"/>
      <c r="P117" s="180"/>
      <c r="Q117" s="181"/>
      <c r="R117" s="98"/>
      <c r="T117" s="55" t="s">
        <v>155</v>
      </c>
      <c r="U117" s="56" t="s">
        <v>37</v>
      </c>
      <c r="V117" s="56" t="s">
        <v>156</v>
      </c>
      <c r="W117" s="56" t="s">
        <v>157</v>
      </c>
      <c r="X117" s="56" t="s">
        <v>158</v>
      </c>
      <c r="Y117" s="56" t="s">
        <v>159</v>
      </c>
      <c r="Z117" s="56" t="s">
        <v>160</v>
      </c>
      <c r="AA117" s="57" t="s">
        <v>161</v>
      </c>
    </row>
    <row r="118" spans="2:63" s="6" customFormat="1" ht="30" customHeight="1">
      <c r="B118" s="19"/>
      <c r="C118" s="60" t="s">
        <v>130</v>
      </c>
      <c r="N118" s="182">
        <f>$BK$118</f>
        <v>113396.7</v>
      </c>
      <c r="O118" s="138"/>
      <c r="P118" s="138"/>
      <c r="Q118" s="138"/>
      <c r="R118" s="20"/>
      <c r="T118" s="59"/>
      <c r="U118" s="33"/>
      <c r="V118" s="33"/>
      <c r="W118" s="99">
        <f>$W$119+$W$140</f>
        <v>0</v>
      </c>
      <c r="X118" s="33"/>
      <c r="Y118" s="99">
        <f>$Y$119+$Y$140</f>
        <v>0</v>
      </c>
      <c r="Z118" s="33"/>
      <c r="AA118" s="100">
        <f>$AA$119+$AA$140</f>
        <v>0</v>
      </c>
      <c r="AT118" s="6" t="s">
        <v>72</v>
      </c>
      <c r="AU118" s="6" t="s">
        <v>136</v>
      </c>
      <c r="BK118" s="101">
        <f>$BK$119+$BK$140</f>
        <v>113396.7</v>
      </c>
    </row>
    <row r="119" spans="2:63" s="102" customFormat="1" ht="37.5" customHeight="1">
      <c r="B119" s="103"/>
      <c r="D119" s="104" t="s">
        <v>137</v>
      </c>
      <c r="E119" s="104"/>
      <c r="F119" s="104"/>
      <c r="G119" s="104"/>
      <c r="H119" s="104"/>
      <c r="I119" s="104"/>
      <c r="J119" s="104"/>
      <c r="K119" s="104"/>
      <c r="L119" s="104"/>
      <c r="M119" s="104"/>
      <c r="N119" s="171">
        <f>$BK$119</f>
        <v>103396.7</v>
      </c>
      <c r="O119" s="170"/>
      <c r="P119" s="170"/>
      <c r="Q119" s="170"/>
      <c r="R119" s="106"/>
      <c r="T119" s="107"/>
      <c r="W119" s="108">
        <f>$W$120+$W$126+$W$128+$W$130+$W$138</f>
        <v>0</v>
      </c>
      <c r="Y119" s="108">
        <f>$Y$120+$Y$126+$Y$128+$Y$130+$Y$138</f>
        <v>0</v>
      </c>
      <c r="AA119" s="109">
        <f>$AA$120+$AA$126+$AA$128+$AA$130+$AA$138</f>
        <v>0</v>
      </c>
      <c r="AR119" s="105" t="s">
        <v>19</v>
      </c>
      <c r="AT119" s="105" t="s">
        <v>72</v>
      </c>
      <c r="AU119" s="105" t="s">
        <v>73</v>
      </c>
      <c r="AY119" s="105" t="s">
        <v>162</v>
      </c>
      <c r="BK119" s="110">
        <f>$BK$120+$BK$126+$BK$128+$BK$130+$BK$138</f>
        <v>103396.7</v>
      </c>
    </row>
    <row r="120" spans="2:63" s="102" customFormat="1" ht="21" customHeight="1">
      <c r="B120" s="103"/>
      <c r="D120" s="111" t="s">
        <v>138</v>
      </c>
      <c r="E120" s="111"/>
      <c r="F120" s="111"/>
      <c r="G120" s="111"/>
      <c r="H120" s="111"/>
      <c r="I120" s="111"/>
      <c r="J120" s="111"/>
      <c r="K120" s="111"/>
      <c r="L120" s="111"/>
      <c r="M120" s="111"/>
      <c r="N120" s="169">
        <f>$BK$120</f>
        <v>47066</v>
      </c>
      <c r="O120" s="170"/>
      <c r="P120" s="170"/>
      <c r="Q120" s="170"/>
      <c r="R120" s="106"/>
      <c r="T120" s="107"/>
      <c r="W120" s="108">
        <f>SUM($W$121:$W$125)</f>
        <v>0</v>
      </c>
      <c r="Y120" s="108">
        <f>SUM($Y$121:$Y$125)</f>
        <v>0</v>
      </c>
      <c r="AA120" s="109">
        <f>SUM($AA$121:$AA$125)</f>
        <v>0</v>
      </c>
      <c r="AR120" s="105" t="s">
        <v>19</v>
      </c>
      <c r="AT120" s="105" t="s">
        <v>72</v>
      </c>
      <c r="AU120" s="105" t="s">
        <v>19</v>
      </c>
      <c r="AY120" s="105" t="s">
        <v>162</v>
      </c>
      <c r="BK120" s="110">
        <f>SUM($BK$121:$BK$125)</f>
        <v>47066</v>
      </c>
    </row>
    <row r="121" spans="2:65" s="6" customFormat="1" ht="27" customHeight="1">
      <c r="B121" s="19"/>
      <c r="C121" s="112" t="s">
        <v>19</v>
      </c>
      <c r="D121" s="112" t="s">
        <v>163</v>
      </c>
      <c r="E121" s="113" t="s">
        <v>422</v>
      </c>
      <c r="F121" s="175" t="s">
        <v>423</v>
      </c>
      <c r="G121" s="173"/>
      <c r="H121" s="173"/>
      <c r="I121" s="173"/>
      <c r="J121" s="114" t="s">
        <v>196</v>
      </c>
      <c r="K121" s="115">
        <v>0.8</v>
      </c>
      <c r="L121" s="172">
        <v>7110</v>
      </c>
      <c r="M121" s="173"/>
      <c r="N121" s="172">
        <f>ROUND($L$121*$K$121,2)</f>
        <v>5688</v>
      </c>
      <c r="O121" s="173"/>
      <c r="P121" s="173"/>
      <c r="Q121" s="173"/>
      <c r="R121" s="20"/>
      <c r="T121" s="116"/>
      <c r="U121" s="26" t="s">
        <v>38</v>
      </c>
      <c r="V121" s="117">
        <v>0</v>
      </c>
      <c r="W121" s="117">
        <f>$V$121*$K$121</f>
        <v>0</v>
      </c>
      <c r="X121" s="117">
        <v>0</v>
      </c>
      <c r="Y121" s="117">
        <f>$X$121*$K$121</f>
        <v>0</v>
      </c>
      <c r="Z121" s="117">
        <v>0</v>
      </c>
      <c r="AA121" s="118">
        <f>$Z$121*$K$121</f>
        <v>0</v>
      </c>
      <c r="AR121" s="6" t="s">
        <v>167</v>
      </c>
      <c r="AT121" s="6" t="s">
        <v>163</v>
      </c>
      <c r="AU121" s="6" t="s">
        <v>127</v>
      </c>
      <c r="AY121" s="6" t="s">
        <v>162</v>
      </c>
      <c r="BE121" s="119">
        <f>IF($U$121="základní",$N$121,0)</f>
        <v>5688</v>
      </c>
      <c r="BF121" s="119">
        <f>IF($U$121="snížená",$N$121,0)</f>
        <v>0</v>
      </c>
      <c r="BG121" s="119">
        <f>IF($U$121="zákl. přenesená",$N$121,0)</f>
        <v>0</v>
      </c>
      <c r="BH121" s="119">
        <f>IF($U$121="sníž. přenesená",$N$121,0)</f>
        <v>0</v>
      </c>
      <c r="BI121" s="119">
        <f>IF($U$121="nulová",$N$121,0)</f>
        <v>0</v>
      </c>
      <c r="BJ121" s="6" t="s">
        <v>19</v>
      </c>
      <c r="BK121" s="119">
        <f>ROUND($L$121*$K$121,2)</f>
        <v>5688</v>
      </c>
      <c r="BL121" s="6" t="s">
        <v>167</v>
      </c>
      <c r="BM121" s="6" t="s">
        <v>19</v>
      </c>
    </row>
    <row r="122" spans="2:65" s="6" customFormat="1" ht="27" customHeight="1">
      <c r="B122" s="19"/>
      <c r="C122" s="112" t="s">
        <v>127</v>
      </c>
      <c r="D122" s="112" t="s">
        <v>163</v>
      </c>
      <c r="E122" s="113" t="s">
        <v>424</v>
      </c>
      <c r="F122" s="175" t="s">
        <v>425</v>
      </c>
      <c r="G122" s="173"/>
      <c r="H122" s="173"/>
      <c r="I122" s="173"/>
      <c r="J122" s="114" t="s">
        <v>196</v>
      </c>
      <c r="K122" s="115">
        <v>2.56</v>
      </c>
      <c r="L122" s="172">
        <v>8670</v>
      </c>
      <c r="M122" s="173"/>
      <c r="N122" s="172">
        <f>ROUND($L$122*$K$122,2)</f>
        <v>22195.2</v>
      </c>
      <c r="O122" s="173"/>
      <c r="P122" s="173"/>
      <c r="Q122" s="173"/>
      <c r="R122" s="20"/>
      <c r="T122" s="116"/>
      <c r="U122" s="26" t="s">
        <v>38</v>
      </c>
      <c r="V122" s="117">
        <v>0</v>
      </c>
      <c r="W122" s="117">
        <f>$V$122*$K$122</f>
        <v>0</v>
      </c>
      <c r="X122" s="117">
        <v>0</v>
      </c>
      <c r="Y122" s="117">
        <f>$X$122*$K$122</f>
        <v>0</v>
      </c>
      <c r="Z122" s="117">
        <v>0</v>
      </c>
      <c r="AA122" s="118">
        <f>$Z$122*$K$122</f>
        <v>0</v>
      </c>
      <c r="AR122" s="6" t="s">
        <v>167</v>
      </c>
      <c r="AT122" s="6" t="s">
        <v>163</v>
      </c>
      <c r="AU122" s="6" t="s">
        <v>127</v>
      </c>
      <c r="AY122" s="6" t="s">
        <v>162</v>
      </c>
      <c r="BE122" s="119">
        <f>IF($U$122="základní",$N$122,0)</f>
        <v>22195.2</v>
      </c>
      <c r="BF122" s="119">
        <f>IF($U$122="snížená",$N$122,0)</f>
        <v>0</v>
      </c>
      <c r="BG122" s="119">
        <f>IF($U$122="zákl. přenesená",$N$122,0)</f>
        <v>0</v>
      </c>
      <c r="BH122" s="119">
        <f>IF($U$122="sníž. přenesená",$N$122,0)</f>
        <v>0</v>
      </c>
      <c r="BI122" s="119">
        <f>IF($U$122="nulová",$N$122,0)</f>
        <v>0</v>
      </c>
      <c r="BJ122" s="6" t="s">
        <v>19</v>
      </c>
      <c r="BK122" s="119">
        <f>ROUND($L$122*$K$122,2)</f>
        <v>22195.2</v>
      </c>
      <c r="BL122" s="6" t="s">
        <v>167</v>
      </c>
      <c r="BM122" s="6" t="s">
        <v>127</v>
      </c>
    </row>
    <row r="123" spans="2:65" s="6" customFormat="1" ht="27" customHeight="1">
      <c r="B123" s="19"/>
      <c r="C123" s="112" t="s">
        <v>171</v>
      </c>
      <c r="D123" s="112" t="s">
        <v>163</v>
      </c>
      <c r="E123" s="113" t="s">
        <v>426</v>
      </c>
      <c r="F123" s="175" t="s">
        <v>427</v>
      </c>
      <c r="G123" s="173"/>
      <c r="H123" s="173"/>
      <c r="I123" s="173"/>
      <c r="J123" s="114" t="s">
        <v>196</v>
      </c>
      <c r="K123" s="115">
        <v>2.56</v>
      </c>
      <c r="L123" s="172">
        <v>2130</v>
      </c>
      <c r="M123" s="173"/>
      <c r="N123" s="172">
        <f>ROUND($L$123*$K$123,2)</f>
        <v>5452.8</v>
      </c>
      <c r="O123" s="173"/>
      <c r="P123" s="173"/>
      <c r="Q123" s="173"/>
      <c r="R123" s="20"/>
      <c r="T123" s="116"/>
      <c r="U123" s="26" t="s">
        <v>38</v>
      </c>
      <c r="V123" s="117">
        <v>0</v>
      </c>
      <c r="W123" s="117">
        <f>$V$123*$K$123</f>
        <v>0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167</v>
      </c>
      <c r="AT123" s="6" t="s">
        <v>163</v>
      </c>
      <c r="AU123" s="6" t="s">
        <v>127</v>
      </c>
      <c r="AY123" s="6" t="s">
        <v>162</v>
      </c>
      <c r="BE123" s="119">
        <f>IF($U$123="základní",$N$123,0)</f>
        <v>5452.8</v>
      </c>
      <c r="BF123" s="119">
        <f>IF($U$123="snížená",$N$123,0)</f>
        <v>0</v>
      </c>
      <c r="BG123" s="119">
        <f>IF($U$123="zákl. přenesená",$N$123,0)</f>
        <v>0</v>
      </c>
      <c r="BH123" s="119">
        <f>IF($U$123="sníž. přenesená",$N$123,0)</f>
        <v>0</v>
      </c>
      <c r="BI123" s="119">
        <f>IF($U$123="nulová",$N$123,0)</f>
        <v>0</v>
      </c>
      <c r="BJ123" s="6" t="s">
        <v>19</v>
      </c>
      <c r="BK123" s="119">
        <f>ROUND($L$123*$K$123,2)</f>
        <v>5452.8</v>
      </c>
      <c r="BL123" s="6" t="s">
        <v>167</v>
      </c>
      <c r="BM123" s="6" t="s">
        <v>171</v>
      </c>
    </row>
    <row r="124" spans="2:65" s="6" customFormat="1" ht="27" customHeight="1">
      <c r="B124" s="19"/>
      <c r="C124" s="112" t="s">
        <v>167</v>
      </c>
      <c r="D124" s="112" t="s">
        <v>163</v>
      </c>
      <c r="E124" s="113" t="s">
        <v>277</v>
      </c>
      <c r="F124" s="175" t="s">
        <v>428</v>
      </c>
      <c r="G124" s="173"/>
      <c r="H124" s="173"/>
      <c r="I124" s="173"/>
      <c r="J124" s="114" t="s">
        <v>219</v>
      </c>
      <c r="K124" s="115">
        <v>10</v>
      </c>
      <c r="L124" s="172">
        <v>467</v>
      </c>
      <c r="M124" s="173"/>
      <c r="N124" s="172">
        <f>ROUND($L$124*$K$124,2)</f>
        <v>4670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4670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4670</v>
      </c>
      <c r="BL124" s="6" t="s">
        <v>167</v>
      </c>
      <c r="BM124" s="6" t="s">
        <v>167</v>
      </c>
    </row>
    <row r="125" spans="2:65" s="6" customFormat="1" ht="15.75" customHeight="1">
      <c r="B125" s="19"/>
      <c r="C125" s="123" t="s">
        <v>176</v>
      </c>
      <c r="D125" s="123" t="s">
        <v>203</v>
      </c>
      <c r="E125" s="124" t="s">
        <v>429</v>
      </c>
      <c r="F125" s="176" t="s">
        <v>430</v>
      </c>
      <c r="G125" s="177"/>
      <c r="H125" s="177"/>
      <c r="I125" s="177"/>
      <c r="J125" s="125" t="s">
        <v>166</v>
      </c>
      <c r="K125" s="126">
        <v>6</v>
      </c>
      <c r="L125" s="178">
        <v>1510</v>
      </c>
      <c r="M125" s="177"/>
      <c r="N125" s="178">
        <f>ROUND($L$125*$K$125,2)</f>
        <v>9060</v>
      </c>
      <c r="O125" s="173"/>
      <c r="P125" s="173"/>
      <c r="Q125" s="173"/>
      <c r="R125" s="20"/>
      <c r="T125" s="116"/>
      <c r="U125" s="26" t="s">
        <v>38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185</v>
      </c>
      <c r="AT125" s="6" t="s">
        <v>203</v>
      </c>
      <c r="AU125" s="6" t="s">
        <v>127</v>
      </c>
      <c r="AY125" s="6" t="s">
        <v>162</v>
      </c>
      <c r="BE125" s="119">
        <f>IF($U$125="základní",$N$125,0)</f>
        <v>9060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9060</v>
      </c>
      <c r="BL125" s="6" t="s">
        <v>167</v>
      </c>
      <c r="BM125" s="6" t="s">
        <v>176</v>
      </c>
    </row>
    <row r="126" spans="2:63" s="102" customFormat="1" ht="30.75" customHeight="1">
      <c r="B126" s="103"/>
      <c r="D126" s="111" t="s">
        <v>236</v>
      </c>
      <c r="E126" s="111"/>
      <c r="F126" s="111"/>
      <c r="G126" s="111"/>
      <c r="H126" s="111"/>
      <c r="I126" s="111"/>
      <c r="J126" s="111"/>
      <c r="K126" s="111"/>
      <c r="L126" s="111"/>
      <c r="M126" s="111"/>
      <c r="N126" s="169">
        <f>$BK$126</f>
        <v>3955</v>
      </c>
      <c r="O126" s="170"/>
      <c r="P126" s="170"/>
      <c r="Q126" s="170"/>
      <c r="R126" s="106"/>
      <c r="T126" s="107"/>
      <c r="W126" s="108">
        <f>$W$127</f>
        <v>0</v>
      </c>
      <c r="Y126" s="108">
        <f>$Y$127</f>
        <v>0</v>
      </c>
      <c r="AA126" s="109">
        <f>$AA$127</f>
        <v>0</v>
      </c>
      <c r="AR126" s="105" t="s">
        <v>19</v>
      </c>
      <c r="AT126" s="105" t="s">
        <v>72</v>
      </c>
      <c r="AU126" s="105" t="s">
        <v>19</v>
      </c>
      <c r="AY126" s="105" t="s">
        <v>162</v>
      </c>
      <c r="BK126" s="110">
        <f>$BK$127</f>
        <v>3955</v>
      </c>
    </row>
    <row r="127" spans="2:65" s="6" customFormat="1" ht="27" customHeight="1">
      <c r="B127" s="19"/>
      <c r="C127" s="112" t="s">
        <v>178</v>
      </c>
      <c r="D127" s="112" t="s">
        <v>163</v>
      </c>
      <c r="E127" s="113" t="s">
        <v>237</v>
      </c>
      <c r="F127" s="175" t="s">
        <v>238</v>
      </c>
      <c r="G127" s="173"/>
      <c r="H127" s="173"/>
      <c r="I127" s="173"/>
      <c r="J127" s="114" t="s">
        <v>170</v>
      </c>
      <c r="K127" s="115">
        <v>17.5</v>
      </c>
      <c r="L127" s="172">
        <v>226</v>
      </c>
      <c r="M127" s="173"/>
      <c r="N127" s="172">
        <f>ROUND($L$127*$K$127,2)</f>
        <v>3955</v>
      </c>
      <c r="O127" s="173"/>
      <c r="P127" s="173"/>
      <c r="Q127" s="173"/>
      <c r="R127" s="20"/>
      <c r="T127" s="116"/>
      <c r="U127" s="26" t="s">
        <v>38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167</v>
      </c>
      <c r="AT127" s="6" t="s">
        <v>163</v>
      </c>
      <c r="AU127" s="6" t="s">
        <v>127</v>
      </c>
      <c r="AY127" s="6" t="s">
        <v>162</v>
      </c>
      <c r="BE127" s="119">
        <f>IF($U$127="základní",$N$127,0)</f>
        <v>3955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3955</v>
      </c>
      <c r="BL127" s="6" t="s">
        <v>167</v>
      </c>
      <c r="BM127" s="6" t="s">
        <v>178</v>
      </c>
    </row>
    <row r="128" spans="2:63" s="102" customFormat="1" ht="30.75" customHeight="1">
      <c r="B128" s="103"/>
      <c r="D128" s="111" t="s">
        <v>140</v>
      </c>
      <c r="E128" s="111"/>
      <c r="F128" s="111"/>
      <c r="G128" s="111"/>
      <c r="H128" s="111"/>
      <c r="I128" s="111"/>
      <c r="J128" s="111"/>
      <c r="K128" s="111"/>
      <c r="L128" s="111"/>
      <c r="M128" s="111"/>
      <c r="N128" s="169">
        <f>$BK$128</f>
        <v>5722.7</v>
      </c>
      <c r="O128" s="170"/>
      <c r="P128" s="170"/>
      <c r="Q128" s="170"/>
      <c r="R128" s="106"/>
      <c r="T128" s="107"/>
      <c r="W128" s="108">
        <f>$W$129</f>
        <v>0</v>
      </c>
      <c r="Y128" s="108">
        <f>$Y$129</f>
        <v>0</v>
      </c>
      <c r="AA128" s="109">
        <f>$AA$129</f>
        <v>0</v>
      </c>
      <c r="AR128" s="105" t="s">
        <v>19</v>
      </c>
      <c r="AT128" s="105" t="s">
        <v>72</v>
      </c>
      <c r="AU128" s="105" t="s">
        <v>19</v>
      </c>
      <c r="AY128" s="105" t="s">
        <v>162</v>
      </c>
      <c r="BK128" s="110">
        <f>$BK$129</f>
        <v>5722.7</v>
      </c>
    </row>
    <row r="129" spans="2:65" s="6" customFormat="1" ht="27" customHeight="1">
      <c r="B129" s="19"/>
      <c r="C129" s="112" t="s">
        <v>182</v>
      </c>
      <c r="D129" s="112" t="s">
        <v>163</v>
      </c>
      <c r="E129" s="113" t="s">
        <v>431</v>
      </c>
      <c r="F129" s="175" t="s">
        <v>432</v>
      </c>
      <c r="G129" s="173"/>
      <c r="H129" s="173"/>
      <c r="I129" s="173"/>
      <c r="J129" s="114" t="s">
        <v>170</v>
      </c>
      <c r="K129" s="115">
        <v>8.9</v>
      </c>
      <c r="L129" s="172">
        <v>643</v>
      </c>
      <c r="M129" s="173"/>
      <c r="N129" s="172">
        <f>ROUND($L$129*$K$129,2)</f>
        <v>5722.7</v>
      </c>
      <c r="O129" s="173"/>
      <c r="P129" s="173"/>
      <c r="Q129" s="173"/>
      <c r="R129" s="20"/>
      <c r="T129" s="116"/>
      <c r="U129" s="26" t="s">
        <v>38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167</v>
      </c>
      <c r="AT129" s="6" t="s">
        <v>163</v>
      </c>
      <c r="AU129" s="6" t="s">
        <v>127</v>
      </c>
      <c r="AY129" s="6" t="s">
        <v>162</v>
      </c>
      <c r="BE129" s="119">
        <f>IF($U$129="základní",$N$129,0)</f>
        <v>5722.7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19</v>
      </c>
      <c r="BK129" s="119">
        <f>ROUND($L$129*$K$129,2)</f>
        <v>5722.7</v>
      </c>
      <c r="BL129" s="6" t="s">
        <v>167</v>
      </c>
      <c r="BM129" s="6" t="s">
        <v>182</v>
      </c>
    </row>
    <row r="130" spans="2:63" s="102" customFormat="1" ht="30.75" customHeight="1">
      <c r="B130" s="103"/>
      <c r="D130" s="111" t="s">
        <v>141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69">
        <f>$BK$130</f>
        <v>41653</v>
      </c>
      <c r="O130" s="170"/>
      <c r="P130" s="170"/>
      <c r="Q130" s="170"/>
      <c r="R130" s="106"/>
      <c r="T130" s="107"/>
      <c r="W130" s="108">
        <f>SUM($W$131:$W$137)</f>
        <v>0</v>
      </c>
      <c r="Y130" s="108">
        <f>SUM($Y$131:$Y$137)</f>
        <v>0</v>
      </c>
      <c r="AA130" s="109">
        <f>SUM($AA$131:$AA$137)</f>
        <v>0</v>
      </c>
      <c r="AR130" s="105" t="s">
        <v>19</v>
      </c>
      <c r="AT130" s="105" t="s">
        <v>72</v>
      </c>
      <c r="AU130" s="105" t="s">
        <v>19</v>
      </c>
      <c r="AY130" s="105" t="s">
        <v>162</v>
      </c>
      <c r="BK130" s="110">
        <f>SUM($BK$131:$BK$137)</f>
        <v>41653</v>
      </c>
    </row>
    <row r="131" spans="2:65" s="6" customFormat="1" ht="27" customHeight="1">
      <c r="B131" s="19"/>
      <c r="C131" s="112" t="s">
        <v>185</v>
      </c>
      <c r="D131" s="112" t="s">
        <v>163</v>
      </c>
      <c r="E131" s="113" t="s">
        <v>433</v>
      </c>
      <c r="F131" s="175" t="s">
        <v>434</v>
      </c>
      <c r="G131" s="173"/>
      <c r="H131" s="173"/>
      <c r="I131" s="173"/>
      <c r="J131" s="114" t="s">
        <v>166</v>
      </c>
      <c r="K131" s="115">
        <v>1</v>
      </c>
      <c r="L131" s="172">
        <v>1570</v>
      </c>
      <c r="M131" s="173"/>
      <c r="N131" s="172">
        <f>ROUND($L$131*$K$131,2)</f>
        <v>1570</v>
      </c>
      <c r="O131" s="173"/>
      <c r="P131" s="173"/>
      <c r="Q131" s="173"/>
      <c r="R131" s="20"/>
      <c r="T131" s="116"/>
      <c r="U131" s="26" t="s">
        <v>38</v>
      </c>
      <c r="V131" s="117">
        <v>0</v>
      </c>
      <c r="W131" s="117">
        <f>$V$131*$K$131</f>
        <v>0</v>
      </c>
      <c r="X131" s="117">
        <v>0</v>
      </c>
      <c r="Y131" s="117">
        <f>$X$131*$K$131</f>
        <v>0</v>
      </c>
      <c r="Z131" s="117">
        <v>0</v>
      </c>
      <c r="AA131" s="118">
        <f>$Z$131*$K$131</f>
        <v>0</v>
      </c>
      <c r="AR131" s="6" t="s">
        <v>167</v>
      </c>
      <c r="AT131" s="6" t="s">
        <v>163</v>
      </c>
      <c r="AU131" s="6" t="s">
        <v>127</v>
      </c>
      <c r="AY131" s="6" t="s">
        <v>162</v>
      </c>
      <c r="BE131" s="119">
        <f>IF($U$131="základní",$N$131,0)</f>
        <v>1570</v>
      </c>
      <c r="BF131" s="119">
        <f>IF($U$131="snížená",$N$131,0)</f>
        <v>0</v>
      </c>
      <c r="BG131" s="119">
        <f>IF($U$131="zákl. přenesená",$N$131,0)</f>
        <v>0</v>
      </c>
      <c r="BH131" s="119">
        <f>IF($U$131="sníž. přenesená",$N$131,0)</f>
        <v>0</v>
      </c>
      <c r="BI131" s="119">
        <f>IF($U$131="nulová",$N$131,0)</f>
        <v>0</v>
      </c>
      <c r="BJ131" s="6" t="s">
        <v>19</v>
      </c>
      <c r="BK131" s="119">
        <f>ROUND($L$131*$K$131,2)</f>
        <v>1570</v>
      </c>
      <c r="BL131" s="6" t="s">
        <v>167</v>
      </c>
      <c r="BM131" s="6" t="s">
        <v>185</v>
      </c>
    </row>
    <row r="132" spans="2:65" s="6" customFormat="1" ht="15.75" customHeight="1">
      <c r="B132" s="19"/>
      <c r="C132" s="123" t="s">
        <v>177</v>
      </c>
      <c r="D132" s="123" t="s">
        <v>203</v>
      </c>
      <c r="E132" s="124" t="s">
        <v>435</v>
      </c>
      <c r="F132" s="176" t="s">
        <v>436</v>
      </c>
      <c r="G132" s="177"/>
      <c r="H132" s="177"/>
      <c r="I132" s="177"/>
      <c r="J132" s="125" t="s">
        <v>226</v>
      </c>
      <c r="K132" s="126">
        <v>0.12</v>
      </c>
      <c r="L132" s="178">
        <v>30000</v>
      </c>
      <c r="M132" s="177"/>
      <c r="N132" s="178">
        <f>ROUND($L$132*$K$132,2)</f>
        <v>3600</v>
      </c>
      <c r="O132" s="173"/>
      <c r="P132" s="173"/>
      <c r="Q132" s="173"/>
      <c r="R132" s="20"/>
      <c r="T132" s="116"/>
      <c r="U132" s="26" t="s">
        <v>38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185</v>
      </c>
      <c r="AT132" s="6" t="s">
        <v>203</v>
      </c>
      <c r="AU132" s="6" t="s">
        <v>127</v>
      </c>
      <c r="AY132" s="6" t="s">
        <v>162</v>
      </c>
      <c r="BE132" s="119">
        <f>IF($U$132="základní",$N$132,0)</f>
        <v>3600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3600</v>
      </c>
      <c r="BL132" s="6" t="s">
        <v>167</v>
      </c>
      <c r="BM132" s="6" t="s">
        <v>177</v>
      </c>
    </row>
    <row r="133" spans="2:65" s="6" customFormat="1" ht="15.75" customHeight="1">
      <c r="B133" s="19"/>
      <c r="C133" s="112" t="s">
        <v>24</v>
      </c>
      <c r="D133" s="112" t="s">
        <v>163</v>
      </c>
      <c r="E133" s="113" t="s">
        <v>303</v>
      </c>
      <c r="F133" s="175" t="s">
        <v>437</v>
      </c>
      <c r="G133" s="173"/>
      <c r="H133" s="173"/>
      <c r="I133" s="173"/>
      <c r="J133" s="114" t="s">
        <v>181</v>
      </c>
      <c r="K133" s="115">
        <v>1</v>
      </c>
      <c r="L133" s="172">
        <v>8000</v>
      </c>
      <c r="M133" s="173"/>
      <c r="N133" s="172">
        <f>ROUND($L$133*$K$133,2)</f>
        <v>8000</v>
      </c>
      <c r="O133" s="173"/>
      <c r="P133" s="173"/>
      <c r="Q133" s="173"/>
      <c r="R133" s="20"/>
      <c r="T133" s="116"/>
      <c r="U133" s="26" t="s">
        <v>38</v>
      </c>
      <c r="V133" s="117">
        <v>0</v>
      </c>
      <c r="W133" s="117">
        <f>$V$133*$K$133</f>
        <v>0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R133" s="6" t="s">
        <v>167</v>
      </c>
      <c r="AT133" s="6" t="s">
        <v>163</v>
      </c>
      <c r="AU133" s="6" t="s">
        <v>127</v>
      </c>
      <c r="AY133" s="6" t="s">
        <v>162</v>
      </c>
      <c r="BE133" s="119">
        <f>IF($U$133="základní",$N$133,0)</f>
        <v>8000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6" t="s">
        <v>19</v>
      </c>
      <c r="BK133" s="119">
        <f>ROUND($L$133*$K$133,2)</f>
        <v>8000</v>
      </c>
      <c r="BL133" s="6" t="s">
        <v>167</v>
      </c>
      <c r="BM133" s="6" t="s">
        <v>24</v>
      </c>
    </row>
    <row r="134" spans="2:65" s="6" customFormat="1" ht="27" customHeight="1">
      <c r="B134" s="19"/>
      <c r="C134" s="112" t="s">
        <v>215</v>
      </c>
      <c r="D134" s="112" t="s">
        <v>163</v>
      </c>
      <c r="E134" s="113" t="s">
        <v>438</v>
      </c>
      <c r="F134" s="175" t="s">
        <v>439</v>
      </c>
      <c r="G134" s="173"/>
      <c r="H134" s="173"/>
      <c r="I134" s="173"/>
      <c r="J134" s="114" t="s">
        <v>196</v>
      </c>
      <c r="K134" s="115">
        <v>1</v>
      </c>
      <c r="L134" s="172">
        <v>1200</v>
      </c>
      <c r="M134" s="173"/>
      <c r="N134" s="172">
        <f>ROUND($L$134*$K$134,2)</f>
        <v>1200</v>
      </c>
      <c r="O134" s="173"/>
      <c r="P134" s="173"/>
      <c r="Q134" s="173"/>
      <c r="R134" s="20"/>
      <c r="T134" s="116"/>
      <c r="U134" s="26" t="s">
        <v>38</v>
      </c>
      <c r="V134" s="117">
        <v>0</v>
      </c>
      <c r="W134" s="117">
        <f>$V$134*$K$134</f>
        <v>0</v>
      </c>
      <c r="X134" s="117">
        <v>0</v>
      </c>
      <c r="Y134" s="117">
        <f>$X$134*$K$134</f>
        <v>0</v>
      </c>
      <c r="Z134" s="117">
        <v>0</v>
      </c>
      <c r="AA134" s="118">
        <f>$Z$134*$K$134</f>
        <v>0</v>
      </c>
      <c r="AR134" s="6" t="s">
        <v>167</v>
      </c>
      <c r="AT134" s="6" t="s">
        <v>163</v>
      </c>
      <c r="AU134" s="6" t="s">
        <v>127</v>
      </c>
      <c r="AY134" s="6" t="s">
        <v>162</v>
      </c>
      <c r="BE134" s="119">
        <f>IF($U$134="základní",$N$134,0)</f>
        <v>1200</v>
      </c>
      <c r="BF134" s="119">
        <f>IF($U$134="snížená",$N$134,0)</f>
        <v>0</v>
      </c>
      <c r="BG134" s="119">
        <f>IF($U$134="zákl. přenesená",$N$134,0)</f>
        <v>0</v>
      </c>
      <c r="BH134" s="119">
        <f>IF($U$134="sníž. přenesená",$N$134,0)</f>
        <v>0</v>
      </c>
      <c r="BI134" s="119">
        <f>IF($U$134="nulová",$N$134,0)</f>
        <v>0</v>
      </c>
      <c r="BJ134" s="6" t="s">
        <v>19</v>
      </c>
      <c r="BK134" s="119">
        <f>ROUND($L$134*$K$134,2)</f>
        <v>1200</v>
      </c>
      <c r="BL134" s="6" t="s">
        <v>167</v>
      </c>
      <c r="BM134" s="6" t="s">
        <v>215</v>
      </c>
    </row>
    <row r="135" spans="2:65" s="6" customFormat="1" ht="15.75" customHeight="1">
      <c r="B135" s="19"/>
      <c r="C135" s="112" t="s">
        <v>216</v>
      </c>
      <c r="D135" s="112" t="s">
        <v>163</v>
      </c>
      <c r="E135" s="113" t="s">
        <v>440</v>
      </c>
      <c r="F135" s="175" t="s">
        <v>441</v>
      </c>
      <c r="G135" s="173"/>
      <c r="H135" s="173"/>
      <c r="I135" s="173"/>
      <c r="J135" s="114" t="s">
        <v>219</v>
      </c>
      <c r="K135" s="115">
        <v>10</v>
      </c>
      <c r="L135" s="172">
        <v>124</v>
      </c>
      <c r="M135" s="173"/>
      <c r="N135" s="172">
        <f>ROUND($L$135*$K$135,2)</f>
        <v>1240</v>
      </c>
      <c r="O135" s="173"/>
      <c r="P135" s="173"/>
      <c r="Q135" s="173"/>
      <c r="R135" s="20"/>
      <c r="T135" s="116"/>
      <c r="U135" s="26" t="s">
        <v>38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167</v>
      </c>
      <c r="AT135" s="6" t="s">
        <v>163</v>
      </c>
      <c r="AU135" s="6" t="s">
        <v>127</v>
      </c>
      <c r="AY135" s="6" t="s">
        <v>162</v>
      </c>
      <c r="BE135" s="119">
        <f>IF($U$135="základní",$N$135,0)</f>
        <v>1240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6" t="s">
        <v>19</v>
      </c>
      <c r="BK135" s="119">
        <f>ROUND($L$135*$K$135,2)</f>
        <v>1240</v>
      </c>
      <c r="BL135" s="6" t="s">
        <v>167</v>
      </c>
      <c r="BM135" s="6" t="s">
        <v>216</v>
      </c>
    </row>
    <row r="136" spans="2:65" s="6" customFormat="1" ht="27" customHeight="1">
      <c r="B136" s="19"/>
      <c r="C136" s="112" t="s">
        <v>220</v>
      </c>
      <c r="D136" s="112" t="s">
        <v>163</v>
      </c>
      <c r="E136" s="113" t="s">
        <v>442</v>
      </c>
      <c r="F136" s="175" t="s">
        <v>443</v>
      </c>
      <c r="G136" s="173"/>
      <c r="H136" s="173"/>
      <c r="I136" s="173"/>
      <c r="J136" s="114" t="s">
        <v>170</v>
      </c>
      <c r="K136" s="115">
        <v>54</v>
      </c>
      <c r="L136" s="172">
        <v>142</v>
      </c>
      <c r="M136" s="173"/>
      <c r="N136" s="172">
        <f>ROUND($L$136*$K$136,2)</f>
        <v>7668</v>
      </c>
      <c r="O136" s="173"/>
      <c r="P136" s="173"/>
      <c r="Q136" s="173"/>
      <c r="R136" s="20"/>
      <c r="T136" s="116"/>
      <c r="U136" s="26" t="s">
        <v>38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167</v>
      </c>
      <c r="AT136" s="6" t="s">
        <v>163</v>
      </c>
      <c r="AU136" s="6" t="s">
        <v>127</v>
      </c>
      <c r="AY136" s="6" t="s">
        <v>162</v>
      </c>
      <c r="BE136" s="119">
        <f>IF($U$136="základní",$N$136,0)</f>
        <v>7668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7668</v>
      </c>
      <c r="BL136" s="6" t="s">
        <v>167</v>
      </c>
      <c r="BM136" s="6" t="s">
        <v>220</v>
      </c>
    </row>
    <row r="137" spans="2:65" s="6" customFormat="1" ht="27" customHeight="1">
      <c r="B137" s="19"/>
      <c r="C137" s="112" t="s">
        <v>223</v>
      </c>
      <c r="D137" s="112" t="s">
        <v>163</v>
      </c>
      <c r="E137" s="113" t="s">
        <v>387</v>
      </c>
      <c r="F137" s="175" t="s">
        <v>388</v>
      </c>
      <c r="G137" s="173"/>
      <c r="H137" s="173"/>
      <c r="I137" s="173"/>
      <c r="J137" s="114" t="s">
        <v>170</v>
      </c>
      <c r="K137" s="115">
        <v>17.5</v>
      </c>
      <c r="L137" s="172">
        <v>1050</v>
      </c>
      <c r="M137" s="173"/>
      <c r="N137" s="172">
        <f>ROUND($L$137*$K$137,2)</f>
        <v>18375</v>
      </c>
      <c r="O137" s="173"/>
      <c r="P137" s="173"/>
      <c r="Q137" s="173"/>
      <c r="R137" s="20"/>
      <c r="T137" s="116"/>
      <c r="U137" s="26" t="s">
        <v>38</v>
      </c>
      <c r="V137" s="117">
        <v>0</v>
      </c>
      <c r="W137" s="117">
        <f>$V$137*$K$137</f>
        <v>0</v>
      </c>
      <c r="X137" s="117">
        <v>0</v>
      </c>
      <c r="Y137" s="117">
        <f>$X$137*$K$137</f>
        <v>0</v>
      </c>
      <c r="Z137" s="117">
        <v>0</v>
      </c>
      <c r="AA137" s="118">
        <f>$Z$137*$K$137</f>
        <v>0</v>
      </c>
      <c r="AR137" s="6" t="s">
        <v>167</v>
      </c>
      <c r="AT137" s="6" t="s">
        <v>163</v>
      </c>
      <c r="AU137" s="6" t="s">
        <v>127</v>
      </c>
      <c r="AY137" s="6" t="s">
        <v>162</v>
      </c>
      <c r="BE137" s="119">
        <f>IF($U$137="základní",$N$137,0)</f>
        <v>18375</v>
      </c>
      <c r="BF137" s="119">
        <f>IF($U$137="snížená",$N$137,0)</f>
        <v>0</v>
      </c>
      <c r="BG137" s="119">
        <f>IF($U$137="zákl. přenesená",$N$137,0)</f>
        <v>0</v>
      </c>
      <c r="BH137" s="119">
        <f>IF($U$137="sníž. přenesená",$N$137,0)</f>
        <v>0</v>
      </c>
      <c r="BI137" s="119">
        <f>IF($U$137="nulová",$N$137,0)</f>
        <v>0</v>
      </c>
      <c r="BJ137" s="6" t="s">
        <v>19</v>
      </c>
      <c r="BK137" s="119">
        <f>ROUND($L$137*$K$137,2)</f>
        <v>18375</v>
      </c>
      <c r="BL137" s="6" t="s">
        <v>167</v>
      </c>
      <c r="BM137" s="6" t="s">
        <v>223</v>
      </c>
    </row>
    <row r="138" spans="2:63" s="102" customFormat="1" ht="30.75" customHeight="1">
      <c r="B138" s="103"/>
      <c r="D138" s="111" t="s">
        <v>142</v>
      </c>
      <c r="E138" s="111"/>
      <c r="F138" s="111"/>
      <c r="G138" s="111"/>
      <c r="H138" s="111"/>
      <c r="I138" s="111"/>
      <c r="J138" s="111"/>
      <c r="K138" s="111"/>
      <c r="L138" s="111"/>
      <c r="M138" s="111"/>
      <c r="N138" s="169">
        <f>$BK$138</f>
        <v>5000</v>
      </c>
      <c r="O138" s="170"/>
      <c r="P138" s="170"/>
      <c r="Q138" s="170"/>
      <c r="R138" s="106"/>
      <c r="T138" s="107"/>
      <c r="W138" s="108">
        <f>$W$139</f>
        <v>0</v>
      </c>
      <c r="Y138" s="108">
        <f>$Y$139</f>
        <v>0</v>
      </c>
      <c r="AA138" s="109">
        <f>$AA$139</f>
        <v>0</v>
      </c>
      <c r="AR138" s="105" t="s">
        <v>19</v>
      </c>
      <c r="AT138" s="105" t="s">
        <v>72</v>
      </c>
      <c r="AU138" s="105" t="s">
        <v>19</v>
      </c>
      <c r="AY138" s="105" t="s">
        <v>162</v>
      </c>
      <c r="BK138" s="110">
        <f>$BK$139</f>
        <v>5000</v>
      </c>
    </row>
    <row r="139" spans="2:65" s="6" customFormat="1" ht="15.75" customHeight="1">
      <c r="B139" s="19"/>
      <c r="C139" s="112" t="s">
        <v>8</v>
      </c>
      <c r="D139" s="112" t="s">
        <v>163</v>
      </c>
      <c r="E139" s="113" t="s">
        <v>179</v>
      </c>
      <c r="F139" s="175" t="s">
        <v>180</v>
      </c>
      <c r="G139" s="173"/>
      <c r="H139" s="173"/>
      <c r="I139" s="173"/>
      <c r="J139" s="114" t="s">
        <v>181</v>
      </c>
      <c r="K139" s="115">
        <v>1</v>
      </c>
      <c r="L139" s="172">
        <v>5000</v>
      </c>
      <c r="M139" s="173"/>
      <c r="N139" s="172">
        <f>ROUND($L$139*$K$139,2)</f>
        <v>5000</v>
      </c>
      <c r="O139" s="173"/>
      <c r="P139" s="173"/>
      <c r="Q139" s="173"/>
      <c r="R139" s="20"/>
      <c r="T139" s="116"/>
      <c r="U139" s="26" t="s">
        <v>38</v>
      </c>
      <c r="V139" s="117">
        <v>0</v>
      </c>
      <c r="W139" s="117">
        <f>$V$139*$K$139</f>
        <v>0</v>
      </c>
      <c r="X139" s="117">
        <v>0</v>
      </c>
      <c r="Y139" s="117">
        <f>$X$139*$K$139</f>
        <v>0</v>
      </c>
      <c r="Z139" s="117">
        <v>0</v>
      </c>
      <c r="AA139" s="118">
        <f>$Z$139*$K$139</f>
        <v>0</v>
      </c>
      <c r="AR139" s="6" t="s">
        <v>167</v>
      </c>
      <c r="AT139" s="6" t="s">
        <v>163</v>
      </c>
      <c r="AU139" s="6" t="s">
        <v>127</v>
      </c>
      <c r="AY139" s="6" t="s">
        <v>162</v>
      </c>
      <c r="BE139" s="119">
        <f>IF($U$139="základní",$N$139,0)</f>
        <v>5000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6" t="s">
        <v>19</v>
      </c>
      <c r="BK139" s="119">
        <f>ROUND($L$139*$K$139,2)</f>
        <v>5000</v>
      </c>
      <c r="BL139" s="6" t="s">
        <v>167</v>
      </c>
      <c r="BM139" s="6" t="s">
        <v>8</v>
      </c>
    </row>
    <row r="140" spans="2:63" s="102" customFormat="1" ht="37.5" customHeight="1">
      <c r="B140" s="103"/>
      <c r="D140" s="104" t="s">
        <v>143</v>
      </c>
      <c r="E140" s="104"/>
      <c r="F140" s="104"/>
      <c r="G140" s="104"/>
      <c r="H140" s="104"/>
      <c r="I140" s="104"/>
      <c r="J140" s="104"/>
      <c r="K140" s="104"/>
      <c r="L140" s="104"/>
      <c r="M140" s="104"/>
      <c r="N140" s="171">
        <f>$BK$140</f>
        <v>10000</v>
      </c>
      <c r="O140" s="170"/>
      <c r="P140" s="170"/>
      <c r="Q140" s="170"/>
      <c r="R140" s="106"/>
      <c r="T140" s="107"/>
      <c r="W140" s="108">
        <f>$W$141+$W$143</f>
        <v>0</v>
      </c>
      <c r="Y140" s="108">
        <f>$Y$141+$Y$143</f>
        <v>0</v>
      </c>
      <c r="AA140" s="109">
        <f>$AA$141+$AA$143</f>
        <v>0</v>
      </c>
      <c r="AR140" s="105" t="s">
        <v>176</v>
      </c>
      <c r="AT140" s="105" t="s">
        <v>72</v>
      </c>
      <c r="AU140" s="105" t="s">
        <v>73</v>
      </c>
      <c r="AY140" s="105" t="s">
        <v>162</v>
      </c>
      <c r="BK140" s="110">
        <f>$BK$141+$BK$143</f>
        <v>10000</v>
      </c>
    </row>
    <row r="141" spans="2:63" s="102" customFormat="1" ht="21" customHeight="1">
      <c r="B141" s="103"/>
      <c r="D141" s="111" t="s">
        <v>144</v>
      </c>
      <c r="E141" s="111"/>
      <c r="F141" s="111"/>
      <c r="G141" s="111"/>
      <c r="H141" s="111"/>
      <c r="I141" s="111"/>
      <c r="J141" s="111"/>
      <c r="K141" s="111"/>
      <c r="L141" s="111"/>
      <c r="M141" s="111"/>
      <c r="N141" s="169">
        <f>$BK$141</f>
        <v>5000</v>
      </c>
      <c r="O141" s="170"/>
      <c r="P141" s="170"/>
      <c r="Q141" s="170"/>
      <c r="R141" s="106"/>
      <c r="T141" s="107"/>
      <c r="W141" s="108">
        <f>$W$142</f>
        <v>0</v>
      </c>
      <c r="Y141" s="108">
        <f>$Y$142</f>
        <v>0</v>
      </c>
      <c r="AA141" s="109">
        <f>$AA$142</f>
        <v>0</v>
      </c>
      <c r="AR141" s="105" t="s">
        <v>176</v>
      </c>
      <c r="AT141" s="105" t="s">
        <v>72</v>
      </c>
      <c r="AU141" s="105" t="s">
        <v>19</v>
      </c>
      <c r="AY141" s="105" t="s">
        <v>162</v>
      </c>
      <c r="BK141" s="110">
        <f>$BK$142</f>
        <v>5000</v>
      </c>
    </row>
    <row r="142" spans="2:65" s="6" customFormat="1" ht="15.75" customHeight="1">
      <c r="B142" s="19"/>
      <c r="C142" s="112" t="s">
        <v>229</v>
      </c>
      <c r="D142" s="112" t="s">
        <v>163</v>
      </c>
      <c r="E142" s="113" t="s">
        <v>183</v>
      </c>
      <c r="F142" s="175" t="s">
        <v>184</v>
      </c>
      <c r="G142" s="173"/>
      <c r="H142" s="173"/>
      <c r="I142" s="173"/>
      <c r="J142" s="114" t="s">
        <v>181</v>
      </c>
      <c r="K142" s="115">
        <v>1</v>
      </c>
      <c r="L142" s="172">
        <v>5000</v>
      </c>
      <c r="M142" s="173"/>
      <c r="N142" s="172">
        <f>ROUND($L$142*$K$142,2)</f>
        <v>5000</v>
      </c>
      <c r="O142" s="173"/>
      <c r="P142" s="173"/>
      <c r="Q142" s="173"/>
      <c r="R142" s="20"/>
      <c r="T142" s="116"/>
      <c r="U142" s="26" t="s">
        <v>38</v>
      </c>
      <c r="V142" s="117">
        <v>0</v>
      </c>
      <c r="W142" s="117">
        <f>$V$142*$K$142</f>
        <v>0</v>
      </c>
      <c r="X142" s="117">
        <v>0</v>
      </c>
      <c r="Y142" s="117">
        <f>$X$142*$K$142</f>
        <v>0</v>
      </c>
      <c r="Z142" s="117">
        <v>0</v>
      </c>
      <c r="AA142" s="118">
        <f>$Z$142*$K$142</f>
        <v>0</v>
      </c>
      <c r="AR142" s="6" t="s">
        <v>167</v>
      </c>
      <c r="AT142" s="6" t="s">
        <v>163</v>
      </c>
      <c r="AU142" s="6" t="s">
        <v>127</v>
      </c>
      <c r="AY142" s="6" t="s">
        <v>162</v>
      </c>
      <c r="BE142" s="119">
        <f>IF($U$142="základní",$N$142,0)</f>
        <v>5000</v>
      </c>
      <c r="BF142" s="119">
        <f>IF($U$142="snížená",$N$142,0)</f>
        <v>0</v>
      </c>
      <c r="BG142" s="119">
        <f>IF($U$142="zákl. přenesená",$N$142,0)</f>
        <v>0</v>
      </c>
      <c r="BH142" s="119">
        <f>IF($U$142="sníž. přenesená",$N$142,0)</f>
        <v>0</v>
      </c>
      <c r="BI142" s="119">
        <f>IF($U$142="nulová",$N$142,0)</f>
        <v>0</v>
      </c>
      <c r="BJ142" s="6" t="s">
        <v>19</v>
      </c>
      <c r="BK142" s="119">
        <f>ROUND($L$142*$K$142,2)</f>
        <v>5000</v>
      </c>
      <c r="BL142" s="6" t="s">
        <v>167</v>
      </c>
      <c r="BM142" s="6" t="s">
        <v>229</v>
      </c>
    </row>
    <row r="143" spans="2:63" s="102" customFormat="1" ht="30.75" customHeight="1">
      <c r="B143" s="103"/>
      <c r="D143" s="111" t="s">
        <v>145</v>
      </c>
      <c r="E143" s="111"/>
      <c r="F143" s="111"/>
      <c r="G143" s="111"/>
      <c r="H143" s="111"/>
      <c r="I143" s="111"/>
      <c r="J143" s="111"/>
      <c r="K143" s="111"/>
      <c r="L143" s="111"/>
      <c r="M143" s="111"/>
      <c r="N143" s="169">
        <f>$BK$143</f>
        <v>5000</v>
      </c>
      <c r="O143" s="170"/>
      <c r="P143" s="170"/>
      <c r="Q143" s="170"/>
      <c r="R143" s="106"/>
      <c r="T143" s="107"/>
      <c r="W143" s="108">
        <f>$W$144</f>
        <v>0</v>
      </c>
      <c r="Y143" s="108">
        <f>$Y$144</f>
        <v>0</v>
      </c>
      <c r="AA143" s="109">
        <f>$AA$144</f>
        <v>0</v>
      </c>
      <c r="AR143" s="105" t="s">
        <v>176</v>
      </c>
      <c r="AT143" s="105" t="s">
        <v>72</v>
      </c>
      <c r="AU143" s="105" t="s">
        <v>19</v>
      </c>
      <c r="AY143" s="105" t="s">
        <v>162</v>
      </c>
      <c r="BK143" s="110">
        <f>$BK$144</f>
        <v>5000</v>
      </c>
    </row>
    <row r="144" spans="2:65" s="6" customFormat="1" ht="15.75" customHeight="1">
      <c r="B144" s="19"/>
      <c r="C144" s="112" t="s">
        <v>232</v>
      </c>
      <c r="D144" s="112" t="s">
        <v>163</v>
      </c>
      <c r="E144" s="113" t="s">
        <v>186</v>
      </c>
      <c r="F144" s="175" t="s">
        <v>187</v>
      </c>
      <c r="G144" s="173"/>
      <c r="H144" s="173"/>
      <c r="I144" s="173"/>
      <c r="J144" s="114" t="s">
        <v>181</v>
      </c>
      <c r="K144" s="115">
        <v>1</v>
      </c>
      <c r="L144" s="172">
        <v>5000</v>
      </c>
      <c r="M144" s="173"/>
      <c r="N144" s="172">
        <f>ROUND($L$144*$K$144,2)</f>
        <v>5000</v>
      </c>
      <c r="O144" s="173"/>
      <c r="P144" s="173"/>
      <c r="Q144" s="173"/>
      <c r="R144" s="20"/>
      <c r="T144" s="116"/>
      <c r="U144" s="120" t="s">
        <v>38</v>
      </c>
      <c r="V144" s="121">
        <v>0</v>
      </c>
      <c r="W144" s="121">
        <f>$V$144*$K$144</f>
        <v>0</v>
      </c>
      <c r="X144" s="121">
        <v>0</v>
      </c>
      <c r="Y144" s="121">
        <f>$X$144*$K$144</f>
        <v>0</v>
      </c>
      <c r="Z144" s="121">
        <v>0</v>
      </c>
      <c r="AA144" s="122">
        <f>$Z$144*$K$144</f>
        <v>0</v>
      </c>
      <c r="AR144" s="6" t="s">
        <v>167</v>
      </c>
      <c r="AT144" s="6" t="s">
        <v>163</v>
      </c>
      <c r="AU144" s="6" t="s">
        <v>127</v>
      </c>
      <c r="AY144" s="6" t="s">
        <v>162</v>
      </c>
      <c r="BE144" s="119">
        <f>IF($U$144="základní",$N$144,0)</f>
        <v>5000</v>
      </c>
      <c r="BF144" s="119">
        <f>IF($U$144="snížená",$N$144,0)</f>
        <v>0</v>
      </c>
      <c r="BG144" s="119">
        <f>IF($U$144="zákl. přenesená",$N$144,0)</f>
        <v>0</v>
      </c>
      <c r="BH144" s="119">
        <f>IF($U$144="sníž. přenesená",$N$144,0)</f>
        <v>0</v>
      </c>
      <c r="BI144" s="119">
        <f>IF($U$144="nulová",$N$144,0)</f>
        <v>0</v>
      </c>
      <c r="BJ144" s="6" t="s">
        <v>19</v>
      </c>
      <c r="BK144" s="119">
        <f>ROUND($L$144*$K$144,2)</f>
        <v>5000</v>
      </c>
      <c r="BL144" s="6" t="s">
        <v>167</v>
      </c>
      <c r="BM144" s="6" t="s">
        <v>232</v>
      </c>
    </row>
    <row r="145" spans="2:18" s="6" customFormat="1" ht="7.5" customHeight="1">
      <c r="B145" s="41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3"/>
    </row>
    <row r="165" s="2" customFormat="1" ht="14.25" customHeight="1"/>
  </sheetData>
  <sheetProtection/>
  <mergeCells count="12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7:I127"/>
    <mergeCell ref="L127:M127"/>
    <mergeCell ref="N127:Q127"/>
    <mergeCell ref="F129:I129"/>
    <mergeCell ref="L129:M129"/>
    <mergeCell ref="N129:Q129"/>
    <mergeCell ref="F131:I131"/>
    <mergeCell ref="L131:M131"/>
    <mergeCell ref="N131:Q131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42:I142"/>
    <mergeCell ref="L142:M142"/>
    <mergeCell ref="N142:Q142"/>
    <mergeCell ref="N140:Q140"/>
    <mergeCell ref="N141:Q141"/>
    <mergeCell ref="F136:I136"/>
    <mergeCell ref="L136:M136"/>
    <mergeCell ref="N136:Q136"/>
    <mergeCell ref="F137:I137"/>
    <mergeCell ref="L137:M137"/>
    <mergeCell ref="N128:Q128"/>
    <mergeCell ref="N130:Q130"/>
    <mergeCell ref="N138:Q138"/>
    <mergeCell ref="F139:I139"/>
    <mergeCell ref="L139:M139"/>
    <mergeCell ref="N139:Q139"/>
    <mergeCell ref="N137:Q137"/>
    <mergeCell ref="F134:I134"/>
    <mergeCell ref="L134:M134"/>
    <mergeCell ref="N134:Q134"/>
    <mergeCell ref="N143:Q143"/>
    <mergeCell ref="H1:K1"/>
    <mergeCell ref="S2:AC2"/>
    <mergeCell ref="F144:I144"/>
    <mergeCell ref="L144:M144"/>
    <mergeCell ref="N144:Q144"/>
    <mergeCell ref="N118:Q118"/>
    <mergeCell ref="N119:Q119"/>
    <mergeCell ref="N120:Q120"/>
    <mergeCell ref="N126:Q12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462</v>
      </c>
      <c r="G1" s="131"/>
      <c r="H1" s="174" t="s">
        <v>463</v>
      </c>
      <c r="I1" s="174"/>
      <c r="J1" s="174"/>
      <c r="K1" s="174"/>
      <c r="L1" s="131" t="s">
        <v>464</v>
      </c>
      <c r="M1" s="129"/>
      <c r="N1" s="129"/>
      <c r="O1" s="130" t="s">
        <v>126</v>
      </c>
      <c r="P1" s="129"/>
      <c r="Q1" s="129"/>
      <c r="R1" s="129"/>
      <c r="S1" s="131" t="s">
        <v>465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121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444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161183.3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$N$98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161183.3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ROUND((SUM($BE$98:$BE$99)+SUM($BE$117:$BE$140)),2)</f>
        <v>161183.3</v>
      </c>
      <c r="I32" s="138"/>
      <c r="J32" s="138"/>
      <c r="M32" s="189">
        <f>ROUND(ROUND((SUM($BE$98:$BE$99)+SUM($BE$117:$BE$140)),2)*$F$32,2)</f>
        <v>33848.49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ROUND((SUM($BF$98:$BF$99)+SUM($BF$117:$BF$140)),2)</f>
        <v>0</v>
      </c>
      <c r="I33" s="138"/>
      <c r="J33" s="138"/>
      <c r="M33" s="189">
        <f>ROUND(ROUND((SUM($BF$98:$BF$99)+SUM($BF$117:$BF$140)),2)*$F$33,2)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ROUND((SUM($BG$98:$BG$99)+SUM($BG$117:$BG$140)),2)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ROUND((SUM($BH$98:$BH$99)+SUM($BH$117:$BH$140)),2)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ROUND((SUM($BI$98:$BI$99)+SUM($BI$117:$BI$140)),2)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195031.78999999998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M-41 - Lávka Pražská - M-41 - Lávka Pražská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$N$117</f>
        <v>161183.3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$N$118</f>
        <v>151183.3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236</v>
      </c>
      <c r="N90" s="185">
        <f>$N$119</f>
        <v>2583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140</v>
      </c>
      <c r="N91" s="185">
        <f>$N$121</f>
        <v>62938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141</v>
      </c>
      <c r="N92" s="185">
        <f>$N$125</f>
        <v>80662.3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142</v>
      </c>
      <c r="N93" s="185">
        <f>$N$134</f>
        <v>5000</v>
      </c>
      <c r="O93" s="186"/>
      <c r="P93" s="186"/>
      <c r="Q93" s="186"/>
      <c r="R93" s="91"/>
    </row>
    <row r="94" spans="2:18" s="65" customFormat="1" ht="25.5" customHeight="1">
      <c r="B94" s="86"/>
      <c r="D94" s="87" t="s">
        <v>143</v>
      </c>
      <c r="N94" s="187">
        <f>$N$136</f>
        <v>10000</v>
      </c>
      <c r="O94" s="186"/>
      <c r="P94" s="186"/>
      <c r="Q94" s="186"/>
      <c r="R94" s="88"/>
    </row>
    <row r="95" spans="2:18" s="82" customFormat="1" ht="21" customHeight="1">
      <c r="B95" s="89"/>
      <c r="D95" s="90" t="s">
        <v>144</v>
      </c>
      <c r="N95" s="185">
        <f>$N$137</f>
        <v>5000</v>
      </c>
      <c r="O95" s="186"/>
      <c r="P95" s="186"/>
      <c r="Q95" s="186"/>
      <c r="R95" s="91"/>
    </row>
    <row r="96" spans="2:18" s="82" customFormat="1" ht="21" customHeight="1">
      <c r="B96" s="89"/>
      <c r="D96" s="90" t="s">
        <v>145</v>
      </c>
      <c r="N96" s="185">
        <f>$N$139</f>
        <v>5000</v>
      </c>
      <c r="O96" s="186"/>
      <c r="P96" s="186"/>
      <c r="Q96" s="186"/>
      <c r="R96" s="91"/>
    </row>
    <row r="97" spans="2:18" s="6" customFormat="1" ht="22.5" customHeight="1">
      <c r="B97" s="19"/>
      <c r="R97" s="20"/>
    </row>
    <row r="98" spans="2:21" s="6" customFormat="1" ht="30" customHeight="1">
      <c r="B98" s="19"/>
      <c r="C98" s="60" t="s">
        <v>146</v>
      </c>
      <c r="N98" s="137">
        <v>0</v>
      </c>
      <c r="O98" s="138"/>
      <c r="P98" s="138"/>
      <c r="Q98" s="138"/>
      <c r="R98" s="20"/>
      <c r="T98" s="92"/>
      <c r="U98" s="93" t="s">
        <v>37</v>
      </c>
    </row>
    <row r="99" spans="2:18" s="6" customFormat="1" ht="18.75" customHeight="1">
      <c r="B99" s="19"/>
      <c r="R99" s="20"/>
    </row>
    <row r="100" spans="2:18" s="6" customFormat="1" ht="30" customHeight="1">
      <c r="B100" s="19"/>
      <c r="C100" s="78" t="s">
        <v>125</v>
      </c>
      <c r="D100" s="28"/>
      <c r="E100" s="28"/>
      <c r="F100" s="28"/>
      <c r="G100" s="28"/>
      <c r="H100" s="28"/>
      <c r="I100" s="28"/>
      <c r="J100" s="28"/>
      <c r="K100" s="28"/>
      <c r="L100" s="139">
        <f>ROUND(SUM($N$88+$N$98),2)</f>
        <v>161183.3</v>
      </c>
      <c r="M100" s="140"/>
      <c r="N100" s="140"/>
      <c r="O100" s="140"/>
      <c r="P100" s="140"/>
      <c r="Q100" s="140"/>
      <c r="R100" s="20"/>
    </row>
    <row r="101" spans="2:18" s="6" customFormat="1" ht="7.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18" s="6" customFormat="1" ht="37.5" customHeight="1">
      <c r="B106" s="19"/>
      <c r="C106" s="162" t="s">
        <v>147</v>
      </c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20"/>
    </row>
    <row r="107" spans="2:18" s="6" customFormat="1" ht="7.5" customHeight="1">
      <c r="B107" s="19"/>
      <c r="R107" s="20"/>
    </row>
    <row r="108" spans="2:18" s="6" customFormat="1" ht="30.75" customHeight="1">
      <c r="B108" s="19"/>
      <c r="C108" s="16" t="s">
        <v>14</v>
      </c>
      <c r="F108" s="183" t="str">
        <f>$F$6</f>
        <v>Údržba Mostů ve správě města Rumburk</v>
      </c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R108" s="20"/>
    </row>
    <row r="109" spans="2:18" s="6" customFormat="1" ht="37.5" customHeight="1">
      <c r="B109" s="19"/>
      <c r="C109" s="49" t="s">
        <v>129</v>
      </c>
      <c r="F109" s="148" t="str">
        <f>$F$7</f>
        <v>M-41 - Lávka Pražská - M-41 - Lávka Pražská</v>
      </c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R109" s="20"/>
    </row>
    <row r="110" spans="2:18" s="6" customFormat="1" ht="7.5" customHeight="1">
      <c r="B110" s="19"/>
      <c r="R110" s="20"/>
    </row>
    <row r="111" spans="2:18" s="6" customFormat="1" ht="18.75" customHeight="1">
      <c r="B111" s="19"/>
      <c r="C111" s="16" t="s">
        <v>20</v>
      </c>
      <c r="F111" s="14" t="str">
        <f>$F$9</f>
        <v> </v>
      </c>
      <c r="K111" s="16" t="s">
        <v>22</v>
      </c>
      <c r="M111" s="184" t="str">
        <f>IF($O$9="","",$O$9)</f>
        <v>15.04.2016</v>
      </c>
      <c r="N111" s="138"/>
      <c r="O111" s="138"/>
      <c r="P111" s="138"/>
      <c r="R111" s="20"/>
    </row>
    <row r="112" spans="2:18" s="6" customFormat="1" ht="7.5" customHeight="1">
      <c r="B112" s="19"/>
      <c r="R112" s="20"/>
    </row>
    <row r="113" spans="2:18" s="6" customFormat="1" ht="15.75" customHeight="1">
      <c r="B113" s="19"/>
      <c r="C113" s="16" t="s">
        <v>26</v>
      </c>
      <c r="F113" s="14" t="str">
        <f>$E$12</f>
        <v> </v>
      </c>
      <c r="K113" s="16" t="s">
        <v>30</v>
      </c>
      <c r="M113" s="149" t="str">
        <f>$E$18</f>
        <v> </v>
      </c>
      <c r="N113" s="138"/>
      <c r="O113" s="138"/>
      <c r="P113" s="138"/>
      <c r="Q113" s="138"/>
      <c r="R113" s="20"/>
    </row>
    <row r="114" spans="2:18" s="6" customFormat="1" ht="15" customHeight="1">
      <c r="B114" s="19"/>
      <c r="C114" s="16" t="s">
        <v>29</v>
      </c>
      <c r="F114" s="14" t="str">
        <f>IF($E$15="","",$E$15)</f>
        <v> </v>
      </c>
      <c r="K114" s="16" t="s">
        <v>32</v>
      </c>
      <c r="M114" s="149" t="str">
        <f>$E$21</f>
        <v> </v>
      </c>
      <c r="N114" s="138"/>
      <c r="O114" s="138"/>
      <c r="P114" s="138"/>
      <c r="Q114" s="138"/>
      <c r="R114" s="20"/>
    </row>
    <row r="115" spans="2:18" s="6" customFormat="1" ht="11.25" customHeight="1">
      <c r="B115" s="19"/>
      <c r="R115" s="20"/>
    </row>
    <row r="116" spans="2:27" s="94" customFormat="1" ht="30" customHeight="1">
      <c r="B116" s="95"/>
      <c r="C116" s="96" t="s">
        <v>148</v>
      </c>
      <c r="D116" s="97" t="s">
        <v>149</v>
      </c>
      <c r="E116" s="97" t="s">
        <v>55</v>
      </c>
      <c r="F116" s="179" t="s">
        <v>150</v>
      </c>
      <c r="G116" s="180"/>
      <c r="H116" s="180"/>
      <c r="I116" s="180"/>
      <c r="J116" s="97" t="s">
        <v>151</v>
      </c>
      <c r="K116" s="97" t="s">
        <v>152</v>
      </c>
      <c r="L116" s="179" t="s">
        <v>153</v>
      </c>
      <c r="M116" s="180"/>
      <c r="N116" s="179" t="s">
        <v>154</v>
      </c>
      <c r="O116" s="180"/>
      <c r="P116" s="180"/>
      <c r="Q116" s="181"/>
      <c r="R116" s="98"/>
      <c r="T116" s="55" t="s">
        <v>155</v>
      </c>
      <c r="U116" s="56" t="s">
        <v>37</v>
      </c>
      <c r="V116" s="56" t="s">
        <v>156</v>
      </c>
      <c r="W116" s="56" t="s">
        <v>157</v>
      </c>
      <c r="X116" s="56" t="s">
        <v>158</v>
      </c>
      <c r="Y116" s="56" t="s">
        <v>159</v>
      </c>
      <c r="Z116" s="56" t="s">
        <v>160</v>
      </c>
      <c r="AA116" s="57" t="s">
        <v>161</v>
      </c>
    </row>
    <row r="117" spans="2:63" s="6" customFormat="1" ht="30" customHeight="1">
      <c r="B117" s="19"/>
      <c r="C117" s="60" t="s">
        <v>130</v>
      </c>
      <c r="N117" s="182">
        <f>$BK$117</f>
        <v>161183.3</v>
      </c>
      <c r="O117" s="138"/>
      <c r="P117" s="138"/>
      <c r="Q117" s="138"/>
      <c r="R117" s="20"/>
      <c r="T117" s="59"/>
      <c r="U117" s="33"/>
      <c r="V117" s="33"/>
      <c r="W117" s="99">
        <f>$W$118+$W$136</f>
        <v>0</v>
      </c>
      <c r="X117" s="33"/>
      <c r="Y117" s="99">
        <f>$Y$118+$Y$136</f>
        <v>0</v>
      </c>
      <c r="Z117" s="33"/>
      <c r="AA117" s="100">
        <f>$AA$118+$AA$136</f>
        <v>0</v>
      </c>
      <c r="AT117" s="6" t="s">
        <v>72</v>
      </c>
      <c r="AU117" s="6" t="s">
        <v>136</v>
      </c>
      <c r="BK117" s="101">
        <f>$BK$118+$BK$136</f>
        <v>161183.3</v>
      </c>
    </row>
    <row r="118" spans="2:63" s="102" customFormat="1" ht="37.5" customHeight="1">
      <c r="B118" s="103"/>
      <c r="D118" s="104" t="s">
        <v>137</v>
      </c>
      <c r="E118" s="104"/>
      <c r="F118" s="104"/>
      <c r="G118" s="104"/>
      <c r="H118" s="104"/>
      <c r="I118" s="104"/>
      <c r="J118" s="104"/>
      <c r="K118" s="104"/>
      <c r="L118" s="104"/>
      <c r="M118" s="104"/>
      <c r="N118" s="171">
        <f>$BK$118</f>
        <v>151183.3</v>
      </c>
      <c r="O118" s="170"/>
      <c r="P118" s="170"/>
      <c r="Q118" s="170"/>
      <c r="R118" s="106"/>
      <c r="T118" s="107"/>
      <c r="W118" s="108">
        <f>$W$119+$W$121+$W$125+$W$134</f>
        <v>0</v>
      </c>
      <c r="Y118" s="108">
        <f>$Y$119+$Y$121+$Y$125+$Y$134</f>
        <v>0</v>
      </c>
      <c r="AA118" s="109">
        <f>$AA$119+$AA$121+$AA$125+$AA$134</f>
        <v>0</v>
      </c>
      <c r="AR118" s="105" t="s">
        <v>19</v>
      </c>
      <c r="AT118" s="105" t="s">
        <v>72</v>
      </c>
      <c r="AU118" s="105" t="s">
        <v>73</v>
      </c>
      <c r="AY118" s="105" t="s">
        <v>162</v>
      </c>
      <c r="BK118" s="110">
        <f>$BK$119+$BK$121+$BK$125+$BK$134</f>
        <v>151183.3</v>
      </c>
    </row>
    <row r="119" spans="2:63" s="102" customFormat="1" ht="21" customHeight="1">
      <c r="B119" s="103"/>
      <c r="D119" s="111" t="s">
        <v>236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69">
        <f>$BK$119</f>
        <v>2583</v>
      </c>
      <c r="O119" s="170"/>
      <c r="P119" s="170"/>
      <c r="Q119" s="170"/>
      <c r="R119" s="106"/>
      <c r="T119" s="107"/>
      <c r="W119" s="108">
        <f>$W$120</f>
        <v>0</v>
      </c>
      <c r="Y119" s="108">
        <f>$Y$120</f>
        <v>0</v>
      </c>
      <c r="AA119" s="109">
        <f>$AA$120</f>
        <v>0</v>
      </c>
      <c r="AR119" s="105" t="s">
        <v>19</v>
      </c>
      <c r="AT119" s="105" t="s">
        <v>72</v>
      </c>
      <c r="AU119" s="105" t="s">
        <v>19</v>
      </c>
      <c r="AY119" s="105" t="s">
        <v>162</v>
      </c>
      <c r="BK119" s="110">
        <f>$BK$120</f>
        <v>2583</v>
      </c>
    </row>
    <row r="120" spans="2:65" s="6" customFormat="1" ht="27" customHeight="1">
      <c r="B120" s="19"/>
      <c r="C120" s="112" t="s">
        <v>19</v>
      </c>
      <c r="D120" s="112" t="s">
        <v>163</v>
      </c>
      <c r="E120" s="113" t="s">
        <v>445</v>
      </c>
      <c r="F120" s="175" t="s">
        <v>446</v>
      </c>
      <c r="G120" s="173"/>
      <c r="H120" s="173"/>
      <c r="I120" s="173"/>
      <c r="J120" s="114" t="s">
        <v>170</v>
      </c>
      <c r="K120" s="115">
        <v>6.3</v>
      </c>
      <c r="L120" s="172">
        <v>410</v>
      </c>
      <c r="M120" s="173"/>
      <c r="N120" s="172">
        <f>ROUND($L$120*$K$120,2)</f>
        <v>2583</v>
      </c>
      <c r="O120" s="173"/>
      <c r="P120" s="173"/>
      <c r="Q120" s="173"/>
      <c r="R120" s="20"/>
      <c r="T120" s="116"/>
      <c r="U120" s="26" t="s">
        <v>38</v>
      </c>
      <c r="V120" s="117">
        <v>0</v>
      </c>
      <c r="W120" s="117">
        <f>$V$120*$K$120</f>
        <v>0</v>
      </c>
      <c r="X120" s="117">
        <v>0</v>
      </c>
      <c r="Y120" s="117">
        <f>$X$120*$K$120</f>
        <v>0</v>
      </c>
      <c r="Z120" s="117">
        <v>0</v>
      </c>
      <c r="AA120" s="118">
        <f>$Z$120*$K$120</f>
        <v>0</v>
      </c>
      <c r="AR120" s="6" t="s">
        <v>167</v>
      </c>
      <c r="AT120" s="6" t="s">
        <v>163</v>
      </c>
      <c r="AU120" s="6" t="s">
        <v>127</v>
      </c>
      <c r="AY120" s="6" t="s">
        <v>162</v>
      </c>
      <c r="BE120" s="119">
        <f>IF($U$120="základní",$N$120,0)</f>
        <v>2583</v>
      </c>
      <c r="BF120" s="119">
        <f>IF($U$120="snížená",$N$120,0)</f>
        <v>0</v>
      </c>
      <c r="BG120" s="119">
        <f>IF($U$120="zákl. přenesená",$N$120,0)</f>
        <v>0</v>
      </c>
      <c r="BH120" s="119">
        <f>IF($U$120="sníž. přenesená",$N$120,0)</f>
        <v>0</v>
      </c>
      <c r="BI120" s="119">
        <f>IF($U$120="nulová",$N$120,0)</f>
        <v>0</v>
      </c>
      <c r="BJ120" s="6" t="s">
        <v>19</v>
      </c>
      <c r="BK120" s="119">
        <f>ROUND($L$120*$K$120,2)</f>
        <v>2583</v>
      </c>
      <c r="BL120" s="6" t="s">
        <v>167</v>
      </c>
      <c r="BM120" s="6" t="s">
        <v>19</v>
      </c>
    </row>
    <row r="121" spans="2:63" s="102" customFormat="1" ht="30.75" customHeight="1">
      <c r="B121" s="103"/>
      <c r="D121" s="111" t="s">
        <v>140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69">
        <f>$BK$121</f>
        <v>62938</v>
      </c>
      <c r="O121" s="170"/>
      <c r="P121" s="170"/>
      <c r="Q121" s="170"/>
      <c r="R121" s="106"/>
      <c r="T121" s="107"/>
      <c r="W121" s="108">
        <f>SUM($W$122:$W$124)</f>
        <v>0</v>
      </c>
      <c r="Y121" s="108">
        <f>SUM($Y$122:$Y$124)</f>
        <v>0</v>
      </c>
      <c r="AA121" s="109">
        <f>SUM($AA$122:$AA$124)</f>
        <v>0</v>
      </c>
      <c r="AR121" s="105" t="s">
        <v>19</v>
      </c>
      <c r="AT121" s="105" t="s">
        <v>72</v>
      </c>
      <c r="AU121" s="105" t="s">
        <v>19</v>
      </c>
      <c r="AY121" s="105" t="s">
        <v>162</v>
      </c>
      <c r="BK121" s="110">
        <f>SUM($BK$122:$BK$124)</f>
        <v>62938</v>
      </c>
    </row>
    <row r="122" spans="2:65" s="6" customFormat="1" ht="27" customHeight="1">
      <c r="B122" s="19"/>
      <c r="C122" s="112" t="s">
        <v>127</v>
      </c>
      <c r="D122" s="112" t="s">
        <v>163</v>
      </c>
      <c r="E122" s="113" t="s">
        <v>301</v>
      </c>
      <c r="F122" s="175" t="s">
        <v>302</v>
      </c>
      <c r="G122" s="173"/>
      <c r="H122" s="173"/>
      <c r="I122" s="173"/>
      <c r="J122" s="114" t="s">
        <v>166</v>
      </c>
      <c r="K122" s="115">
        <v>2</v>
      </c>
      <c r="L122" s="172">
        <v>1500</v>
      </c>
      <c r="M122" s="173"/>
      <c r="N122" s="172">
        <f>ROUND($L$122*$K$122,2)</f>
        <v>3000</v>
      </c>
      <c r="O122" s="173"/>
      <c r="P122" s="173"/>
      <c r="Q122" s="173"/>
      <c r="R122" s="20"/>
      <c r="T122" s="116"/>
      <c r="U122" s="26" t="s">
        <v>38</v>
      </c>
      <c r="V122" s="117">
        <v>0</v>
      </c>
      <c r="W122" s="117">
        <f>$V$122*$K$122</f>
        <v>0</v>
      </c>
      <c r="X122" s="117">
        <v>0</v>
      </c>
      <c r="Y122" s="117">
        <f>$X$122*$K$122</f>
        <v>0</v>
      </c>
      <c r="Z122" s="117">
        <v>0</v>
      </c>
      <c r="AA122" s="118">
        <f>$Z$122*$K$122</f>
        <v>0</v>
      </c>
      <c r="AR122" s="6" t="s">
        <v>167</v>
      </c>
      <c r="AT122" s="6" t="s">
        <v>163</v>
      </c>
      <c r="AU122" s="6" t="s">
        <v>127</v>
      </c>
      <c r="AY122" s="6" t="s">
        <v>162</v>
      </c>
      <c r="BE122" s="119">
        <f>IF($U$122="základní",$N$122,0)</f>
        <v>3000</v>
      </c>
      <c r="BF122" s="119">
        <f>IF($U$122="snížená",$N$122,0)</f>
        <v>0</v>
      </c>
      <c r="BG122" s="119">
        <f>IF($U$122="zákl. přenesená",$N$122,0)</f>
        <v>0</v>
      </c>
      <c r="BH122" s="119">
        <f>IF($U$122="sníž. přenesená",$N$122,0)</f>
        <v>0</v>
      </c>
      <c r="BI122" s="119">
        <f>IF($U$122="nulová",$N$122,0)</f>
        <v>0</v>
      </c>
      <c r="BJ122" s="6" t="s">
        <v>19</v>
      </c>
      <c r="BK122" s="119">
        <f>ROUND($L$122*$K$122,2)</f>
        <v>3000</v>
      </c>
      <c r="BL122" s="6" t="s">
        <v>167</v>
      </c>
      <c r="BM122" s="6" t="s">
        <v>127</v>
      </c>
    </row>
    <row r="123" spans="2:65" s="6" customFormat="1" ht="27" customHeight="1">
      <c r="B123" s="19"/>
      <c r="C123" s="112" t="s">
        <v>171</v>
      </c>
      <c r="D123" s="112" t="s">
        <v>163</v>
      </c>
      <c r="E123" s="113" t="s">
        <v>431</v>
      </c>
      <c r="F123" s="175" t="s">
        <v>432</v>
      </c>
      <c r="G123" s="173"/>
      <c r="H123" s="173"/>
      <c r="I123" s="173"/>
      <c r="J123" s="114" t="s">
        <v>170</v>
      </c>
      <c r="K123" s="115">
        <v>66</v>
      </c>
      <c r="L123" s="172">
        <v>643</v>
      </c>
      <c r="M123" s="173"/>
      <c r="N123" s="172">
        <f>ROUND($L$123*$K$123,2)</f>
        <v>42438</v>
      </c>
      <c r="O123" s="173"/>
      <c r="P123" s="173"/>
      <c r="Q123" s="173"/>
      <c r="R123" s="20"/>
      <c r="T123" s="116"/>
      <c r="U123" s="26" t="s">
        <v>38</v>
      </c>
      <c r="V123" s="117">
        <v>0</v>
      </c>
      <c r="W123" s="117">
        <f>$V$123*$K$123</f>
        <v>0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167</v>
      </c>
      <c r="AT123" s="6" t="s">
        <v>163</v>
      </c>
      <c r="AU123" s="6" t="s">
        <v>127</v>
      </c>
      <c r="AY123" s="6" t="s">
        <v>162</v>
      </c>
      <c r="BE123" s="119">
        <f>IF($U$123="základní",$N$123,0)</f>
        <v>42438</v>
      </c>
      <c r="BF123" s="119">
        <f>IF($U$123="snížená",$N$123,0)</f>
        <v>0</v>
      </c>
      <c r="BG123" s="119">
        <f>IF($U$123="zákl. přenesená",$N$123,0)</f>
        <v>0</v>
      </c>
      <c r="BH123" s="119">
        <f>IF($U$123="sníž. přenesená",$N$123,0)</f>
        <v>0</v>
      </c>
      <c r="BI123" s="119">
        <f>IF($U$123="nulová",$N$123,0)</f>
        <v>0</v>
      </c>
      <c r="BJ123" s="6" t="s">
        <v>19</v>
      </c>
      <c r="BK123" s="119">
        <f>ROUND($L$123*$K$123,2)</f>
        <v>42438</v>
      </c>
      <c r="BL123" s="6" t="s">
        <v>167</v>
      </c>
      <c r="BM123" s="6" t="s">
        <v>171</v>
      </c>
    </row>
    <row r="124" spans="2:65" s="6" customFormat="1" ht="15.75" customHeight="1">
      <c r="B124" s="19"/>
      <c r="C124" s="123" t="s">
        <v>167</v>
      </c>
      <c r="D124" s="123" t="s">
        <v>203</v>
      </c>
      <c r="E124" s="124" t="s">
        <v>298</v>
      </c>
      <c r="F124" s="176" t="s">
        <v>447</v>
      </c>
      <c r="G124" s="177"/>
      <c r="H124" s="177"/>
      <c r="I124" s="177"/>
      <c r="J124" s="125" t="s">
        <v>196</v>
      </c>
      <c r="K124" s="126">
        <v>1</v>
      </c>
      <c r="L124" s="178">
        <v>17500</v>
      </c>
      <c r="M124" s="177"/>
      <c r="N124" s="178">
        <f>ROUND($L$124*$K$124,2)</f>
        <v>17500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185</v>
      </c>
      <c r="AT124" s="6" t="s">
        <v>203</v>
      </c>
      <c r="AU124" s="6" t="s">
        <v>127</v>
      </c>
      <c r="AY124" s="6" t="s">
        <v>162</v>
      </c>
      <c r="BE124" s="119">
        <f>IF($U$124="základní",$N$124,0)</f>
        <v>17500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17500</v>
      </c>
      <c r="BL124" s="6" t="s">
        <v>167</v>
      </c>
      <c r="BM124" s="6" t="s">
        <v>167</v>
      </c>
    </row>
    <row r="125" spans="2:63" s="102" customFormat="1" ht="30.75" customHeight="1">
      <c r="B125" s="103"/>
      <c r="D125" s="111" t="s">
        <v>141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69">
        <f>$BK$125</f>
        <v>80662.3</v>
      </c>
      <c r="O125" s="170"/>
      <c r="P125" s="170"/>
      <c r="Q125" s="170"/>
      <c r="R125" s="106"/>
      <c r="T125" s="107"/>
      <c r="W125" s="108">
        <f>SUM($W$126:$W$133)</f>
        <v>0</v>
      </c>
      <c r="Y125" s="108">
        <f>SUM($Y$126:$Y$133)</f>
        <v>0</v>
      </c>
      <c r="AA125" s="109">
        <f>SUM($AA$126:$AA$133)</f>
        <v>0</v>
      </c>
      <c r="AR125" s="105" t="s">
        <v>19</v>
      </c>
      <c r="AT125" s="105" t="s">
        <v>72</v>
      </c>
      <c r="AU125" s="105" t="s">
        <v>19</v>
      </c>
      <c r="AY125" s="105" t="s">
        <v>162</v>
      </c>
      <c r="BK125" s="110">
        <f>SUM($BK$126:$BK$133)</f>
        <v>80662.3</v>
      </c>
    </row>
    <row r="126" spans="2:65" s="6" customFormat="1" ht="27" customHeight="1">
      <c r="B126" s="19"/>
      <c r="C126" s="112" t="s">
        <v>176</v>
      </c>
      <c r="D126" s="112" t="s">
        <v>163</v>
      </c>
      <c r="E126" s="113" t="s">
        <v>448</v>
      </c>
      <c r="F126" s="175" t="s">
        <v>449</v>
      </c>
      <c r="G126" s="173"/>
      <c r="H126" s="173"/>
      <c r="I126" s="173"/>
      <c r="J126" s="114" t="s">
        <v>219</v>
      </c>
      <c r="K126" s="115">
        <v>3</v>
      </c>
      <c r="L126" s="172">
        <v>58.5</v>
      </c>
      <c r="M126" s="173"/>
      <c r="N126" s="172">
        <f>ROUND($L$126*$K$126,2)</f>
        <v>175.5</v>
      </c>
      <c r="O126" s="173"/>
      <c r="P126" s="173"/>
      <c r="Q126" s="173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167</v>
      </c>
      <c r="AT126" s="6" t="s">
        <v>163</v>
      </c>
      <c r="AU126" s="6" t="s">
        <v>127</v>
      </c>
      <c r="AY126" s="6" t="s">
        <v>162</v>
      </c>
      <c r="BE126" s="119">
        <f>IF($U$126="základní",$N$126,0)</f>
        <v>175.5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175.5</v>
      </c>
      <c r="BL126" s="6" t="s">
        <v>167</v>
      </c>
      <c r="BM126" s="6" t="s">
        <v>176</v>
      </c>
    </row>
    <row r="127" spans="2:65" s="6" customFormat="1" ht="27" customHeight="1">
      <c r="B127" s="19"/>
      <c r="C127" s="112" t="s">
        <v>178</v>
      </c>
      <c r="D127" s="112" t="s">
        <v>163</v>
      </c>
      <c r="E127" s="113" t="s">
        <v>450</v>
      </c>
      <c r="F127" s="175" t="s">
        <v>451</v>
      </c>
      <c r="G127" s="173"/>
      <c r="H127" s="173"/>
      <c r="I127" s="173"/>
      <c r="J127" s="114" t="s">
        <v>219</v>
      </c>
      <c r="K127" s="115">
        <v>3</v>
      </c>
      <c r="L127" s="172">
        <v>101</v>
      </c>
      <c r="M127" s="173"/>
      <c r="N127" s="172">
        <f>ROUND($L$127*$K$127,2)</f>
        <v>303</v>
      </c>
      <c r="O127" s="173"/>
      <c r="P127" s="173"/>
      <c r="Q127" s="173"/>
      <c r="R127" s="20"/>
      <c r="T127" s="116"/>
      <c r="U127" s="26" t="s">
        <v>38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167</v>
      </c>
      <c r="AT127" s="6" t="s">
        <v>163</v>
      </c>
      <c r="AU127" s="6" t="s">
        <v>127</v>
      </c>
      <c r="AY127" s="6" t="s">
        <v>162</v>
      </c>
      <c r="BE127" s="119">
        <f>IF($U$127="základní",$N$127,0)</f>
        <v>303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303</v>
      </c>
      <c r="BL127" s="6" t="s">
        <v>167</v>
      </c>
      <c r="BM127" s="6" t="s">
        <v>178</v>
      </c>
    </row>
    <row r="128" spans="2:65" s="6" customFormat="1" ht="39" customHeight="1">
      <c r="B128" s="19"/>
      <c r="C128" s="112" t="s">
        <v>182</v>
      </c>
      <c r="D128" s="112" t="s">
        <v>163</v>
      </c>
      <c r="E128" s="113" t="s">
        <v>303</v>
      </c>
      <c r="F128" s="175" t="s">
        <v>452</v>
      </c>
      <c r="G128" s="173"/>
      <c r="H128" s="173"/>
      <c r="I128" s="173"/>
      <c r="J128" s="114" t="s">
        <v>181</v>
      </c>
      <c r="K128" s="115">
        <v>1</v>
      </c>
      <c r="L128" s="172">
        <v>10000</v>
      </c>
      <c r="M128" s="173"/>
      <c r="N128" s="172">
        <f>ROUND($L$128*$K$128,2)</f>
        <v>10000</v>
      </c>
      <c r="O128" s="173"/>
      <c r="P128" s="173"/>
      <c r="Q128" s="173"/>
      <c r="R128" s="20"/>
      <c r="T128" s="116"/>
      <c r="U128" s="26" t="s">
        <v>38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167</v>
      </c>
      <c r="AT128" s="6" t="s">
        <v>163</v>
      </c>
      <c r="AU128" s="6" t="s">
        <v>127</v>
      </c>
      <c r="AY128" s="6" t="s">
        <v>162</v>
      </c>
      <c r="BE128" s="119">
        <f>IF($U$128="základní",$N$128,0)</f>
        <v>10000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10000</v>
      </c>
      <c r="BL128" s="6" t="s">
        <v>167</v>
      </c>
      <c r="BM128" s="6" t="s">
        <v>182</v>
      </c>
    </row>
    <row r="129" spans="2:65" s="6" customFormat="1" ht="27" customHeight="1">
      <c r="B129" s="19"/>
      <c r="C129" s="112" t="s">
        <v>185</v>
      </c>
      <c r="D129" s="112" t="s">
        <v>163</v>
      </c>
      <c r="E129" s="113" t="s">
        <v>453</v>
      </c>
      <c r="F129" s="175" t="s">
        <v>454</v>
      </c>
      <c r="G129" s="173"/>
      <c r="H129" s="173"/>
      <c r="I129" s="173"/>
      <c r="J129" s="114" t="s">
        <v>170</v>
      </c>
      <c r="K129" s="115">
        <v>9</v>
      </c>
      <c r="L129" s="172">
        <v>151</v>
      </c>
      <c r="M129" s="173"/>
      <c r="N129" s="172">
        <f>ROUND($L$129*$K$129,2)</f>
        <v>1359</v>
      </c>
      <c r="O129" s="173"/>
      <c r="P129" s="173"/>
      <c r="Q129" s="173"/>
      <c r="R129" s="20"/>
      <c r="T129" s="116"/>
      <c r="U129" s="26" t="s">
        <v>38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167</v>
      </c>
      <c r="AT129" s="6" t="s">
        <v>163</v>
      </c>
      <c r="AU129" s="6" t="s">
        <v>127</v>
      </c>
      <c r="AY129" s="6" t="s">
        <v>162</v>
      </c>
      <c r="BE129" s="119">
        <f>IF($U$129="základní",$N$129,0)</f>
        <v>1359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19</v>
      </c>
      <c r="BK129" s="119">
        <f>ROUND($L$129*$K$129,2)</f>
        <v>1359</v>
      </c>
      <c r="BL129" s="6" t="s">
        <v>167</v>
      </c>
      <c r="BM129" s="6" t="s">
        <v>185</v>
      </c>
    </row>
    <row r="130" spans="2:65" s="6" customFormat="1" ht="27" customHeight="1">
      <c r="B130" s="19"/>
      <c r="C130" s="112" t="s">
        <v>177</v>
      </c>
      <c r="D130" s="112" t="s">
        <v>163</v>
      </c>
      <c r="E130" s="113" t="s">
        <v>442</v>
      </c>
      <c r="F130" s="175" t="s">
        <v>443</v>
      </c>
      <c r="G130" s="173"/>
      <c r="H130" s="173"/>
      <c r="I130" s="173"/>
      <c r="J130" s="114" t="s">
        <v>170</v>
      </c>
      <c r="K130" s="115">
        <v>119</v>
      </c>
      <c r="L130" s="172">
        <v>142</v>
      </c>
      <c r="M130" s="173"/>
      <c r="N130" s="172">
        <f>ROUND($L$130*$K$130,2)</f>
        <v>16898</v>
      </c>
      <c r="O130" s="173"/>
      <c r="P130" s="173"/>
      <c r="Q130" s="173"/>
      <c r="R130" s="20"/>
      <c r="T130" s="116"/>
      <c r="U130" s="26" t="s">
        <v>38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167</v>
      </c>
      <c r="AT130" s="6" t="s">
        <v>163</v>
      </c>
      <c r="AU130" s="6" t="s">
        <v>127</v>
      </c>
      <c r="AY130" s="6" t="s">
        <v>162</v>
      </c>
      <c r="BE130" s="119">
        <f>IF($U$130="základní",$N$130,0)</f>
        <v>16898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16898</v>
      </c>
      <c r="BL130" s="6" t="s">
        <v>167</v>
      </c>
      <c r="BM130" s="6" t="s">
        <v>177</v>
      </c>
    </row>
    <row r="131" spans="2:65" s="6" customFormat="1" ht="27" customHeight="1">
      <c r="B131" s="19"/>
      <c r="C131" s="112" t="s">
        <v>24</v>
      </c>
      <c r="D131" s="112" t="s">
        <v>163</v>
      </c>
      <c r="E131" s="113" t="s">
        <v>410</v>
      </c>
      <c r="F131" s="175" t="s">
        <v>411</v>
      </c>
      <c r="G131" s="173"/>
      <c r="H131" s="173"/>
      <c r="I131" s="173"/>
      <c r="J131" s="114" t="s">
        <v>196</v>
      </c>
      <c r="K131" s="115">
        <v>2</v>
      </c>
      <c r="L131" s="172">
        <v>7040</v>
      </c>
      <c r="M131" s="173"/>
      <c r="N131" s="172">
        <f>ROUND($L$131*$K$131,2)</f>
        <v>14080</v>
      </c>
      <c r="O131" s="173"/>
      <c r="P131" s="173"/>
      <c r="Q131" s="173"/>
      <c r="R131" s="20"/>
      <c r="T131" s="116"/>
      <c r="U131" s="26" t="s">
        <v>38</v>
      </c>
      <c r="V131" s="117">
        <v>0</v>
      </c>
      <c r="W131" s="117">
        <f>$V$131*$K$131</f>
        <v>0</v>
      </c>
      <c r="X131" s="117">
        <v>0</v>
      </c>
      <c r="Y131" s="117">
        <f>$X$131*$K$131</f>
        <v>0</v>
      </c>
      <c r="Z131" s="117">
        <v>0</v>
      </c>
      <c r="AA131" s="118">
        <f>$Z$131*$K$131</f>
        <v>0</v>
      </c>
      <c r="AR131" s="6" t="s">
        <v>167</v>
      </c>
      <c r="AT131" s="6" t="s">
        <v>163</v>
      </c>
      <c r="AU131" s="6" t="s">
        <v>127</v>
      </c>
      <c r="AY131" s="6" t="s">
        <v>162</v>
      </c>
      <c r="BE131" s="119">
        <f>IF($U$131="základní",$N$131,0)</f>
        <v>14080</v>
      </c>
      <c r="BF131" s="119">
        <f>IF($U$131="snížená",$N$131,0)</f>
        <v>0</v>
      </c>
      <c r="BG131" s="119">
        <f>IF($U$131="zákl. přenesená",$N$131,0)</f>
        <v>0</v>
      </c>
      <c r="BH131" s="119">
        <f>IF($U$131="sníž. přenesená",$N$131,0)</f>
        <v>0</v>
      </c>
      <c r="BI131" s="119">
        <f>IF($U$131="nulová",$N$131,0)</f>
        <v>0</v>
      </c>
      <c r="BJ131" s="6" t="s">
        <v>19</v>
      </c>
      <c r="BK131" s="119">
        <f>ROUND($L$131*$K$131,2)</f>
        <v>14080</v>
      </c>
      <c r="BL131" s="6" t="s">
        <v>167</v>
      </c>
      <c r="BM131" s="6" t="s">
        <v>24</v>
      </c>
    </row>
    <row r="132" spans="2:65" s="6" customFormat="1" ht="15.75" customHeight="1">
      <c r="B132" s="19"/>
      <c r="C132" s="123" t="s">
        <v>215</v>
      </c>
      <c r="D132" s="123" t="s">
        <v>203</v>
      </c>
      <c r="E132" s="124" t="s">
        <v>455</v>
      </c>
      <c r="F132" s="176" t="s">
        <v>456</v>
      </c>
      <c r="G132" s="177"/>
      <c r="H132" s="177"/>
      <c r="I132" s="177"/>
      <c r="J132" s="125" t="s">
        <v>226</v>
      </c>
      <c r="K132" s="126">
        <v>1.3</v>
      </c>
      <c r="L132" s="178">
        <v>936</v>
      </c>
      <c r="M132" s="177"/>
      <c r="N132" s="178">
        <f>ROUND($L$132*$K$132,2)</f>
        <v>1216.8</v>
      </c>
      <c r="O132" s="173"/>
      <c r="P132" s="173"/>
      <c r="Q132" s="173"/>
      <c r="R132" s="20"/>
      <c r="T132" s="116"/>
      <c r="U132" s="26" t="s">
        <v>38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185</v>
      </c>
      <c r="AT132" s="6" t="s">
        <v>203</v>
      </c>
      <c r="AU132" s="6" t="s">
        <v>127</v>
      </c>
      <c r="AY132" s="6" t="s">
        <v>162</v>
      </c>
      <c r="BE132" s="119">
        <f>IF($U$132="základní",$N$132,0)</f>
        <v>1216.8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1216.8</v>
      </c>
      <c r="BL132" s="6" t="s">
        <v>167</v>
      </c>
      <c r="BM132" s="6" t="s">
        <v>215</v>
      </c>
    </row>
    <row r="133" spans="2:65" s="6" customFormat="1" ht="27" customHeight="1">
      <c r="B133" s="19"/>
      <c r="C133" s="112" t="s">
        <v>216</v>
      </c>
      <c r="D133" s="112" t="s">
        <v>163</v>
      </c>
      <c r="E133" s="113" t="s">
        <v>457</v>
      </c>
      <c r="F133" s="175" t="s">
        <v>458</v>
      </c>
      <c r="G133" s="173"/>
      <c r="H133" s="173"/>
      <c r="I133" s="173"/>
      <c r="J133" s="114" t="s">
        <v>170</v>
      </c>
      <c r="K133" s="115">
        <v>9</v>
      </c>
      <c r="L133" s="172">
        <v>4070</v>
      </c>
      <c r="M133" s="173"/>
      <c r="N133" s="172">
        <f>ROUND($L$133*$K$133,2)</f>
        <v>36630</v>
      </c>
      <c r="O133" s="173"/>
      <c r="P133" s="173"/>
      <c r="Q133" s="173"/>
      <c r="R133" s="20"/>
      <c r="T133" s="116"/>
      <c r="U133" s="26" t="s">
        <v>38</v>
      </c>
      <c r="V133" s="117">
        <v>0</v>
      </c>
      <c r="W133" s="117">
        <f>$V$133*$K$133</f>
        <v>0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R133" s="6" t="s">
        <v>167</v>
      </c>
      <c r="AT133" s="6" t="s">
        <v>163</v>
      </c>
      <c r="AU133" s="6" t="s">
        <v>127</v>
      </c>
      <c r="AY133" s="6" t="s">
        <v>162</v>
      </c>
      <c r="BE133" s="119">
        <f>IF($U$133="základní",$N$133,0)</f>
        <v>36630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6" t="s">
        <v>19</v>
      </c>
      <c r="BK133" s="119">
        <f>ROUND($L$133*$K$133,2)</f>
        <v>36630</v>
      </c>
      <c r="BL133" s="6" t="s">
        <v>167</v>
      </c>
      <c r="BM133" s="6" t="s">
        <v>216</v>
      </c>
    </row>
    <row r="134" spans="2:63" s="102" customFormat="1" ht="30.75" customHeight="1">
      <c r="B134" s="103"/>
      <c r="D134" s="111" t="s">
        <v>142</v>
      </c>
      <c r="E134" s="111"/>
      <c r="F134" s="111"/>
      <c r="G134" s="111"/>
      <c r="H134" s="111"/>
      <c r="I134" s="111"/>
      <c r="J134" s="111"/>
      <c r="K134" s="111"/>
      <c r="L134" s="111"/>
      <c r="M134" s="111"/>
      <c r="N134" s="169">
        <f>$BK$134</f>
        <v>5000</v>
      </c>
      <c r="O134" s="170"/>
      <c r="P134" s="170"/>
      <c r="Q134" s="170"/>
      <c r="R134" s="106"/>
      <c r="T134" s="107"/>
      <c r="W134" s="108">
        <f>$W$135</f>
        <v>0</v>
      </c>
      <c r="Y134" s="108">
        <f>$Y$135</f>
        <v>0</v>
      </c>
      <c r="AA134" s="109">
        <f>$AA$135</f>
        <v>0</v>
      </c>
      <c r="AR134" s="105" t="s">
        <v>19</v>
      </c>
      <c r="AT134" s="105" t="s">
        <v>72</v>
      </c>
      <c r="AU134" s="105" t="s">
        <v>19</v>
      </c>
      <c r="AY134" s="105" t="s">
        <v>162</v>
      </c>
      <c r="BK134" s="110">
        <f>$BK$135</f>
        <v>5000</v>
      </c>
    </row>
    <row r="135" spans="2:65" s="6" customFormat="1" ht="15.75" customHeight="1">
      <c r="B135" s="19"/>
      <c r="C135" s="112" t="s">
        <v>220</v>
      </c>
      <c r="D135" s="112" t="s">
        <v>163</v>
      </c>
      <c r="E135" s="113" t="s">
        <v>179</v>
      </c>
      <c r="F135" s="175" t="s">
        <v>180</v>
      </c>
      <c r="G135" s="173"/>
      <c r="H135" s="173"/>
      <c r="I135" s="173"/>
      <c r="J135" s="114" t="s">
        <v>181</v>
      </c>
      <c r="K135" s="115">
        <v>1</v>
      </c>
      <c r="L135" s="172">
        <v>5000</v>
      </c>
      <c r="M135" s="173"/>
      <c r="N135" s="172">
        <f>ROUND($L$135*$K$135,2)</f>
        <v>5000</v>
      </c>
      <c r="O135" s="173"/>
      <c r="P135" s="173"/>
      <c r="Q135" s="173"/>
      <c r="R135" s="20"/>
      <c r="T135" s="116"/>
      <c r="U135" s="26" t="s">
        <v>38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167</v>
      </c>
      <c r="AT135" s="6" t="s">
        <v>163</v>
      </c>
      <c r="AU135" s="6" t="s">
        <v>127</v>
      </c>
      <c r="AY135" s="6" t="s">
        <v>162</v>
      </c>
      <c r="BE135" s="119">
        <f>IF($U$135="základní",$N$135,0)</f>
        <v>5000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6" t="s">
        <v>19</v>
      </c>
      <c r="BK135" s="119">
        <f>ROUND($L$135*$K$135,2)</f>
        <v>5000</v>
      </c>
      <c r="BL135" s="6" t="s">
        <v>167</v>
      </c>
      <c r="BM135" s="6" t="s">
        <v>220</v>
      </c>
    </row>
    <row r="136" spans="2:63" s="102" customFormat="1" ht="37.5" customHeight="1">
      <c r="B136" s="103"/>
      <c r="D136" s="104" t="s">
        <v>143</v>
      </c>
      <c r="E136" s="104"/>
      <c r="F136" s="104"/>
      <c r="G136" s="104"/>
      <c r="H136" s="104"/>
      <c r="I136" s="104"/>
      <c r="J136" s="104"/>
      <c r="K136" s="104"/>
      <c r="L136" s="104"/>
      <c r="M136" s="104"/>
      <c r="N136" s="171">
        <f>$BK$136</f>
        <v>10000</v>
      </c>
      <c r="O136" s="170"/>
      <c r="P136" s="170"/>
      <c r="Q136" s="170"/>
      <c r="R136" s="106"/>
      <c r="T136" s="107"/>
      <c r="W136" s="108">
        <f>$W$137+$W$139</f>
        <v>0</v>
      </c>
      <c r="Y136" s="108">
        <f>$Y$137+$Y$139</f>
        <v>0</v>
      </c>
      <c r="AA136" s="109">
        <f>$AA$137+$AA$139</f>
        <v>0</v>
      </c>
      <c r="AR136" s="105" t="s">
        <v>176</v>
      </c>
      <c r="AT136" s="105" t="s">
        <v>72</v>
      </c>
      <c r="AU136" s="105" t="s">
        <v>73</v>
      </c>
      <c r="AY136" s="105" t="s">
        <v>162</v>
      </c>
      <c r="BK136" s="110">
        <f>$BK$137+$BK$139</f>
        <v>10000</v>
      </c>
    </row>
    <row r="137" spans="2:63" s="102" customFormat="1" ht="21" customHeight="1">
      <c r="B137" s="103"/>
      <c r="D137" s="111" t="s">
        <v>144</v>
      </c>
      <c r="E137" s="111"/>
      <c r="F137" s="111"/>
      <c r="G137" s="111"/>
      <c r="H137" s="111"/>
      <c r="I137" s="111"/>
      <c r="J137" s="111"/>
      <c r="K137" s="111"/>
      <c r="L137" s="111"/>
      <c r="M137" s="111"/>
      <c r="N137" s="169">
        <f>$BK$137</f>
        <v>5000</v>
      </c>
      <c r="O137" s="170"/>
      <c r="P137" s="170"/>
      <c r="Q137" s="170"/>
      <c r="R137" s="106"/>
      <c r="T137" s="107"/>
      <c r="W137" s="108">
        <f>$W$138</f>
        <v>0</v>
      </c>
      <c r="Y137" s="108">
        <f>$Y$138</f>
        <v>0</v>
      </c>
      <c r="AA137" s="109">
        <f>$AA$138</f>
        <v>0</v>
      </c>
      <c r="AR137" s="105" t="s">
        <v>176</v>
      </c>
      <c r="AT137" s="105" t="s">
        <v>72</v>
      </c>
      <c r="AU137" s="105" t="s">
        <v>19</v>
      </c>
      <c r="AY137" s="105" t="s">
        <v>162</v>
      </c>
      <c r="BK137" s="110">
        <f>$BK$138</f>
        <v>5000</v>
      </c>
    </row>
    <row r="138" spans="2:65" s="6" customFormat="1" ht="15.75" customHeight="1">
      <c r="B138" s="19"/>
      <c r="C138" s="112" t="s">
        <v>223</v>
      </c>
      <c r="D138" s="112" t="s">
        <v>163</v>
      </c>
      <c r="E138" s="113" t="s">
        <v>183</v>
      </c>
      <c r="F138" s="175" t="s">
        <v>184</v>
      </c>
      <c r="G138" s="173"/>
      <c r="H138" s="173"/>
      <c r="I138" s="173"/>
      <c r="J138" s="114" t="s">
        <v>181</v>
      </c>
      <c r="K138" s="115">
        <v>1</v>
      </c>
      <c r="L138" s="172">
        <v>5000</v>
      </c>
      <c r="M138" s="173"/>
      <c r="N138" s="172">
        <f>ROUND($L$138*$K$138,2)</f>
        <v>5000</v>
      </c>
      <c r="O138" s="173"/>
      <c r="P138" s="173"/>
      <c r="Q138" s="173"/>
      <c r="R138" s="20"/>
      <c r="T138" s="116"/>
      <c r="U138" s="26" t="s">
        <v>38</v>
      </c>
      <c r="V138" s="117">
        <v>0</v>
      </c>
      <c r="W138" s="117">
        <f>$V$138*$K$138</f>
        <v>0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167</v>
      </c>
      <c r="AT138" s="6" t="s">
        <v>163</v>
      </c>
      <c r="AU138" s="6" t="s">
        <v>127</v>
      </c>
      <c r="AY138" s="6" t="s">
        <v>162</v>
      </c>
      <c r="BE138" s="119">
        <f>IF($U$138="základní",$N$138,0)</f>
        <v>5000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19</v>
      </c>
      <c r="BK138" s="119">
        <f>ROUND($L$138*$K$138,2)</f>
        <v>5000</v>
      </c>
      <c r="BL138" s="6" t="s">
        <v>167</v>
      </c>
      <c r="BM138" s="6" t="s">
        <v>223</v>
      </c>
    </row>
    <row r="139" spans="2:63" s="102" customFormat="1" ht="30.75" customHeight="1">
      <c r="B139" s="103"/>
      <c r="D139" s="111" t="s">
        <v>145</v>
      </c>
      <c r="E139" s="111"/>
      <c r="F139" s="111"/>
      <c r="G139" s="111"/>
      <c r="H139" s="111"/>
      <c r="I139" s="111"/>
      <c r="J139" s="111"/>
      <c r="K139" s="111"/>
      <c r="L139" s="111"/>
      <c r="M139" s="111"/>
      <c r="N139" s="169">
        <f>$BK$139</f>
        <v>5000</v>
      </c>
      <c r="O139" s="170"/>
      <c r="P139" s="170"/>
      <c r="Q139" s="170"/>
      <c r="R139" s="106"/>
      <c r="T139" s="107"/>
      <c r="W139" s="108">
        <f>$W$140</f>
        <v>0</v>
      </c>
      <c r="Y139" s="108">
        <f>$Y$140</f>
        <v>0</v>
      </c>
      <c r="AA139" s="109">
        <f>$AA$140</f>
        <v>0</v>
      </c>
      <c r="AR139" s="105" t="s">
        <v>176</v>
      </c>
      <c r="AT139" s="105" t="s">
        <v>72</v>
      </c>
      <c r="AU139" s="105" t="s">
        <v>19</v>
      </c>
      <c r="AY139" s="105" t="s">
        <v>162</v>
      </c>
      <c r="BK139" s="110">
        <f>$BK$140</f>
        <v>5000</v>
      </c>
    </row>
    <row r="140" spans="2:65" s="6" customFormat="1" ht="15.75" customHeight="1">
      <c r="B140" s="19"/>
      <c r="C140" s="112" t="s">
        <v>8</v>
      </c>
      <c r="D140" s="112" t="s">
        <v>163</v>
      </c>
      <c r="E140" s="113" t="s">
        <v>186</v>
      </c>
      <c r="F140" s="175" t="s">
        <v>187</v>
      </c>
      <c r="G140" s="173"/>
      <c r="H140" s="173"/>
      <c r="I140" s="173"/>
      <c r="J140" s="114" t="s">
        <v>181</v>
      </c>
      <c r="K140" s="115">
        <v>1</v>
      </c>
      <c r="L140" s="172">
        <v>5000</v>
      </c>
      <c r="M140" s="173"/>
      <c r="N140" s="172">
        <f>ROUND($L$140*$K$140,2)</f>
        <v>5000</v>
      </c>
      <c r="O140" s="173"/>
      <c r="P140" s="173"/>
      <c r="Q140" s="173"/>
      <c r="R140" s="20"/>
      <c r="T140" s="116"/>
      <c r="U140" s="120" t="s">
        <v>38</v>
      </c>
      <c r="V140" s="121">
        <v>0</v>
      </c>
      <c r="W140" s="121">
        <f>$V$140*$K$140</f>
        <v>0</v>
      </c>
      <c r="X140" s="121">
        <v>0</v>
      </c>
      <c r="Y140" s="121">
        <f>$X$140*$K$140</f>
        <v>0</v>
      </c>
      <c r="Z140" s="121">
        <v>0</v>
      </c>
      <c r="AA140" s="122">
        <f>$Z$140*$K$140</f>
        <v>0</v>
      </c>
      <c r="AR140" s="6" t="s">
        <v>167</v>
      </c>
      <c r="AT140" s="6" t="s">
        <v>163</v>
      </c>
      <c r="AU140" s="6" t="s">
        <v>127</v>
      </c>
      <c r="AY140" s="6" t="s">
        <v>162</v>
      </c>
      <c r="BE140" s="119">
        <f>IF($U$140="základní",$N$140,0)</f>
        <v>5000</v>
      </c>
      <c r="BF140" s="119">
        <f>IF($U$140="snížená",$N$140,0)</f>
        <v>0</v>
      </c>
      <c r="BG140" s="119">
        <f>IF($U$140="zákl. přenesená",$N$140,0)</f>
        <v>0</v>
      </c>
      <c r="BH140" s="119">
        <f>IF($U$140="sníž. přenesená",$N$140,0)</f>
        <v>0</v>
      </c>
      <c r="BI140" s="119">
        <f>IF($U$140="nulová",$N$140,0)</f>
        <v>0</v>
      </c>
      <c r="BJ140" s="6" t="s">
        <v>19</v>
      </c>
      <c r="BK140" s="119">
        <f>ROUND($L$140*$K$140,2)</f>
        <v>5000</v>
      </c>
      <c r="BL140" s="6" t="s">
        <v>167</v>
      </c>
      <c r="BM140" s="6" t="s">
        <v>8</v>
      </c>
    </row>
    <row r="141" spans="2:18" s="6" customFormat="1" ht="7.5" customHeight="1">
      <c r="B141" s="41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3"/>
    </row>
    <row r="165" s="2" customFormat="1" ht="14.25" customHeight="1"/>
  </sheetData>
  <sheetProtection/>
  <mergeCells count="11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126:Q126"/>
    <mergeCell ref="F127:I127"/>
    <mergeCell ref="L127:M127"/>
    <mergeCell ref="N127:Q127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38:I138"/>
    <mergeCell ref="L138:M138"/>
    <mergeCell ref="N138:Q138"/>
    <mergeCell ref="N137:Q137"/>
    <mergeCell ref="F132:I132"/>
    <mergeCell ref="L132:M132"/>
    <mergeCell ref="N132:Q132"/>
    <mergeCell ref="F133:I133"/>
    <mergeCell ref="L133:M133"/>
    <mergeCell ref="N133:Q133"/>
    <mergeCell ref="N125:Q125"/>
    <mergeCell ref="N134:Q134"/>
    <mergeCell ref="N136:Q136"/>
    <mergeCell ref="F135:I135"/>
    <mergeCell ref="L135:M135"/>
    <mergeCell ref="N135:Q135"/>
    <mergeCell ref="F130:I130"/>
    <mergeCell ref="L130:M130"/>
    <mergeCell ref="N130:Q130"/>
    <mergeCell ref="F131:I131"/>
    <mergeCell ref="N139:Q139"/>
    <mergeCell ref="H1:K1"/>
    <mergeCell ref="S2:AC2"/>
    <mergeCell ref="F140:I140"/>
    <mergeCell ref="L140:M140"/>
    <mergeCell ref="N140:Q140"/>
    <mergeCell ref="N117:Q117"/>
    <mergeCell ref="N118:Q118"/>
    <mergeCell ref="N119:Q119"/>
    <mergeCell ref="N121:Q12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3"/>
  <sheetViews>
    <sheetView showGridLines="0" zoomScalePageLayoutView="0" workbookViewId="0" topLeftCell="A1">
      <pane ySplit="1" topLeftCell="A109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462</v>
      </c>
      <c r="G1" s="131"/>
      <c r="H1" s="174" t="s">
        <v>463</v>
      </c>
      <c r="I1" s="174"/>
      <c r="J1" s="174"/>
      <c r="K1" s="174"/>
      <c r="L1" s="131" t="s">
        <v>464</v>
      </c>
      <c r="M1" s="129"/>
      <c r="N1" s="129"/>
      <c r="O1" s="130" t="s">
        <v>126</v>
      </c>
      <c r="P1" s="129"/>
      <c r="Q1" s="129"/>
      <c r="R1" s="129"/>
      <c r="S1" s="131" t="s">
        <v>465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188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82432.4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$N$102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82432.4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ROUND((SUM($BE$102:$BE$103)+SUM($BE$121:$BE$152)),2)</f>
        <v>82432.4</v>
      </c>
      <c r="I32" s="138"/>
      <c r="J32" s="138"/>
      <c r="M32" s="189">
        <f>ROUND(ROUND((SUM($BE$102:$BE$103)+SUM($BE$121:$BE$152)),2)*$F$32,2)</f>
        <v>17310.8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ROUND((SUM($BF$102:$BF$103)+SUM($BF$121:$BF$152)),2)</f>
        <v>0</v>
      </c>
      <c r="I33" s="138"/>
      <c r="J33" s="138"/>
      <c r="M33" s="189">
        <f>ROUND(ROUND((SUM($BF$102:$BF$103)+SUM($BF$121:$BF$152)),2)*$F$33,2)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ROUND((SUM($BG$102:$BG$103)+SUM($BG$121:$BG$152)),2)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ROUND((SUM($BH$102:$BH$103)+SUM($BH$121:$BH$152)),2)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ROUND((SUM($BI$102:$BI$103)+SUM($BI$121:$BI$152)),2)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99743.2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M-07 - Most Potoční  - M-07 - Most Potoční u č.p...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$N$121</f>
        <v>82432.4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$N$122</f>
        <v>72432.4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189</v>
      </c>
      <c r="N90" s="185">
        <f>$N$123</f>
        <v>6202.7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190</v>
      </c>
      <c r="N91" s="185">
        <f>$N$130</f>
        <v>1500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138</v>
      </c>
      <c r="N92" s="185">
        <f>$N$132</f>
        <v>4320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139</v>
      </c>
      <c r="N93" s="185">
        <f>$N$134</f>
        <v>24837.2</v>
      </c>
      <c r="O93" s="186"/>
      <c r="P93" s="186"/>
      <c r="Q93" s="186"/>
      <c r="R93" s="91"/>
    </row>
    <row r="94" spans="2:18" s="82" customFormat="1" ht="21" customHeight="1">
      <c r="B94" s="89"/>
      <c r="D94" s="90" t="s">
        <v>140</v>
      </c>
      <c r="N94" s="185">
        <f>$N$137</f>
        <v>11895</v>
      </c>
      <c r="O94" s="186"/>
      <c r="P94" s="186"/>
      <c r="Q94" s="186"/>
      <c r="R94" s="91"/>
    </row>
    <row r="95" spans="2:18" s="82" customFormat="1" ht="21" customHeight="1">
      <c r="B95" s="89"/>
      <c r="D95" s="90" t="s">
        <v>141</v>
      </c>
      <c r="N95" s="185">
        <f>$N$139</f>
        <v>13800</v>
      </c>
      <c r="O95" s="186"/>
      <c r="P95" s="186"/>
      <c r="Q95" s="186"/>
      <c r="R95" s="91"/>
    </row>
    <row r="96" spans="2:18" s="82" customFormat="1" ht="21" customHeight="1">
      <c r="B96" s="89"/>
      <c r="D96" s="90" t="s">
        <v>191</v>
      </c>
      <c r="N96" s="185">
        <f>$N$142</f>
        <v>4877.5</v>
      </c>
      <c r="O96" s="186"/>
      <c r="P96" s="186"/>
      <c r="Q96" s="186"/>
      <c r="R96" s="91"/>
    </row>
    <row r="97" spans="2:18" s="82" customFormat="1" ht="21" customHeight="1">
      <c r="B97" s="89"/>
      <c r="D97" s="90" t="s">
        <v>142</v>
      </c>
      <c r="N97" s="185">
        <f>$N$146</f>
        <v>5000</v>
      </c>
      <c r="O97" s="186"/>
      <c r="P97" s="186"/>
      <c r="Q97" s="186"/>
      <c r="R97" s="91"/>
    </row>
    <row r="98" spans="2:18" s="65" customFormat="1" ht="25.5" customHeight="1">
      <c r="B98" s="86"/>
      <c r="D98" s="87" t="s">
        <v>143</v>
      </c>
      <c r="N98" s="187">
        <f>$N$148</f>
        <v>10000</v>
      </c>
      <c r="O98" s="186"/>
      <c r="P98" s="186"/>
      <c r="Q98" s="186"/>
      <c r="R98" s="88"/>
    </row>
    <row r="99" spans="2:18" s="82" customFormat="1" ht="21" customHeight="1">
      <c r="B99" s="89"/>
      <c r="D99" s="90" t="s">
        <v>144</v>
      </c>
      <c r="N99" s="185">
        <f>$N$149</f>
        <v>5000</v>
      </c>
      <c r="O99" s="186"/>
      <c r="P99" s="186"/>
      <c r="Q99" s="186"/>
      <c r="R99" s="91"/>
    </row>
    <row r="100" spans="2:18" s="82" customFormat="1" ht="21" customHeight="1">
      <c r="B100" s="89"/>
      <c r="D100" s="90" t="s">
        <v>145</v>
      </c>
      <c r="N100" s="185">
        <f>$N$151</f>
        <v>5000</v>
      </c>
      <c r="O100" s="186"/>
      <c r="P100" s="186"/>
      <c r="Q100" s="186"/>
      <c r="R100" s="91"/>
    </row>
    <row r="101" spans="2:18" s="6" customFormat="1" ht="22.5" customHeight="1">
      <c r="B101" s="19"/>
      <c r="R101" s="20"/>
    </row>
    <row r="102" spans="2:21" s="6" customFormat="1" ht="30" customHeight="1">
      <c r="B102" s="19"/>
      <c r="C102" s="60" t="s">
        <v>146</v>
      </c>
      <c r="N102" s="137">
        <v>0</v>
      </c>
      <c r="O102" s="138"/>
      <c r="P102" s="138"/>
      <c r="Q102" s="138"/>
      <c r="R102" s="20"/>
      <c r="T102" s="92"/>
      <c r="U102" s="93" t="s">
        <v>37</v>
      </c>
    </row>
    <row r="103" spans="2:18" s="6" customFormat="1" ht="18.75" customHeight="1">
      <c r="B103" s="19"/>
      <c r="R103" s="20"/>
    </row>
    <row r="104" spans="2:18" s="6" customFormat="1" ht="30" customHeight="1">
      <c r="B104" s="19"/>
      <c r="C104" s="78" t="s">
        <v>125</v>
      </c>
      <c r="D104" s="28"/>
      <c r="E104" s="28"/>
      <c r="F104" s="28"/>
      <c r="G104" s="28"/>
      <c r="H104" s="28"/>
      <c r="I104" s="28"/>
      <c r="J104" s="28"/>
      <c r="K104" s="28"/>
      <c r="L104" s="139">
        <f>ROUND(SUM($N$88+$N$102),2)</f>
        <v>82432.4</v>
      </c>
      <c r="M104" s="140"/>
      <c r="N104" s="140"/>
      <c r="O104" s="140"/>
      <c r="P104" s="140"/>
      <c r="Q104" s="140"/>
      <c r="R104" s="20"/>
    </row>
    <row r="105" spans="2:18" s="6" customFormat="1" ht="7.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3"/>
    </row>
    <row r="109" spans="2:18" s="6" customFormat="1" ht="7.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pans="2:18" s="6" customFormat="1" ht="37.5" customHeight="1">
      <c r="B110" s="19"/>
      <c r="C110" s="162" t="s">
        <v>147</v>
      </c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20"/>
    </row>
    <row r="111" spans="2:18" s="6" customFormat="1" ht="7.5" customHeight="1">
      <c r="B111" s="19"/>
      <c r="R111" s="20"/>
    </row>
    <row r="112" spans="2:18" s="6" customFormat="1" ht="30.75" customHeight="1">
      <c r="B112" s="19"/>
      <c r="C112" s="16" t="s">
        <v>14</v>
      </c>
      <c r="F112" s="183" t="str">
        <f>$F$6</f>
        <v>Údržba Mostů ve správě města Rumburk</v>
      </c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R112" s="20"/>
    </row>
    <row r="113" spans="2:18" s="6" customFormat="1" ht="37.5" customHeight="1">
      <c r="B113" s="19"/>
      <c r="C113" s="49" t="s">
        <v>129</v>
      </c>
      <c r="F113" s="148" t="str">
        <f>$F$7</f>
        <v>M-07 - Most Potoční  - M-07 - Most Potoční u č.p...</v>
      </c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R113" s="20"/>
    </row>
    <row r="114" spans="2:18" s="6" customFormat="1" ht="7.5" customHeight="1">
      <c r="B114" s="19"/>
      <c r="R114" s="20"/>
    </row>
    <row r="115" spans="2:18" s="6" customFormat="1" ht="18.75" customHeight="1">
      <c r="B115" s="19"/>
      <c r="C115" s="16" t="s">
        <v>20</v>
      </c>
      <c r="F115" s="14" t="str">
        <f>$F$9</f>
        <v> </v>
      </c>
      <c r="K115" s="16" t="s">
        <v>22</v>
      </c>
      <c r="M115" s="184" t="str">
        <f>IF($O$9="","",$O$9)</f>
        <v>15.04.2016</v>
      </c>
      <c r="N115" s="138"/>
      <c r="O115" s="138"/>
      <c r="P115" s="138"/>
      <c r="R115" s="20"/>
    </row>
    <row r="116" spans="2:18" s="6" customFormat="1" ht="7.5" customHeight="1">
      <c r="B116" s="19"/>
      <c r="R116" s="20"/>
    </row>
    <row r="117" spans="2:18" s="6" customFormat="1" ht="15.75" customHeight="1">
      <c r="B117" s="19"/>
      <c r="C117" s="16" t="s">
        <v>26</v>
      </c>
      <c r="F117" s="14" t="str">
        <f>$E$12</f>
        <v> </v>
      </c>
      <c r="K117" s="16" t="s">
        <v>30</v>
      </c>
      <c r="M117" s="149" t="str">
        <f>$E$18</f>
        <v> </v>
      </c>
      <c r="N117" s="138"/>
      <c r="O117" s="138"/>
      <c r="P117" s="138"/>
      <c r="Q117" s="138"/>
      <c r="R117" s="20"/>
    </row>
    <row r="118" spans="2:18" s="6" customFormat="1" ht="15" customHeight="1">
      <c r="B118" s="19"/>
      <c r="C118" s="16" t="s">
        <v>29</v>
      </c>
      <c r="F118" s="14" t="str">
        <f>IF($E$15="","",$E$15)</f>
        <v> </v>
      </c>
      <c r="K118" s="16" t="s">
        <v>32</v>
      </c>
      <c r="M118" s="149" t="str">
        <f>$E$21</f>
        <v> </v>
      </c>
      <c r="N118" s="138"/>
      <c r="O118" s="138"/>
      <c r="P118" s="138"/>
      <c r="Q118" s="138"/>
      <c r="R118" s="20"/>
    </row>
    <row r="119" spans="2:18" s="6" customFormat="1" ht="11.25" customHeight="1">
      <c r="B119" s="19"/>
      <c r="R119" s="20"/>
    </row>
    <row r="120" spans="2:27" s="94" customFormat="1" ht="30" customHeight="1">
      <c r="B120" s="95"/>
      <c r="C120" s="96" t="s">
        <v>148</v>
      </c>
      <c r="D120" s="97" t="s">
        <v>149</v>
      </c>
      <c r="E120" s="97" t="s">
        <v>55</v>
      </c>
      <c r="F120" s="179" t="s">
        <v>150</v>
      </c>
      <c r="G120" s="180"/>
      <c r="H120" s="180"/>
      <c r="I120" s="180"/>
      <c r="J120" s="97" t="s">
        <v>151</v>
      </c>
      <c r="K120" s="97" t="s">
        <v>152</v>
      </c>
      <c r="L120" s="179" t="s">
        <v>153</v>
      </c>
      <c r="M120" s="180"/>
      <c r="N120" s="179" t="s">
        <v>154</v>
      </c>
      <c r="O120" s="180"/>
      <c r="P120" s="180"/>
      <c r="Q120" s="181"/>
      <c r="R120" s="98"/>
      <c r="T120" s="55" t="s">
        <v>155</v>
      </c>
      <c r="U120" s="56" t="s">
        <v>37</v>
      </c>
      <c r="V120" s="56" t="s">
        <v>156</v>
      </c>
      <c r="W120" s="56" t="s">
        <v>157</v>
      </c>
      <c r="X120" s="56" t="s">
        <v>158</v>
      </c>
      <c r="Y120" s="56" t="s">
        <v>159</v>
      </c>
      <c r="Z120" s="56" t="s">
        <v>160</v>
      </c>
      <c r="AA120" s="57" t="s">
        <v>161</v>
      </c>
    </row>
    <row r="121" spans="2:63" s="6" customFormat="1" ht="30" customHeight="1">
      <c r="B121" s="19"/>
      <c r="C121" s="60" t="s">
        <v>130</v>
      </c>
      <c r="N121" s="182">
        <f>$BK$121</f>
        <v>82432.4</v>
      </c>
      <c r="O121" s="138"/>
      <c r="P121" s="138"/>
      <c r="Q121" s="138"/>
      <c r="R121" s="20"/>
      <c r="T121" s="59"/>
      <c r="U121" s="33"/>
      <c r="V121" s="33"/>
      <c r="W121" s="99">
        <f>$W$122+$W$148</f>
        <v>0</v>
      </c>
      <c r="X121" s="33"/>
      <c r="Y121" s="99">
        <f>$Y$122+$Y$148</f>
        <v>0</v>
      </c>
      <c r="Z121" s="33"/>
      <c r="AA121" s="100">
        <f>$AA$122+$AA$148</f>
        <v>0</v>
      </c>
      <c r="AT121" s="6" t="s">
        <v>72</v>
      </c>
      <c r="AU121" s="6" t="s">
        <v>136</v>
      </c>
      <c r="BK121" s="101">
        <f>$BK$122+$BK$148</f>
        <v>82432.4</v>
      </c>
    </row>
    <row r="122" spans="2:63" s="102" customFormat="1" ht="37.5" customHeight="1">
      <c r="B122" s="103"/>
      <c r="D122" s="104" t="s">
        <v>137</v>
      </c>
      <c r="E122" s="104"/>
      <c r="F122" s="104"/>
      <c r="G122" s="104"/>
      <c r="H122" s="104"/>
      <c r="I122" s="104"/>
      <c r="J122" s="104"/>
      <c r="K122" s="104"/>
      <c r="L122" s="104"/>
      <c r="M122" s="104"/>
      <c r="N122" s="171">
        <f>$BK$122</f>
        <v>72432.4</v>
      </c>
      <c r="O122" s="170"/>
      <c r="P122" s="170"/>
      <c r="Q122" s="170"/>
      <c r="R122" s="106"/>
      <c r="T122" s="107"/>
      <c r="W122" s="108">
        <f>$W$123+$W$130+$W$132+$W$134+$W$137+$W$139+$W$142+$W$146</f>
        <v>0</v>
      </c>
      <c r="Y122" s="108">
        <f>$Y$123+$Y$130+$Y$132+$Y$134+$Y$137+$Y$139+$Y$142+$Y$146</f>
        <v>0</v>
      </c>
      <c r="AA122" s="109">
        <f>$AA$123+$AA$130+$AA$132+$AA$134+$AA$137+$AA$139+$AA$142+$AA$146</f>
        <v>0</v>
      </c>
      <c r="AR122" s="105" t="s">
        <v>19</v>
      </c>
      <c r="AT122" s="105" t="s">
        <v>72</v>
      </c>
      <c r="AU122" s="105" t="s">
        <v>73</v>
      </c>
      <c r="AY122" s="105" t="s">
        <v>162</v>
      </c>
      <c r="BK122" s="110">
        <f>$BK$123+$BK$130+$BK$132+$BK$134+$BK$137+$BK$139+$BK$142+$BK$146</f>
        <v>72432.4</v>
      </c>
    </row>
    <row r="123" spans="2:63" s="102" customFormat="1" ht="21" customHeight="1">
      <c r="B123" s="103"/>
      <c r="D123" s="111" t="s">
        <v>189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69">
        <f>$BK$123</f>
        <v>6202.7</v>
      </c>
      <c r="O123" s="170"/>
      <c r="P123" s="170"/>
      <c r="Q123" s="170"/>
      <c r="R123" s="106"/>
      <c r="T123" s="107"/>
      <c r="W123" s="108">
        <f>SUM($W$124:$W$129)</f>
        <v>0</v>
      </c>
      <c r="Y123" s="108">
        <f>SUM($Y$124:$Y$129)</f>
        <v>0</v>
      </c>
      <c r="AA123" s="109">
        <f>SUM($AA$124:$AA$129)</f>
        <v>0</v>
      </c>
      <c r="AR123" s="105" t="s">
        <v>19</v>
      </c>
      <c r="AT123" s="105" t="s">
        <v>72</v>
      </c>
      <c r="AU123" s="105" t="s">
        <v>19</v>
      </c>
      <c r="AY123" s="105" t="s">
        <v>162</v>
      </c>
      <c r="BK123" s="110">
        <f>SUM($BK$124:$BK$129)</f>
        <v>6202.7</v>
      </c>
    </row>
    <row r="124" spans="2:65" s="6" customFormat="1" ht="27" customHeight="1">
      <c r="B124" s="19"/>
      <c r="C124" s="112" t="s">
        <v>19</v>
      </c>
      <c r="D124" s="112" t="s">
        <v>163</v>
      </c>
      <c r="E124" s="113" t="s">
        <v>192</v>
      </c>
      <c r="F124" s="175" t="s">
        <v>193</v>
      </c>
      <c r="G124" s="173"/>
      <c r="H124" s="173"/>
      <c r="I124" s="173"/>
      <c r="J124" s="114" t="s">
        <v>170</v>
      </c>
      <c r="K124" s="115">
        <v>15</v>
      </c>
      <c r="L124" s="172">
        <v>148</v>
      </c>
      <c r="M124" s="173"/>
      <c r="N124" s="172">
        <f>ROUND($L$124*$K$124,2)</f>
        <v>2220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2220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2220</v>
      </c>
      <c r="BL124" s="6" t="s">
        <v>167</v>
      </c>
      <c r="BM124" s="6" t="s">
        <v>19</v>
      </c>
    </row>
    <row r="125" spans="2:65" s="6" customFormat="1" ht="27" customHeight="1">
      <c r="B125" s="19"/>
      <c r="C125" s="112" t="s">
        <v>127</v>
      </c>
      <c r="D125" s="112" t="s">
        <v>163</v>
      </c>
      <c r="E125" s="113" t="s">
        <v>194</v>
      </c>
      <c r="F125" s="175" t="s">
        <v>195</v>
      </c>
      <c r="G125" s="173"/>
      <c r="H125" s="173"/>
      <c r="I125" s="173"/>
      <c r="J125" s="114" t="s">
        <v>196</v>
      </c>
      <c r="K125" s="115">
        <v>3.1</v>
      </c>
      <c r="L125" s="172">
        <v>512</v>
      </c>
      <c r="M125" s="173"/>
      <c r="N125" s="172">
        <f>ROUND($L$125*$K$125,2)</f>
        <v>1587.2</v>
      </c>
      <c r="O125" s="173"/>
      <c r="P125" s="173"/>
      <c r="Q125" s="173"/>
      <c r="R125" s="20"/>
      <c r="T125" s="116"/>
      <c r="U125" s="26" t="s">
        <v>38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167</v>
      </c>
      <c r="AT125" s="6" t="s">
        <v>163</v>
      </c>
      <c r="AU125" s="6" t="s">
        <v>127</v>
      </c>
      <c r="AY125" s="6" t="s">
        <v>162</v>
      </c>
      <c r="BE125" s="119">
        <f>IF($U$125="základní",$N$125,0)</f>
        <v>1587.2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1587.2</v>
      </c>
      <c r="BL125" s="6" t="s">
        <v>167</v>
      </c>
      <c r="BM125" s="6" t="s">
        <v>127</v>
      </c>
    </row>
    <row r="126" spans="2:65" s="6" customFormat="1" ht="15.75" customHeight="1">
      <c r="B126" s="19"/>
      <c r="C126" s="112" t="s">
        <v>171</v>
      </c>
      <c r="D126" s="112" t="s">
        <v>163</v>
      </c>
      <c r="E126" s="113" t="s">
        <v>197</v>
      </c>
      <c r="F126" s="175" t="s">
        <v>198</v>
      </c>
      <c r="G126" s="173"/>
      <c r="H126" s="173"/>
      <c r="I126" s="173"/>
      <c r="J126" s="114" t="s">
        <v>170</v>
      </c>
      <c r="K126" s="115">
        <v>15</v>
      </c>
      <c r="L126" s="172">
        <v>20.7</v>
      </c>
      <c r="M126" s="173"/>
      <c r="N126" s="172">
        <f>ROUND($L$126*$K$126,2)</f>
        <v>310.5</v>
      </c>
      <c r="O126" s="173"/>
      <c r="P126" s="173"/>
      <c r="Q126" s="173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167</v>
      </c>
      <c r="AT126" s="6" t="s">
        <v>163</v>
      </c>
      <c r="AU126" s="6" t="s">
        <v>127</v>
      </c>
      <c r="AY126" s="6" t="s">
        <v>162</v>
      </c>
      <c r="BE126" s="119">
        <f>IF($U$126="základní",$N$126,0)</f>
        <v>310.5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310.5</v>
      </c>
      <c r="BL126" s="6" t="s">
        <v>167</v>
      </c>
      <c r="BM126" s="6" t="s">
        <v>171</v>
      </c>
    </row>
    <row r="127" spans="2:65" s="6" customFormat="1" ht="27" customHeight="1">
      <c r="B127" s="19"/>
      <c r="C127" s="112" t="s">
        <v>167</v>
      </c>
      <c r="D127" s="112" t="s">
        <v>163</v>
      </c>
      <c r="E127" s="113" t="s">
        <v>199</v>
      </c>
      <c r="F127" s="175" t="s">
        <v>200</v>
      </c>
      <c r="G127" s="173"/>
      <c r="H127" s="173"/>
      <c r="I127" s="173"/>
      <c r="J127" s="114" t="s">
        <v>170</v>
      </c>
      <c r="K127" s="115">
        <v>50</v>
      </c>
      <c r="L127" s="172">
        <v>25.2</v>
      </c>
      <c r="M127" s="173"/>
      <c r="N127" s="172">
        <f>ROUND($L$127*$K$127,2)</f>
        <v>1260</v>
      </c>
      <c r="O127" s="173"/>
      <c r="P127" s="173"/>
      <c r="Q127" s="173"/>
      <c r="R127" s="20"/>
      <c r="T127" s="116"/>
      <c r="U127" s="26" t="s">
        <v>38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167</v>
      </c>
      <c r="AT127" s="6" t="s">
        <v>163</v>
      </c>
      <c r="AU127" s="6" t="s">
        <v>127</v>
      </c>
      <c r="AY127" s="6" t="s">
        <v>162</v>
      </c>
      <c r="BE127" s="119">
        <f>IF($U$127="základní",$N$127,0)</f>
        <v>1260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1260</v>
      </c>
      <c r="BL127" s="6" t="s">
        <v>167</v>
      </c>
      <c r="BM127" s="6" t="s">
        <v>167</v>
      </c>
    </row>
    <row r="128" spans="2:65" s="6" customFormat="1" ht="27" customHeight="1">
      <c r="B128" s="19"/>
      <c r="C128" s="112" t="s">
        <v>176</v>
      </c>
      <c r="D128" s="112" t="s">
        <v>163</v>
      </c>
      <c r="E128" s="113" t="s">
        <v>201</v>
      </c>
      <c r="F128" s="175" t="s">
        <v>202</v>
      </c>
      <c r="G128" s="173"/>
      <c r="H128" s="173"/>
      <c r="I128" s="173"/>
      <c r="J128" s="114" t="s">
        <v>170</v>
      </c>
      <c r="K128" s="115">
        <v>50</v>
      </c>
      <c r="L128" s="172">
        <v>15</v>
      </c>
      <c r="M128" s="173"/>
      <c r="N128" s="172">
        <f>ROUND($L$128*$K$128,2)</f>
        <v>750</v>
      </c>
      <c r="O128" s="173"/>
      <c r="P128" s="173"/>
      <c r="Q128" s="173"/>
      <c r="R128" s="20"/>
      <c r="T128" s="116"/>
      <c r="U128" s="26" t="s">
        <v>38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167</v>
      </c>
      <c r="AT128" s="6" t="s">
        <v>163</v>
      </c>
      <c r="AU128" s="6" t="s">
        <v>127</v>
      </c>
      <c r="AY128" s="6" t="s">
        <v>162</v>
      </c>
      <c r="BE128" s="119">
        <f>IF($U$128="základní",$N$128,0)</f>
        <v>750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750</v>
      </c>
      <c r="BL128" s="6" t="s">
        <v>167</v>
      </c>
      <c r="BM128" s="6" t="s">
        <v>176</v>
      </c>
    </row>
    <row r="129" spans="2:65" s="6" customFormat="1" ht="15.75" customHeight="1">
      <c r="B129" s="19"/>
      <c r="C129" s="123" t="s">
        <v>178</v>
      </c>
      <c r="D129" s="123" t="s">
        <v>203</v>
      </c>
      <c r="E129" s="124" t="s">
        <v>204</v>
      </c>
      <c r="F129" s="176" t="s">
        <v>205</v>
      </c>
      <c r="G129" s="177"/>
      <c r="H129" s="177"/>
      <c r="I129" s="177"/>
      <c r="J129" s="125" t="s">
        <v>206</v>
      </c>
      <c r="K129" s="126">
        <v>0.75</v>
      </c>
      <c r="L129" s="178">
        <v>100</v>
      </c>
      <c r="M129" s="177"/>
      <c r="N129" s="178">
        <f>ROUND($L$129*$K$129,2)</f>
        <v>75</v>
      </c>
      <c r="O129" s="173"/>
      <c r="P129" s="173"/>
      <c r="Q129" s="173"/>
      <c r="R129" s="20"/>
      <c r="T129" s="116"/>
      <c r="U129" s="26" t="s">
        <v>38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185</v>
      </c>
      <c r="AT129" s="6" t="s">
        <v>203</v>
      </c>
      <c r="AU129" s="6" t="s">
        <v>127</v>
      </c>
      <c r="AY129" s="6" t="s">
        <v>162</v>
      </c>
      <c r="BE129" s="119">
        <f>IF($U$129="základní",$N$129,0)</f>
        <v>75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19</v>
      </c>
      <c r="BK129" s="119">
        <f>ROUND($L$129*$K$129,2)</f>
        <v>75</v>
      </c>
      <c r="BL129" s="6" t="s">
        <v>167</v>
      </c>
      <c r="BM129" s="6" t="s">
        <v>178</v>
      </c>
    </row>
    <row r="130" spans="2:63" s="102" customFormat="1" ht="30.75" customHeight="1">
      <c r="B130" s="103"/>
      <c r="D130" s="111" t="s">
        <v>190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69">
        <f>$BK$130</f>
        <v>1500</v>
      </c>
      <c r="O130" s="170"/>
      <c r="P130" s="170"/>
      <c r="Q130" s="170"/>
      <c r="R130" s="106"/>
      <c r="T130" s="107"/>
      <c r="W130" s="108">
        <f>$W$131</f>
        <v>0</v>
      </c>
      <c r="Y130" s="108">
        <f>$Y$131</f>
        <v>0</v>
      </c>
      <c r="AA130" s="109">
        <f>$AA$131</f>
        <v>0</v>
      </c>
      <c r="AR130" s="105" t="s">
        <v>19</v>
      </c>
      <c r="AT130" s="105" t="s">
        <v>72</v>
      </c>
      <c r="AU130" s="105" t="s">
        <v>19</v>
      </c>
      <c r="AY130" s="105" t="s">
        <v>162</v>
      </c>
      <c r="BK130" s="110">
        <f>$BK$131</f>
        <v>1500</v>
      </c>
    </row>
    <row r="131" spans="2:65" s="6" customFormat="1" ht="27" customHeight="1">
      <c r="B131" s="19"/>
      <c r="C131" s="112" t="s">
        <v>182</v>
      </c>
      <c r="D131" s="112" t="s">
        <v>163</v>
      </c>
      <c r="E131" s="113" t="s">
        <v>207</v>
      </c>
      <c r="F131" s="175" t="s">
        <v>208</v>
      </c>
      <c r="G131" s="173"/>
      <c r="H131" s="173"/>
      <c r="I131" s="173"/>
      <c r="J131" s="114" t="s">
        <v>166</v>
      </c>
      <c r="K131" s="115">
        <v>1</v>
      </c>
      <c r="L131" s="172">
        <v>1500</v>
      </c>
      <c r="M131" s="173"/>
      <c r="N131" s="172">
        <f>ROUND($L$131*$K$131,2)</f>
        <v>1500</v>
      </c>
      <c r="O131" s="173"/>
      <c r="P131" s="173"/>
      <c r="Q131" s="173"/>
      <c r="R131" s="20"/>
      <c r="T131" s="116"/>
      <c r="U131" s="26" t="s">
        <v>38</v>
      </c>
      <c r="V131" s="117">
        <v>0</v>
      </c>
      <c r="W131" s="117">
        <f>$V$131*$K$131</f>
        <v>0</v>
      </c>
      <c r="X131" s="117">
        <v>0</v>
      </c>
      <c r="Y131" s="117">
        <f>$X$131*$K$131</f>
        <v>0</v>
      </c>
      <c r="Z131" s="117">
        <v>0</v>
      </c>
      <c r="AA131" s="118">
        <f>$Z$131*$K$131</f>
        <v>0</v>
      </c>
      <c r="AR131" s="6" t="s">
        <v>167</v>
      </c>
      <c r="AT131" s="6" t="s">
        <v>163</v>
      </c>
      <c r="AU131" s="6" t="s">
        <v>127</v>
      </c>
      <c r="AY131" s="6" t="s">
        <v>162</v>
      </c>
      <c r="BE131" s="119">
        <f>IF($U$131="základní",$N$131,0)</f>
        <v>1500</v>
      </c>
      <c r="BF131" s="119">
        <f>IF($U$131="snížená",$N$131,0)</f>
        <v>0</v>
      </c>
      <c r="BG131" s="119">
        <f>IF($U$131="zákl. přenesená",$N$131,0)</f>
        <v>0</v>
      </c>
      <c r="BH131" s="119">
        <f>IF($U$131="sníž. přenesená",$N$131,0)</f>
        <v>0</v>
      </c>
      <c r="BI131" s="119">
        <f>IF($U$131="nulová",$N$131,0)</f>
        <v>0</v>
      </c>
      <c r="BJ131" s="6" t="s">
        <v>19</v>
      </c>
      <c r="BK131" s="119">
        <f>ROUND($L$131*$K$131,2)</f>
        <v>1500</v>
      </c>
      <c r="BL131" s="6" t="s">
        <v>167</v>
      </c>
      <c r="BM131" s="6" t="s">
        <v>182</v>
      </c>
    </row>
    <row r="132" spans="2:63" s="102" customFormat="1" ht="30.75" customHeight="1">
      <c r="B132" s="103"/>
      <c r="D132" s="111" t="s">
        <v>138</v>
      </c>
      <c r="E132" s="111"/>
      <c r="F132" s="111"/>
      <c r="G132" s="111"/>
      <c r="H132" s="111"/>
      <c r="I132" s="111"/>
      <c r="J132" s="111"/>
      <c r="K132" s="111"/>
      <c r="L132" s="111"/>
      <c r="M132" s="111"/>
      <c r="N132" s="169">
        <f>$BK$132</f>
        <v>4320</v>
      </c>
      <c r="O132" s="170"/>
      <c r="P132" s="170"/>
      <c r="Q132" s="170"/>
      <c r="R132" s="106"/>
      <c r="T132" s="107"/>
      <c r="W132" s="108">
        <f>$W$133</f>
        <v>0</v>
      </c>
      <c r="Y132" s="108">
        <f>$Y$133</f>
        <v>0</v>
      </c>
      <c r="AA132" s="109">
        <f>$AA$133</f>
        <v>0</v>
      </c>
      <c r="AR132" s="105" t="s">
        <v>19</v>
      </c>
      <c r="AT132" s="105" t="s">
        <v>72</v>
      </c>
      <c r="AU132" s="105" t="s">
        <v>19</v>
      </c>
      <c r="AY132" s="105" t="s">
        <v>162</v>
      </c>
      <c r="BK132" s="110">
        <f>$BK$133</f>
        <v>4320</v>
      </c>
    </row>
    <row r="133" spans="2:65" s="6" customFormat="1" ht="27" customHeight="1">
      <c r="B133" s="19"/>
      <c r="C133" s="112" t="s">
        <v>185</v>
      </c>
      <c r="D133" s="112" t="s">
        <v>163</v>
      </c>
      <c r="E133" s="113" t="s">
        <v>209</v>
      </c>
      <c r="F133" s="175" t="s">
        <v>210</v>
      </c>
      <c r="G133" s="173"/>
      <c r="H133" s="173"/>
      <c r="I133" s="173"/>
      <c r="J133" s="114" t="s">
        <v>196</v>
      </c>
      <c r="K133" s="115">
        <v>1</v>
      </c>
      <c r="L133" s="172">
        <v>4320</v>
      </c>
      <c r="M133" s="173"/>
      <c r="N133" s="172">
        <f>ROUND($L$133*$K$133,2)</f>
        <v>4320</v>
      </c>
      <c r="O133" s="173"/>
      <c r="P133" s="173"/>
      <c r="Q133" s="173"/>
      <c r="R133" s="20"/>
      <c r="T133" s="116"/>
      <c r="U133" s="26" t="s">
        <v>38</v>
      </c>
      <c r="V133" s="117">
        <v>0</v>
      </c>
      <c r="W133" s="117">
        <f>$V$133*$K$133</f>
        <v>0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R133" s="6" t="s">
        <v>167</v>
      </c>
      <c r="AT133" s="6" t="s">
        <v>163</v>
      </c>
      <c r="AU133" s="6" t="s">
        <v>127</v>
      </c>
      <c r="AY133" s="6" t="s">
        <v>162</v>
      </c>
      <c r="BE133" s="119">
        <f>IF($U$133="základní",$N$133,0)</f>
        <v>4320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6" t="s">
        <v>19</v>
      </c>
      <c r="BK133" s="119">
        <f>ROUND($L$133*$K$133,2)</f>
        <v>4320</v>
      </c>
      <c r="BL133" s="6" t="s">
        <v>167</v>
      </c>
      <c r="BM133" s="6" t="s">
        <v>185</v>
      </c>
    </row>
    <row r="134" spans="2:63" s="102" customFormat="1" ht="30.75" customHeight="1">
      <c r="B134" s="103"/>
      <c r="D134" s="111" t="s">
        <v>139</v>
      </c>
      <c r="E134" s="111"/>
      <c r="F134" s="111"/>
      <c r="G134" s="111"/>
      <c r="H134" s="111"/>
      <c r="I134" s="111"/>
      <c r="J134" s="111"/>
      <c r="K134" s="111"/>
      <c r="L134" s="111"/>
      <c r="M134" s="111"/>
      <c r="N134" s="169">
        <f>$BK$134</f>
        <v>24837.2</v>
      </c>
      <c r="O134" s="170"/>
      <c r="P134" s="170"/>
      <c r="Q134" s="170"/>
      <c r="R134" s="106"/>
      <c r="T134" s="107"/>
      <c r="W134" s="108">
        <f>SUM($W$135:$W$136)</f>
        <v>0</v>
      </c>
      <c r="Y134" s="108">
        <f>SUM($Y$135:$Y$136)</f>
        <v>0</v>
      </c>
      <c r="AA134" s="109">
        <f>SUM($AA$135:$AA$136)</f>
        <v>0</v>
      </c>
      <c r="AR134" s="105" t="s">
        <v>19</v>
      </c>
      <c r="AT134" s="105" t="s">
        <v>72</v>
      </c>
      <c r="AU134" s="105" t="s">
        <v>19</v>
      </c>
      <c r="AY134" s="105" t="s">
        <v>162</v>
      </c>
      <c r="BK134" s="110">
        <f>SUM($BK$135:$BK$136)</f>
        <v>24837.2</v>
      </c>
    </row>
    <row r="135" spans="2:65" s="6" customFormat="1" ht="27" customHeight="1">
      <c r="B135" s="19"/>
      <c r="C135" s="112" t="s">
        <v>177</v>
      </c>
      <c r="D135" s="112" t="s">
        <v>163</v>
      </c>
      <c r="E135" s="113" t="s">
        <v>211</v>
      </c>
      <c r="F135" s="175" t="s">
        <v>212</v>
      </c>
      <c r="G135" s="173"/>
      <c r="H135" s="173"/>
      <c r="I135" s="173"/>
      <c r="J135" s="114" t="s">
        <v>170</v>
      </c>
      <c r="K135" s="115">
        <v>5</v>
      </c>
      <c r="L135" s="172">
        <v>1500</v>
      </c>
      <c r="M135" s="173"/>
      <c r="N135" s="172">
        <f>ROUND($L$135*$K$135,2)</f>
        <v>7500</v>
      </c>
      <c r="O135" s="173"/>
      <c r="P135" s="173"/>
      <c r="Q135" s="173"/>
      <c r="R135" s="20"/>
      <c r="T135" s="116"/>
      <c r="U135" s="26" t="s">
        <v>38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167</v>
      </c>
      <c r="AT135" s="6" t="s">
        <v>163</v>
      </c>
      <c r="AU135" s="6" t="s">
        <v>127</v>
      </c>
      <c r="AY135" s="6" t="s">
        <v>162</v>
      </c>
      <c r="BE135" s="119">
        <f>IF($U$135="základní",$N$135,0)</f>
        <v>7500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6" t="s">
        <v>19</v>
      </c>
      <c r="BK135" s="119">
        <f>ROUND($L$135*$K$135,2)</f>
        <v>7500</v>
      </c>
      <c r="BL135" s="6" t="s">
        <v>167</v>
      </c>
      <c r="BM135" s="6" t="s">
        <v>177</v>
      </c>
    </row>
    <row r="136" spans="2:65" s="6" customFormat="1" ht="27" customHeight="1">
      <c r="B136" s="19"/>
      <c r="C136" s="112" t="s">
        <v>24</v>
      </c>
      <c r="D136" s="112" t="s">
        <v>163</v>
      </c>
      <c r="E136" s="113" t="s">
        <v>213</v>
      </c>
      <c r="F136" s="175" t="s">
        <v>214</v>
      </c>
      <c r="G136" s="173"/>
      <c r="H136" s="173"/>
      <c r="I136" s="173"/>
      <c r="J136" s="114" t="s">
        <v>170</v>
      </c>
      <c r="K136" s="115">
        <v>38.96</v>
      </c>
      <c r="L136" s="172">
        <v>445</v>
      </c>
      <c r="M136" s="173"/>
      <c r="N136" s="172">
        <f>ROUND($L$136*$K$136,2)</f>
        <v>17337.2</v>
      </c>
      <c r="O136" s="173"/>
      <c r="P136" s="173"/>
      <c r="Q136" s="173"/>
      <c r="R136" s="20"/>
      <c r="T136" s="116"/>
      <c r="U136" s="26" t="s">
        <v>38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167</v>
      </c>
      <c r="AT136" s="6" t="s">
        <v>163</v>
      </c>
      <c r="AU136" s="6" t="s">
        <v>127</v>
      </c>
      <c r="AY136" s="6" t="s">
        <v>162</v>
      </c>
      <c r="BE136" s="119">
        <f>IF($U$136="základní",$N$136,0)</f>
        <v>17337.2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17337.2</v>
      </c>
      <c r="BL136" s="6" t="s">
        <v>167</v>
      </c>
      <c r="BM136" s="6" t="s">
        <v>24</v>
      </c>
    </row>
    <row r="137" spans="2:63" s="102" customFormat="1" ht="30.75" customHeight="1">
      <c r="B137" s="103"/>
      <c r="D137" s="111" t="s">
        <v>140</v>
      </c>
      <c r="E137" s="111"/>
      <c r="F137" s="111"/>
      <c r="G137" s="111"/>
      <c r="H137" s="111"/>
      <c r="I137" s="111"/>
      <c r="J137" s="111"/>
      <c r="K137" s="111"/>
      <c r="L137" s="111"/>
      <c r="M137" s="111"/>
      <c r="N137" s="169">
        <f>$BK$137</f>
        <v>11895</v>
      </c>
      <c r="O137" s="170"/>
      <c r="P137" s="170"/>
      <c r="Q137" s="170"/>
      <c r="R137" s="106"/>
      <c r="T137" s="107"/>
      <c r="W137" s="108">
        <f>$W$138</f>
        <v>0</v>
      </c>
      <c r="Y137" s="108">
        <f>$Y$138</f>
        <v>0</v>
      </c>
      <c r="AA137" s="109">
        <f>$AA$138</f>
        <v>0</v>
      </c>
      <c r="AR137" s="105" t="s">
        <v>19</v>
      </c>
      <c r="AT137" s="105" t="s">
        <v>72</v>
      </c>
      <c r="AU137" s="105" t="s">
        <v>19</v>
      </c>
      <c r="AY137" s="105" t="s">
        <v>162</v>
      </c>
      <c r="BK137" s="110">
        <f>$BK$138</f>
        <v>11895</v>
      </c>
    </row>
    <row r="138" spans="2:65" s="6" customFormat="1" ht="27" customHeight="1">
      <c r="B138" s="19"/>
      <c r="C138" s="112" t="s">
        <v>215</v>
      </c>
      <c r="D138" s="112" t="s">
        <v>163</v>
      </c>
      <c r="E138" s="113" t="s">
        <v>172</v>
      </c>
      <c r="F138" s="175" t="s">
        <v>173</v>
      </c>
      <c r="G138" s="173"/>
      <c r="H138" s="173"/>
      <c r="I138" s="173"/>
      <c r="J138" s="114" t="s">
        <v>170</v>
      </c>
      <c r="K138" s="115">
        <v>32.5</v>
      </c>
      <c r="L138" s="172">
        <v>366</v>
      </c>
      <c r="M138" s="173"/>
      <c r="N138" s="172">
        <f>ROUND($L$138*$K$138,2)</f>
        <v>11895</v>
      </c>
      <c r="O138" s="173"/>
      <c r="P138" s="173"/>
      <c r="Q138" s="173"/>
      <c r="R138" s="20"/>
      <c r="T138" s="116"/>
      <c r="U138" s="26" t="s">
        <v>38</v>
      </c>
      <c r="V138" s="117">
        <v>0</v>
      </c>
      <c r="W138" s="117">
        <f>$V$138*$K$138</f>
        <v>0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167</v>
      </c>
      <c r="AT138" s="6" t="s">
        <v>163</v>
      </c>
      <c r="AU138" s="6" t="s">
        <v>127</v>
      </c>
      <c r="AY138" s="6" t="s">
        <v>162</v>
      </c>
      <c r="BE138" s="119">
        <f>IF($U$138="základní",$N$138,0)</f>
        <v>11895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19</v>
      </c>
      <c r="BK138" s="119">
        <f>ROUND($L$138*$K$138,2)</f>
        <v>11895</v>
      </c>
      <c r="BL138" s="6" t="s">
        <v>167</v>
      </c>
      <c r="BM138" s="6" t="s">
        <v>215</v>
      </c>
    </row>
    <row r="139" spans="2:63" s="102" customFormat="1" ht="30.75" customHeight="1">
      <c r="B139" s="103"/>
      <c r="D139" s="111" t="s">
        <v>141</v>
      </c>
      <c r="E139" s="111"/>
      <c r="F139" s="111"/>
      <c r="G139" s="111"/>
      <c r="H139" s="111"/>
      <c r="I139" s="111"/>
      <c r="J139" s="111"/>
      <c r="K139" s="111"/>
      <c r="L139" s="111"/>
      <c r="M139" s="111"/>
      <c r="N139" s="169">
        <f>$BK$139</f>
        <v>13800</v>
      </c>
      <c r="O139" s="170"/>
      <c r="P139" s="170"/>
      <c r="Q139" s="170"/>
      <c r="R139" s="106"/>
      <c r="T139" s="107"/>
      <c r="W139" s="108">
        <f>SUM($W$140:$W$141)</f>
        <v>0</v>
      </c>
      <c r="Y139" s="108">
        <f>SUM($Y$140:$Y$141)</f>
        <v>0</v>
      </c>
      <c r="AA139" s="109">
        <f>SUM($AA$140:$AA$141)</f>
        <v>0</v>
      </c>
      <c r="AR139" s="105" t="s">
        <v>19</v>
      </c>
      <c r="AT139" s="105" t="s">
        <v>72</v>
      </c>
      <c r="AU139" s="105" t="s">
        <v>19</v>
      </c>
      <c r="AY139" s="105" t="s">
        <v>162</v>
      </c>
      <c r="BK139" s="110">
        <f>SUM($BK$140:$BK$141)</f>
        <v>13800</v>
      </c>
    </row>
    <row r="140" spans="2:65" s="6" customFormat="1" ht="27" customHeight="1">
      <c r="B140" s="19"/>
      <c r="C140" s="112" t="s">
        <v>216</v>
      </c>
      <c r="D140" s="112" t="s">
        <v>163</v>
      </c>
      <c r="E140" s="113" t="s">
        <v>217</v>
      </c>
      <c r="F140" s="175" t="s">
        <v>218</v>
      </c>
      <c r="G140" s="173"/>
      <c r="H140" s="173"/>
      <c r="I140" s="173"/>
      <c r="J140" s="114" t="s">
        <v>219</v>
      </c>
      <c r="K140" s="115">
        <v>16</v>
      </c>
      <c r="L140" s="172">
        <v>250</v>
      </c>
      <c r="M140" s="173"/>
      <c r="N140" s="172">
        <f>ROUND($L$140*$K$140,2)</f>
        <v>4000</v>
      </c>
      <c r="O140" s="173"/>
      <c r="P140" s="173"/>
      <c r="Q140" s="173"/>
      <c r="R140" s="20"/>
      <c r="T140" s="116"/>
      <c r="U140" s="26" t="s">
        <v>38</v>
      </c>
      <c r="V140" s="117">
        <v>0</v>
      </c>
      <c r="W140" s="117">
        <f>$V$140*$K$140</f>
        <v>0</v>
      </c>
      <c r="X140" s="117">
        <v>0</v>
      </c>
      <c r="Y140" s="117">
        <f>$X$140*$K$140</f>
        <v>0</v>
      </c>
      <c r="Z140" s="117">
        <v>0</v>
      </c>
      <c r="AA140" s="118">
        <f>$Z$140*$K$140</f>
        <v>0</v>
      </c>
      <c r="AR140" s="6" t="s">
        <v>167</v>
      </c>
      <c r="AT140" s="6" t="s">
        <v>163</v>
      </c>
      <c r="AU140" s="6" t="s">
        <v>127</v>
      </c>
      <c r="AY140" s="6" t="s">
        <v>162</v>
      </c>
      <c r="BE140" s="119">
        <f>IF($U$140="základní",$N$140,0)</f>
        <v>4000</v>
      </c>
      <c r="BF140" s="119">
        <f>IF($U$140="snížená",$N$140,0)</f>
        <v>0</v>
      </c>
      <c r="BG140" s="119">
        <f>IF($U$140="zákl. přenesená",$N$140,0)</f>
        <v>0</v>
      </c>
      <c r="BH140" s="119">
        <f>IF($U$140="sníž. přenesená",$N$140,0)</f>
        <v>0</v>
      </c>
      <c r="BI140" s="119">
        <f>IF($U$140="nulová",$N$140,0)</f>
        <v>0</v>
      </c>
      <c r="BJ140" s="6" t="s">
        <v>19</v>
      </c>
      <c r="BK140" s="119">
        <f>ROUND($L$140*$K$140,2)</f>
        <v>4000</v>
      </c>
      <c r="BL140" s="6" t="s">
        <v>167</v>
      </c>
      <c r="BM140" s="6" t="s">
        <v>216</v>
      </c>
    </row>
    <row r="141" spans="2:65" s="6" customFormat="1" ht="15.75" customHeight="1">
      <c r="B141" s="19"/>
      <c r="C141" s="123" t="s">
        <v>220</v>
      </c>
      <c r="D141" s="123" t="s">
        <v>203</v>
      </c>
      <c r="E141" s="124" t="s">
        <v>221</v>
      </c>
      <c r="F141" s="176" t="s">
        <v>222</v>
      </c>
      <c r="G141" s="177"/>
      <c r="H141" s="177"/>
      <c r="I141" s="177"/>
      <c r="J141" s="125" t="s">
        <v>166</v>
      </c>
      <c r="K141" s="126">
        <v>49</v>
      </c>
      <c r="L141" s="178">
        <v>200</v>
      </c>
      <c r="M141" s="177"/>
      <c r="N141" s="178">
        <f>ROUND($L$141*$K$141,2)</f>
        <v>9800</v>
      </c>
      <c r="O141" s="173"/>
      <c r="P141" s="173"/>
      <c r="Q141" s="173"/>
      <c r="R141" s="20"/>
      <c r="T141" s="116"/>
      <c r="U141" s="26" t="s">
        <v>38</v>
      </c>
      <c r="V141" s="117">
        <v>0</v>
      </c>
      <c r="W141" s="117">
        <f>$V$141*$K$141</f>
        <v>0</v>
      </c>
      <c r="X141" s="117">
        <v>0</v>
      </c>
      <c r="Y141" s="117">
        <f>$X$141*$K$141</f>
        <v>0</v>
      </c>
      <c r="Z141" s="117">
        <v>0</v>
      </c>
      <c r="AA141" s="118">
        <f>$Z$141*$K$141</f>
        <v>0</v>
      </c>
      <c r="AR141" s="6" t="s">
        <v>185</v>
      </c>
      <c r="AT141" s="6" t="s">
        <v>203</v>
      </c>
      <c r="AU141" s="6" t="s">
        <v>127</v>
      </c>
      <c r="AY141" s="6" t="s">
        <v>162</v>
      </c>
      <c r="BE141" s="119">
        <f>IF($U$141="základní",$N$141,0)</f>
        <v>9800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6" t="s">
        <v>19</v>
      </c>
      <c r="BK141" s="119">
        <f>ROUND($L$141*$K$141,2)</f>
        <v>9800</v>
      </c>
      <c r="BL141" s="6" t="s">
        <v>167</v>
      </c>
      <c r="BM141" s="6" t="s">
        <v>220</v>
      </c>
    </row>
    <row r="142" spans="2:63" s="102" customFormat="1" ht="30.75" customHeight="1">
      <c r="B142" s="103"/>
      <c r="D142" s="111" t="s">
        <v>191</v>
      </c>
      <c r="E142" s="111"/>
      <c r="F142" s="111"/>
      <c r="G142" s="111"/>
      <c r="H142" s="111"/>
      <c r="I142" s="111"/>
      <c r="J142" s="111"/>
      <c r="K142" s="111"/>
      <c r="L142" s="111"/>
      <c r="M142" s="111"/>
      <c r="N142" s="169">
        <f>$BK$142</f>
        <v>4877.5</v>
      </c>
      <c r="O142" s="170"/>
      <c r="P142" s="170"/>
      <c r="Q142" s="170"/>
      <c r="R142" s="106"/>
      <c r="T142" s="107"/>
      <c r="W142" s="108">
        <f>SUM($W$143:$W$145)</f>
        <v>0</v>
      </c>
      <c r="Y142" s="108">
        <f>SUM($Y$143:$Y$145)</f>
        <v>0</v>
      </c>
      <c r="AA142" s="109">
        <f>SUM($AA$143:$AA$145)</f>
        <v>0</v>
      </c>
      <c r="AR142" s="105" t="s">
        <v>19</v>
      </c>
      <c r="AT142" s="105" t="s">
        <v>72</v>
      </c>
      <c r="AU142" s="105" t="s">
        <v>19</v>
      </c>
      <c r="AY142" s="105" t="s">
        <v>162</v>
      </c>
      <c r="BK142" s="110">
        <f>SUM($BK$143:$BK$145)</f>
        <v>4877.5</v>
      </c>
    </row>
    <row r="143" spans="2:65" s="6" customFormat="1" ht="27" customHeight="1">
      <c r="B143" s="19"/>
      <c r="C143" s="112" t="s">
        <v>223</v>
      </c>
      <c r="D143" s="112" t="s">
        <v>163</v>
      </c>
      <c r="E143" s="113" t="s">
        <v>224</v>
      </c>
      <c r="F143" s="175" t="s">
        <v>225</v>
      </c>
      <c r="G143" s="173"/>
      <c r="H143" s="173"/>
      <c r="I143" s="173"/>
      <c r="J143" s="114" t="s">
        <v>226</v>
      </c>
      <c r="K143" s="115">
        <v>2.715</v>
      </c>
      <c r="L143" s="172">
        <v>134</v>
      </c>
      <c r="M143" s="173"/>
      <c r="N143" s="172">
        <f>ROUND($L$143*$K$143,2)</f>
        <v>363.81</v>
      </c>
      <c r="O143" s="173"/>
      <c r="P143" s="173"/>
      <c r="Q143" s="173"/>
      <c r="R143" s="20"/>
      <c r="T143" s="116"/>
      <c r="U143" s="26" t="s">
        <v>38</v>
      </c>
      <c r="V143" s="117">
        <v>0</v>
      </c>
      <c r="W143" s="117">
        <f>$V$143*$K$143</f>
        <v>0</v>
      </c>
      <c r="X143" s="117">
        <v>0</v>
      </c>
      <c r="Y143" s="117">
        <f>$X$143*$K$143</f>
        <v>0</v>
      </c>
      <c r="Z143" s="117">
        <v>0</v>
      </c>
      <c r="AA143" s="118">
        <f>$Z$143*$K$143</f>
        <v>0</v>
      </c>
      <c r="AR143" s="6" t="s">
        <v>167</v>
      </c>
      <c r="AT143" s="6" t="s">
        <v>163</v>
      </c>
      <c r="AU143" s="6" t="s">
        <v>127</v>
      </c>
      <c r="AY143" s="6" t="s">
        <v>162</v>
      </c>
      <c r="BE143" s="119">
        <f>IF($U$143="základní",$N$143,0)</f>
        <v>363.81</v>
      </c>
      <c r="BF143" s="119">
        <f>IF($U$143="snížená",$N$143,0)</f>
        <v>0</v>
      </c>
      <c r="BG143" s="119">
        <f>IF($U$143="zákl. přenesená",$N$143,0)</f>
        <v>0</v>
      </c>
      <c r="BH143" s="119">
        <f>IF($U$143="sníž. přenesená",$N$143,0)</f>
        <v>0</v>
      </c>
      <c r="BI143" s="119">
        <f>IF($U$143="nulová",$N$143,0)</f>
        <v>0</v>
      </c>
      <c r="BJ143" s="6" t="s">
        <v>19</v>
      </c>
      <c r="BK143" s="119">
        <f>ROUND($L$143*$K$143,2)</f>
        <v>363.81</v>
      </c>
      <c r="BL143" s="6" t="s">
        <v>167</v>
      </c>
      <c r="BM143" s="6" t="s">
        <v>223</v>
      </c>
    </row>
    <row r="144" spans="2:65" s="6" customFormat="1" ht="27" customHeight="1">
      <c r="B144" s="19"/>
      <c r="C144" s="112" t="s">
        <v>8</v>
      </c>
      <c r="D144" s="112" t="s">
        <v>163</v>
      </c>
      <c r="E144" s="113" t="s">
        <v>227</v>
      </c>
      <c r="F144" s="175" t="s">
        <v>228</v>
      </c>
      <c r="G144" s="173"/>
      <c r="H144" s="173"/>
      <c r="I144" s="173"/>
      <c r="J144" s="114" t="s">
        <v>226</v>
      </c>
      <c r="K144" s="115">
        <v>100.455</v>
      </c>
      <c r="L144" s="172">
        <v>12.5</v>
      </c>
      <c r="M144" s="173"/>
      <c r="N144" s="172">
        <f>ROUND($L$144*$K$144,2)</f>
        <v>1255.69</v>
      </c>
      <c r="O144" s="173"/>
      <c r="P144" s="173"/>
      <c r="Q144" s="173"/>
      <c r="R144" s="20"/>
      <c r="T144" s="116"/>
      <c r="U144" s="26" t="s">
        <v>38</v>
      </c>
      <c r="V144" s="117">
        <v>0</v>
      </c>
      <c r="W144" s="117">
        <f>$V$144*$K$144</f>
        <v>0</v>
      </c>
      <c r="X144" s="117">
        <v>0</v>
      </c>
      <c r="Y144" s="117">
        <f>$X$144*$K$144</f>
        <v>0</v>
      </c>
      <c r="Z144" s="117">
        <v>0</v>
      </c>
      <c r="AA144" s="118">
        <f>$Z$144*$K$144</f>
        <v>0</v>
      </c>
      <c r="AR144" s="6" t="s">
        <v>167</v>
      </c>
      <c r="AT144" s="6" t="s">
        <v>163</v>
      </c>
      <c r="AU144" s="6" t="s">
        <v>127</v>
      </c>
      <c r="AY144" s="6" t="s">
        <v>162</v>
      </c>
      <c r="BE144" s="119">
        <f>IF($U$144="základní",$N$144,0)</f>
        <v>1255.69</v>
      </c>
      <c r="BF144" s="119">
        <f>IF($U$144="snížená",$N$144,0)</f>
        <v>0</v>
      </c>
      <c r="BG144" s="119">
        <f>IF($U$144="zákl. přenesená",$N$144,0)</f>
        <v>0</v>
      </c>
      <c r="BH144" s="119">
        <f>IF($U$144="sníž. přenesená",$N$144,0)</f>
        <v>0</v>
      </c>
      <c r="BI144" s="119">
        <f>IF($U$144="nulová",$N$144,0)</f>
        <v>0</v>
      </c>
      <c r="BJ144" s="6" t="s">
        <v>19</v>
      </c>
      <c r="BK144" s="119">
        <f>ROUND($L$144*$K$144,2)</f>
        <v>1255.69</v>
      </c>
      <c r="BL144" s="6" t="s">
        <v>167</v>
      </c>
      <c r="BM144" s="6" t="s">
        <v>8</v>
      </c>
    </row>
    <row r="145" spans="2:65" s="6" customFormat="1" ht="27" customHeight="1">
      <c r="B145" s="19"/>
      <c r="C145" s="112" t="s">
        <v>229</v>
      </c>
      <c r="D145" s="112" t="s">
        <v>163</v>
      </c>
      <c r="E145" s="113" t="s">
        <v>230</v>
      </c>
      <c r="F145" s="175" t="s">
        <v>231</v>
      </c>
      <c r="G145" s="173"/>
      <c r="H145" s="173"/>
      <c r="I145" s="173"/>
      <c r="J145" s="114" t="s">
        <v>226</v>
      </c>
      <c r="K145" s="115">
        <v>2.715</v>
      </c>
      <c r="L145" s="172">
        <v>1200</v>
      </c>
      <c r="M145" s="173"/>
      <c r="N145" s="172">
        <f>ROUND($L$145*$K$145,2)</f>
        <v>3258</v>
      </c>
      <c r="O145" s="173"/>
      <c r="P145" s="173"/>
      <c r="Q145" s="173"/>
      <c r="R145" s="20"/>
      <c r="T145" s="116"/>
      <c r="U145" s="26" t="s">
        <v>38</v>
      </c>
      <c r="V145" s="117">
        <v>0</v>
      </c>
      <c r="W145" s="117">
        <f>$V$145*$K$145</f>
        <v>0</v>
      </c>
      <c r="X145" s="117">
        <v>0</v>
      </c>
      <c r="Y145" s="117">
        <f>$X$145*$K$145</f>
        <v>0</v>
      </c>
      <c r="Z145" s="117">
        <v>0</v>
      </c>
      <c r="AA145" s="118">
        <f>$Z$145*$K$145</f>
        <v>0</v>
      </c>
      <c r="AR145" s="6" t="s">
        <v>167</v>
      </c>
      <c r="AT145" s="6" t="s">
        <v>163</v>
      </c>
      <c r="AU145" s="6" t="s">
        <v>127</v>
      </c>
      <c r="AY145" s="6" t="s">
        <v>162</v>
      </c>
      <c r="BE145" s="119">
        <f>IF($U$145="základní",$N$145,0)</f>
        <v>3258</v>
      </c>
      <c r="BF145" s="119">
        <f>IF($U$145="snížená",$N$145,0)</f>
        <v>0</v>
      </c>
      <c r="BG145" s="119">
        <f>IF($U$145="zákl. přenesená",$N$145,0)</f>
        <v>0</v>
      </c>
      <c r="BH145" s="119">
        <f>IF($U$145="sníž. přenesená",$N$145,0)</f>
        <v>0</v>
      </c>
      <c r="BI145" s="119">
        <f>IF($U$145="nulová",$N$145,0)</f>
        <v>0</v>
      </c>
      <c r="BJ145" s="6" t="s">
        <v>19</v>
      </c>
      <c r="BK145" s="119">
        <f>ROUND($L$145*$K$145,2)</f>
        <v>3258</v>
      </c>
      <c r="BL145" s="6" t="s">
        <v>167</v>
      </c>
      <c r="BM145" s="6" t="s">
        <v>229</v>
      </c>
    </row>
    <row r="146" spans="2:63" s="102" customFormat="1" ht="30.75" customHeight="1">
      <c r="B146" s="103"/>
      <c r="D146" s="111" t="s">
        <v>142</v>
      </c>
      <c r="E146" s="111"/>
      <c r="F146" s="111"/>
      <c r="G146" s="111"/>
      <c r="H146" s="111"/>
      <c r="I146" s="111"/>
      <c r="J146" s="111"/>
      <c r="K146" s="111"/>
      <c r="L146" s="111"/>
      <c r="M146" s="111"/>
      <c r="N146" s="169">
        <f>$BK$146</f>
        <v>5000</v>
      </c>
      <c r="O146" s="170"/>
      <c r="P146" s="170"/>
      <c r="Q146" s="170"/>
      <c r="R146" s="106"/>
      <c r="T146" s="107"/>
      <c r="W146" s="108">
        <f>$W$147</f>
        <v>0</v>
      </c>
      <c r="Y146" s="108">
        <f>$Y$147</f>
        <v>0</v>
      </c>
      <c r="AA146" s="109">
        <f>$AA$147</f>
        <v>0</v>
      </c>
      <c r="AR146" s="105" t="s">
        <v>19</v>
      </c>
      <c r="AT146" s="105" t="s">
        <v>72</v>
      </c>
      <c r="AU146" s="105" t="s">
        <v>19</v>
      </c>
      <c r="AY146" s="105" t="s">
        <v>162</v>
      </c>
      <c r="BK146" s="110">
        <f>$BK$147</f>
        <v>5000</v>
      </c>
    </row>
    <row r="147" spans="2:65" s="6" customFormat="1" ht="15.75" customHeight="1">
      <c r="B147" s="19"/>
      <c r="C147" s="112" t="s">
        <v>232</v>
      </c>
      <c r="D147" s="112" t="s">
        <v>163</v>
      </c>
      <c r="E147" s="113" t="s">
        <v>179</v>
      </c>
      <c r="F147" s="175" t="s">
        <v>180</v>
      </c>
      <c r="G147" s="173"/>
      <c r="H147" s="173"/>
      <c r="I147" s="173"/>
      <c r="J147" s="114" t="s">
        <v>181</v>
      </c>
      <c r="K147" s="115">
        <v>1</v>
      </c>
      <c r="L147" s="172">
        <v>5000</v>
      </c>
      <c r="M147" s="173"/>
      <c r="N147" s="172">
        <f>ROUND($L$147*$K$147,2)</f>
        <v>5000</v>
      </c>
      <c r="O147" s="173"/>
      <c r="P147" s="173"/>
      <c r="Q147" s="173"/>
      <c r="R147" s="20"/>
      <c r="T147" s="116"/>
      <c r="U147" s="26" t="s">
        <v>38</v>
      </c>
      <c r="V147" s="117">
        <v>0</v>
      </c>
      <c r="W147" s="117">
        <f>$V$147*$K$147</f>
        <v>0</v>
      </c>
      <c r="X147" s="117">
        <v>0</v>
      </c>
      <c r="Y147" s="117">
        <f>$X$147*$K$147</f>
        <v>0</v>
      </c>
      <c r="Z147" s="117">
        <v>0</v>
      </c>
      <c r="AA147" s="118">
        <f>$Z$147*$K$147</f>
        <v>0</v>
      </c>
      <c r="AR147" s="6" t="s">
        <v>167</v>
      </c>
      <c r="AT147" s="6" t="s">
        <v>163</v>
      </c>
      <c r="AU147" s="6" t="s">
        <v>127</v>
      </c>
      <c r="AY147" s="6" t="s">
        <v>162</v>
      </c>
      <c r="BE147" s="119">
        <f>IF($U$147="základní",$N$147,0)</f>
        <v>5000</v>
      </c>
      <c r="BF147" s="119">
        <f>IF($U$147="snížená",$N$147,0)</f>
        <v>0</v>
      </c>
      <c r="BG147" s="119">
        <f>IF($U$147="zákl. přenesená",$N$147,0)</f>
        <v>0</v>
      </c>
      <c r="BH147" s="119">
        <f>IF($U$147="sníž. přenesená",$N$147,0)</f>
        <v>0</v>
      </c>
      <c r="BI147" s="119">
        <f>IF($U$147="nulová",$N$147,0)</f>
        <v>0</v>
      </c>
      <c r="BJ147" s="6" t="s">
        <v>19</v>
      </c>
      <c r="BK147" s="119">
        <f>ROUND($L$147*$K$147,2)</f>
        <v>5000</v>
      </c>
      <c r="BL147" s="6" t="s">
        <v>167</v>
      </c>
      <c r="BM147" s="6" t="s">
        <v>232</v>
      </c>
    </row>
    <row r="148" spans="2:63" s="102" customFormat="1" ht="37.5" customHeight="1">
      <c r="B148" s="103"/>
      <c r="D148" s="104" t="s">
        <v>143</v>
      </c>
      <c r="E148" s="104"/>
      <c r="F148" s="104"/>
      <c r="G148" s="104"/>
      <c r="H148" s="104"/>
      <c r="I148" s="104"/>
      <c r="J148" s="104"/>
      <c r="K148" s="104"/>
      <c r="L148" s="104"/>
      <c r="M148" s="104"/>
      <c r="N148" s="171">
        <f>$BK$148</f>
        <v>10000</v>
      </c>
      <c r="O148" s="170"/>
      <c r="P148" s="170"/>
      <c r="Q148" s="170"/>
      <c r="R148" s="106"/>
      <c r="T148" s="107"/>
      <c r="W148" s="108">
        <f>$W$149+$W$151</f>
        <v>0</v>
      </c>
      <c r="Y148" s="108">
        <f>$Y$149+$Y$151</f>
        <v>0</v>
      </c>
      <c r="AA148" s="109">
        <f>$AA$149+$AA$151</f>
        <v>0</v>
      </c>
      <c r="AR148" s="105" t="s">
        <v>176</v>
      </c>
      <c r="AT148" s="105" t="s">
        <v>72</v>
      </c>
      <c r="AU148" s="105" t="s">
        <v>73</v>
      </c>
      <c r="AY148" s="105" t="s">
        <v>162</v>
      </c>
      <c r="BK148" s="110">
        <f>$BK$149+$BK$151</f>
        <v>10000</v>
      </c>
    </row>
    <row r="149" spans="2:63" s="102" customFormat="1" ht="21" customHeight="1">
      <c r="B149" s="103"/>
      <c r="D149" s="111" t="s">
        <v>144</v>
      </c>
      <c r="E149" s="111"/>
      <c r="F149" s="111"/>
      <c r="G149" s="111"/>
      <c r="H149" s="111"/>
      <c r="I149" s="111"/>
      <c r="J149" s="111"/>
      <c r="K149" s="111"/>
      <c r="L149" s="111"/>
      <c r="M149" s="111"/>
      <c r="N149" s="169">
        <f>$BK$149</f>
        <v>5000</v>
      </c>
      <c r="O149" s="170"/>
      <c r="P149" s="170"/>
      <c r="Q149" s="170"/>
      <c r="R149" s="106"/>
      <c r="T149" s="107"/>
      <c r="W149" s="108">
        <f>$W$150</f>
        <v>0</v>
      </c>
      <c r="Y149" s="108">
        <f>$Y$150</f>
        <v>0</v>
      </c>
      <c r="AA149" s="109">
        <f>$AA$150</f>
        <v>0</v>
      </c>
      <c r="AR149" s="105" t="s">
        <v>176</v>
      </c>
      <c r="AT149" s="105" t="s">
        <v>72</v>
      </c>
      <c r="AU149" s="105" t="s">
        <v>19</v>
      </c>
      <c r="AY149" s="105" t="s">
        <v>162</v>
      </c>
      <c r="BK149" s="110">
        <f>$BK$150</f>
        <v>5000</v>
      </c>
    </row>
    <row r="150" spans="2:65" s="6" customFormat="1" ht="15.75" customHeight="1">
      <c r="B150" s="19"/>
      <c r="C150" s="112" t="s">
        <v>233</v>
      </c>
      <c r="D150" s="112" t="s">
        <v>163</v>
      </c>
      <c r="E150" s="113" t="s">
        <v>183</v>
      </c>
      <c r="F150" s="175" t="s">
        <v>184</v>
      </c>
      <c r="G150" s="173"/>
      <c r="H150" s="173"/>
      <c r="I150" s="173"/>
      <c r="J150" s="114" t="s">
        <v>181</v>
      </c>
      <c r="K150" s="115">
        <v>1</v>
      </c>
      <c r="L150" s="172">
        <v>5000</v>
      </c>
      <c r="M150" s="173"/>
      <c r="N150" s="172">
        <f>ROUND($L$150*$K$150,2)</f>
        <v>5000</v>
      </c>
      <c r="O150" s="173"/>
      <c r="P150" s="173"/>
      <c r="Q150" s="173"/>
      <c r="R150" s="20"/>
      <c r="T150" s="116"/>
      <c r="U150" s="26" t="s">
        <v>38</v>
      </c>
      <c r="V150" s="117">
        <v>0</v>
      </c>
      <c r="W150" s="117">
        <f>$V$150*$K$150</f>
        <v>0</v>
      </c>
      <c r="X150" s="117">
        <v>0</v>
      </c>
      <c r="Y150" s="117">
        <f>$X$150*$K$150</f>
        <v>0</v>
      </c>
      <c r="Z150" s="117">
        <v>0</v>
      </c>
      <c r="AA150" s="118">
        <f>$Z$150*$K$150</f>
        <v>0</v>
      </c>
      <c r="AR150" s="6" t="s">
        <v>167</v>
      </c>
      <c r="AT150" s="6" t="s">
        <v>163</v>
      </c>
      <c r="AU150" s="6" t="s">
        <v>127</v>
      </c>
      <c r="AY150" s="6" t="s">
        <v>162</v>
      </c>
      <c r="BE150" s="119">
        <f>IF($U$150="základní",$N$150,0)</f>
        <v>5000</v>
      </c>
      <c r="BF150" s="119">
        <f>IF($U$150="snížená",$N$150,0)</f>
        <v>0</v>
      </c>
      <c r="BG150" s="119">
        <f>IF($U$150="zákl. přenesená",$N$150,0)</f>
        <v>0</v>
      </c>
      <c r="BH150" s="119">
        <f>IF($U$150="sníž. přenesená",$N$150,0)</f>
        <v>0</v>
      </c>
      <c r="BI150" s="119">
        <f>IF($U$150="nulová",$N$150,0)</f>
        <v>0</v>
      </c>
      <c r="BJ150" s="6" t="s">
        <v>19</v>
      </c>
      <c r="BK150" s="119">
        <f>ROUND($L$150*$K$150,2)</f>
        <v>5000</v>
      </c>
      <c r="BL150" s="6" t="s">
        <v>167</v>
      </c>
      <c r="BM150" s="6" t="s">
        <v>233</v>
      </c>
    </row>
    <row r="151" spans="2:63" s="102" customFormat="1" ht="30.75" customHeight="1">
      <c r="B151" s="103"/>
      <c r="D151" s="111" t="s">
        <v>145</v>
      </c>
      <c r="E151" s="111"/>
      <c r="F151" s="111"/>
      <c r="G151" s="111"/>
      <c r="H151" s="111"/>
      <c r="I151" s="111"/>
      <c r="J151" s="111"/>
      <c r="K151" s="111"/>
      <c r="L151" s="111"/>
      <c r="M151" s="111"/>
      <c r="N151" s="169">
        <f>$BK$151</f>
        <v>5000</v>
      </c>
      <c r="O151" s="170"/>
      <c r="P151" s="170"/>
      <c r="Q151" s="170"/>
      <c r="R151" s="106"/>
      <c r="T151" s="107"/>
      <c r="W151" s="108">
        <f>$W$152</f>
        <v>0</v>
      </c>
      <c r="Y151" s="108">
        <f>$Y$152</f>
        <v>0</v>
      </c>
      <c r="AA151" s="109">
        <f>$AA$152</f>
        <v>0</v>
      </c>
      <c r="AR151" s="105" t="s">
        <v>176</v>
      </c>
      <c r="AT151" s="105" t="s">
        <v>72</v>
      </c>
      <c r="AU151" s="105" t="s">
        <v>19</v>
      </c>
      <c r="AY151" s="105" t="s">
        <v>162</v>
      </c>
      <c r="BK151" s="110">
        <f>$BK$152</f>
        <v>5000</v>
      </c>
    </row>
    <row r="152" spans="2:65" s="6" customFormat="1" ht="15.75" customHeight="1">
      <c r="B152" s="19"/>
      <c r="C152" s="112" t="s">
        <v>234</v>
      </c>
      <c r="D152" s="112" t="s">
        <v>163</v>
      </c>
      <c r="E152" s="113" t="s">
        <v>186</v>
      </c>
      <c r="F152" s="175" t="s">
        <v>187</v>
      </c>
      <c r="G152" s="173"/>
      <c r="H152" s="173"/>
      <c r="I152" s="173"/>
      <c r="J152" s="114" t="s">
        <v>181</v>
      </c>
      <c r="K152" s="115">
        <v>1</v>
      </c>
      <c r="L152" s="172">
        <v>5000</v>
      </c>
      <c r="M152" s="173"/>
      <c r="N152" s="172">
        <f>ROUND($L$152*$K$152,2)</f>
        <v>5000</v>
      </c>
      <c r="O152" s="173"/>
      <c r="P152" s="173"/>
      <c r="Q152" s="173"/>
      <c r="R152" s="20"/>
      <c r="T152" s="116"/>
      <c r="U152" s="120" t="s">
        <v>38</v>
      </c>
      <c r="V152" s="121">
        <v>0</v>
      </c>
      <c r="W152" s="121">
        <f>$V$152*$K$152</f>
        <v>0</v>
      </c>
      <c r="X152" s="121">
        <v>0</v>
      </c>
      <c r="Y152" s="121">
        <f>$X$152*$K$152</f>
        <v>0</v>
      </c>
      <c r="Z152" s="121">
        <v>0</v>
      </c>
      <c r="AA152" s="122">
        <f>$Z$152*$K$152</f>
        <v>0</v>
      </c>
      <c r="AR152" s="6" t="s">
        <v>167</v>
      </c>
      <c r="AT152" s="6" t="s">
        <v>163</v>
      </c>
      <c r="AU152" s="6" t="s">
        <v>127</v>
      </c>
      <c r="AY152" s="6" t="s">
        <v>162</v>
      </c>
      <c r="BE152" s="119">
        <f>IF($U$152="základní",$N$152,0)</f>
        <v>5000</v>
      </c>
      <c r="BF152" s="119">
        <f>IF($U$152="snížená",$N$152,0)</f>
        <v>0</v>
      </c>
      <c r="BG152" s="119">
        <f>IF($U$152="zákl. přenesená",$N$152,0)</f>
        <v>0</v>
      </c>
      <c r="BH152" s="119">
        <f>IF($U$152="sníž. přenesená",$N$152,0)</f>
        <v>0</v>
      </c>
      <c r="BI152" s="119">
        <f>IF($U$152="nulová",$N$152,0)</f>
        <v>0</v>
      </c>
      <c r="BJ152" s="6" t="s">
        <v>19</v>
      </c>
      <c r="BK152" s="119">
        <f>ROUND($L$152*$K$152,2)</f>
        <v>5000</v>
      </c>
      <c r="BL152" s="6" t="s">
        <v>167</v>
      </c>
      <c r="BM152" s="6" t="s">
        <v>234</v>
      </c>
    </row>
    <row r="153" spans="2:18" s="6" customFormat="1" ht="7.5" customHeight="1"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3"/>
    </row>
    <row r="154" s="2" customFormat="1" ht="14.25" customHeight="1"/>
  </sheetData>
  <sheetProtection/>
  <mergeCells count="13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M115:P115"/>
    <mergeCell ref="F120:I120"/>
    <mergeCell ref="L120:M120"/>
    <mergeCell ref="N120:Q120"/>
    <mergeCell ref="F124:I124"/>
    <mergeCell ref="L124:M124"/>
    <mergeCell ref="N124:Q124"/>
    <mergeCell ref="N121:Q121"/>
    <mergeCell ref="N122:Q122"/>
    <mergeCell ref="F125:I125"/>
    <mergeCell ref="L125:M125"/>
    <mergeCell ref="N125:Q125"/>
    <mergeCell ref="F126:I126"/>
    <mergeCell ref="L126:M126"/>
    <mergeCell ref="N126:Q126"/>
    <mergeCell ref="L129:M129"/>
    <mergeCell ref="N129:Q129"/>
    <mergeCell ref="F131:I131"/>
    <mergeCell ref="L131:M131"/>
    <mergeCell ref="N131:Q131"/>
    <mergeCell ref="F127:I127"/>
    <mergeCell ref="L127:M127"/>
    <mergeCell ref="N127:Q127"/>
    <mergeCell ref="F128:I128"/>
    <mergeCell ref="L128:M128"/>
    <mergeCell ref="F138:I138"/>
    <mergeCell ref="L138:M138"/>
    <mergeCell ref="N138:Q138"/>
    <mergeCell ref="F133:I133"/>
    <mergeCell ref="L133:M133"/>
    <mergeCell ref="N133:Q133"/>
    <mergeCell ref="F135:I135"/>
    <mergeCell ref="L135:M135"/>
    <mergeCell ref="N135:Q135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50:I150"/>
    <mergeCell ref="L150:M150"/>
    <mergeCell ref="N150:Q150"/>
    <mergeCell ref="F152:I152"/>
    <mergeCell ref="L152:M152"/>
    <mergeCell ref="N152:Q152"/>
    <mergeCell ref="H1:K1"/>
    <mergeCell ref="N123:Q123"/>
    <mergeCell ref="N130:Q130"/>
    <mergeCell ref="N132:Q132"/>
    <mergeCell ref="N134:Q134"/>
    <mergeCell ref="N137:Q137"/>
    <mergeCell ref="F136:I136"/>
    <mergeCell ref="L136:M136"/>
    <mergeCell ref="N136:Q136"/>
    <mergeCell ref="F129:I129"/>
    <mergeCell ref="S2:AC2"/>
    <mergeCell ref="N142:Q142"/>
    <mergeCell ref="N146:Q146"/>
    <mergeCell ref="N148:Q148"/>
    <mergeCell ref="N149:Q149"/>
    <mergeCell ref="N151:Q151"/>
    <mergeCell ref="N139:Q139"/>
    <mergeCell ref="N128:Q128"/>
    <mergeCell ref="M117:Q117"/>
    <mergeCell ref="M118:Q11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462</v>
      </c>
      <c r="G1" s="131"/>
      <c r="H1" s="174" t="s">
        <v>463</v>
      </c>
      <c r="I1" s="174"/>
      <c r="J1" s="174"/>
      <c r="K1" s="174"/>
      <c r="L1" s="131" t="s">
        <v>464</v>
      </c>
      <c r="M1" s="129"/>
      <c r="N1" s="129"/>
      <c r="O1" s="130" t="s">
        <v>126</v>
      </c>
      <c r="P1" s="129"/>
      <c r="Q1" s="129"/>
      <c r="R1" s="129"/>
      <c r="S1" s="131" t="s">
        <v>465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235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121854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$N$99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121854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ROUND((SUM($BE$99:$BE$100)+SUM($BE$118:$BE$137)),2)</f>
        <v>121854</v>
      </c>
      <c r="I32" s="138"/>
      <c r="J32" s="138"/>
      <c r="M32" s="189">
        <f>ROUND(ROUND((SUM($BE$99:$BE$100)+SUM($BE$118:$BE$137)),2)*$F$32,2)</f>
        <v>25589.34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ROUND((SUM($BF$99:$BF$100)+SUM($BF$118:$BF$137)),2)</f>
        <v>0</v>
      </c>
      <c r="I33" s="138"/>
      <c r="J33" s="138"/>
      <c r="M33" s="189">
        <f>ROUND(ROUND((SUM($BF$99:$BF$100)+SUM($BF$118:$BF$137)),2)*$F$33,2)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ROUND((SUM($BG$99:$BG$100)+SUM($BG$118:$BG$137)),2)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ROUND((SUM($BH$99:$BH$100)+SUM($BH$118:$BH$137)),2)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ROUND((SUM($BI$99:$BI$100)+SUM($BI$118:$BI$137)),2)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147443.34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M-08 - Most Strážní  - M-08 - Most Strážní u č.p...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$N$118</f>
        <v>121854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$N$119</f>
        <v>111854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189</v>
      </c>
      <c r="N90" s="185">
        <f>$N$120</f>
        <v>0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190</v>
      </c>
      <c r="N91" s="185">
        <f>$N$121</f>
        <v>1500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236</v>
      </c>
      <c r="N92" s="185">
        <f>$N$123</f>
        <v>8400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141</v>
      </c>
      <c r="N93" s="185">
        <f>$N$125</f>
        <v>96954</v>
      </c>
      <c r="O93" s="186"/>
      <c r="P93" s="186"/>
      <c r="Q93" s="186"/>
      <c r="R93" s="91"/>
    </row>
    <row r="94" spans="2:18" s="82" customFormat="1" ht="21" customHeight="1">
      <c r="B94" s="89"/>
      <c r="D94" s="90" t="s">
        <v>142</v>
      </c>
      <c r="N94" s="185">
        <f>$N$131</f>
        <v>5000</v>
      </c>
      <c r="O94" s="186"/>
      <c r="P94" s="186"/>
      <c r="Q94" s="186"/>
      <c r="R94" s="91"/>
    </row>
    <row r="95" spans="2:18" s="65" customFormat="1" ht="25.5" customHeight="1">
      <c r="B95" s="86"/>
      <c r="D95" s="87" t="s">
        <v>143</v>
      </c>
      <c r="N95" s="187">
        <f>$N$133</f>
        <v>10000</v>
      </c>
      <c r="O95" s="186"/>
      <c r="P95" s="186"/>
      <c r="Q95" s="186"/>
      <c r="R95" s="88"/>
    </row>
    <row r="96" spans="2:18" s="82" customFormat="1" ht="21" customHeight="1">
      <c r="B96" s="89"/>
      <c r="D96" s="90" t="s">
        <v>144</v>
      </c>
      <c r="N96" s="185">
        <f>$N$134</f>
        <v>5000</v>
      </c>
      <c r="O96" s="186"/>
      <c r="P96" s="186"/>
      <c r="Q96" s="186"/>
      <c r="R96" s="91"/>
    </row>
    <row r="97" spans="2:18" s="82" customFormat="1" ht="21" customHeight="1">
      <c r="B97" s="89"/>
      <c r="D97" s="90" t="s">
        <v>145</v>
      </c>
      <c r="N97" s="185">
        <f>$N$136</f>
        <v>5000</v>
      </c>
      <c r="O97" s="186"/>
      <c r="P97" s="186"/>
      <c r="Q97" s="186"/>
      <c r="R97" s="91"/>
    </row>
    <row r="98" spans="2:18" s="6" customFormat="1" ht="22.5" customHeight="1">
      <c r="B98" s="19"/>
      <c r="R98" s="20"/>
    </row>
    <row r="99" spans="2:21" s="6" customFormat="1" ht="30" customHeight="1">
      <c r="B99" s="19"/>
      <c r="C99" s="60" t="s">
        <v>146</v>
      </c>
      <c r="N99" s="137">
        <v>0</v>
      </c>
      <c r="O99" s="138"/>
      <c r="P99" s="138"/>
      <c r="Q99" s="138"/>
      <c r="R99" s="20"/>
      <c r="T99" s="92"/>
      <c r="U99" s="93" t="s">
        <v>37</v>
      </c>
    </row>
    <row r="100" spans="2:18" s="6" customFormat="1" ht="18.75" customHeight="1">
      <c r="B100" s="19"/>
      <c r="R100" s="20"/>
    </row>
    <row r="101" spans="2:18" s="6" customFormat="1" ht="30" customHeight="1">
      <c r="B101" s="19"/>
      <c r="C101" s="78" t="s">
        <v>125</v>
      </c>
      <c r="D101" s="28"/>
      <c r="E101" s="28"/>
      <c r="F101" s="28"/>
      <c r="G101" s="28"/>
      <c r="H101" s="28"/>
      <c r="I101" s="28"/>
      <c r="J101" s="28"/>
      <c r="K101" s="28"/>
      <c r="L101" s="139">
        <f>ROUND(SUM($N$88+$N$99),2)</f>
        <v>121854</v>
      </c>
      <c r="M101" s="140"/>
      <c r="N101" s="140"/>
      <c r="O101" s="140"/>
      <c r="P101" s="140"/>
      <c r="Q101" s="140"/>
      <c r="R101" s="20"/>
    </row>
    <row r="102" spans="2:18" s="6" customFormat="1" ht="7.5" customHeight="1"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3"/>
    </row>
    <row r="106" spans="2:18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pans="2:18" s="6" customFormat="1" ht="37.5" customHeight="1">
      <c r="B107" s="19"/>
      <c r="C107" s="162" t="s">
        <v>147</v>
      </c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20"/>
    </row>
    <row r="108" spans="2:18" s="6" customFormat="1" ht="7.5" customHeight="1">
      <c r="B108" s="19"/>
      <c r="R108" s="20"/>
    </row>
    <row r="109" spans="2:18" s="6" customFormat="1" ht="30.75" customHeight="1">
      <c r="B109" s="19"/>
      <c r="C109" s="16" t="s">
        <v>14</v>
      </c>
      <c r="F109" s="183" t="str">
        <f>$F$6</f>
        <v>Údržba Mostů ve správě města Rumburk</v>
      </c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R109" s="20"/>
    </row>
    <row r="110" spans="2:18" s="6" customFormat="1" ht="37.5" customHeight="1">
      <c r="B110" s="19"/>
      <c r="C110" s="49" t="s">
        <v>129</v>
      </c>
      <c r="F110" s="148" t="str">
        <f>$F$7</f>
        <v>M-08 - Most Strážní  - M-08 - Most Strážní u č.p...</v>
      </c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R110" s="20"/>
    </row>
    <row r="111" spans="2:18" s="6" customFormat="1" ht="7.5" customHeight="1">
      <c r="B111" s="19"/>
      <c r="R111" s="20"/>
    </row>
    <row r="112" spans="2:18" s="6" customFormat="1" ht="18.75" customHeight="1">
      <c r="B112" s="19"/>
      <c r="C112" s="16" t="s">
        <v>20</v>
      </c>
      <c r="F112" s="14" t="str">
        <f>$F$9</f>
        <v> </v>
      </c>
      <c r="K112" s="16" t="s">
        <v>22</v>
      </c>
      <c r="M112" s="184" t="str">
        <f>IF($O$9="","",$O$9)</f>
        <v>15.04.2016</v>
      </c>
      <c r="N112" s="138"/>
      <c r="O112" s="138"/>
      <c r="P112" s="138"/>
      <c r="R112" s="20"/>
    </row>
    <row r="113" spans="2:18" s="6" customFormat="1" ht="7.5" customHeight="1">
      <c r="B113" s="19"/>
      <c r="R113" s="20"/>
    </row>
    <row r="114" spans="2:18" s="6" customFormat="1" ht="15.75" customHeight="1">
      <c r="B114" s="19"/>
      <c r="C114" s="16" t="s">
        <v>26</v>
      </c>
      <c r="F114" s="14" t="str">
        <f>$E$12</f>
        <v> </v>
      </c>
      <c r="K114" s="16" t="s">
        <v>30</v>
      </c>
      <c r="M114" s="149" t="str">
        <f>$E$18</f>
        <v> </v>
      </c>
      <c r="N114" s="138"/>
      <c r="O114" s="138"/>
      <c r="P114" s="138"/>
      <c r="Q114" s="138"/>
      <c r="R114" s="20"/>
    </row>
    <row r="115" spans="2:18" s="6" customFormat="1" ht="15" customHeight="1">
      <c r="B115" s="19"/>
      <c r="C115" s="16" t="s">
        <v>29</v>
      </c>
      <c r="F115" s="14" t="str">
        <f>IF($E$15="","",$E$15)</f>
        <v> </v>
      </c>
      <c r="K115" s="16" t="s">
        <v>32</v>
      </c>
      <c r="M115" s="149" t="str">
        <f>$E$21</f>
        <v> </v>
      </c>
      <c r="N115" s="138"/>
      <c r="O115" s="138"/>
      <c r="P115" s="138"/>
      <c r="Q115" s="138"/>
      <c r="R115" s="20"/>
    </row>
    <row r="116" spans="2:18" s="6" customFormat="1" ht="11.25" customHeight="1">
      <c r="B116" s="19"/>
      <c r="R116" s="20"/>
    </row>
    <row r="117" spans="2:27" s="94" customFormat="1" ht="30" customHeight="1">
      <c r="B117" s="95"/>
      <c r="C117" s="96" t="s">
        <v>148</v>
      </c>
      <c r="D117" s="97" t="s">
        <v>149</v>
      </c>
      <c r="E117" s="97" t="s">
        <v>55</v>
      </c>
      <c r="F117" s="179" t="s">
        <v>150</v>
      </c>
      <c r="G117" s="180"/>
      <c r="H117" s="180"/>
      <c r="I117" s="180"/>
      <c r="J117" s="97" t="s">
        <v>151</v>
      </c>
      <c r="K117" s="97" t="s">
        <v>152</v>
      </c>
      <c r="L117" s="179" t="s">
        <v>153</v>
      </c>
      <c r="M117" s="180"/>
      <c r="N117" s="179" t="s">
        <v>154</v>
      </c>
      <c r="O117" s="180"/>
      <c r="P117" s="180"/>
      <c r="Q117" s="181"/>
      <c r="R117" s="98"/>
      <c r="T117" s="55" t="s">
        <v>155</v>
      </c>
      <c r="U117" s="56" t="s">
        <v>37</v>
      </c>
      <c r="V117" s="56" t="s">
        <v>156</v>
      </c>
      <c r="W117" s="56" t="s">
        <v>157</v>
      </c>
      <c r="X117" s="56" t="s">
        <v>158</v>
      </c>
      <c r="Y117" s="56" t="s">
        <v>159</v>
      </c>
      <c r="Z117" s="56" t="s">
        <v>160</v>
      </c>
      <c r="AA117" s="57" t="s">
        <v>161</v>
      </c>
    </row>
    <row r="118" spans="2:63" s="6" customFormat="1" ht="30" customHeight="1">
      <c r="B118" s="19"/>
      <c r="C118" s="60" t="s">
        <v>130</v>
      </c>
      <c r="N118" s="182">
        <f>$BK$118</f>
        <v>121854</v>
      </c>
      <c r="O118" s="138"/>
      <c r="P118" s="138"/>
      <c r="Q118" s="138"/>
      <c r="R118" s="20"/>
      <c r="T118" s="59"/>
      <c r="U118" s="33"/>
      <c r="V118" s="33"/>
      <c r="W118" s="99">
        <f>$W$119+$W$133</f>
        <v>0</v>
      </c>
      <c r="X118" s="33"/>
      <c r="Y118" s="99">
        <f>$Y$119+$Y$133</f>
        <v>0</v>
      </c>
      <c r="Z118" s="33"/>
      <c r="AA118" s="100">
        <f>$AA$119+$AA$133</f>
        <v>0</v>
      </c>
      <c r="AT118" s="6" t="s">
        <v>72</v>
      </c>
      <c r="AU118" s="6" t="s">
        <v>136</v>
      </c>
      <c r="BK118" s="101">
        <f>$BK$119+$BK$133</f>
        <v>121854</v>
      </c>
    </row>
    <row r="119" spans="2:63" s="102" customFormat="1" ht="37.5" customHeight="1">
      <c r="B119" s="103"/>
      <c r="D119" s="104" t="s">
        <v>137</v>
      </c>
      <c r="E119" s="104"/>
      <c r="F119" s="104"/>
      <c r="G119" s="104"/>
      <c r="H119" s="104"/>
      <c r="I119" s="104"/>
      <c r="J119" s="104"/>
      <c r="K119" s="104"/>
      <c r="L119" s="104"/>
      <c r="M119" s="104"/>
      <c r="N119" s="171">
        <f>$BK$119</f>
        <v>111854</v>
      </c>
      <c r="O119" s="170"/>
      <c r="P119" s="170"/>
      <c r="Q119" s="170"/>
      <c r="R119" s="106"/>
      <c r="T119" s="107"/>
      <c r="W119" s="108">
        <f>$W$120+$W$121+$W$123+$W$125+$W$131</f>
        <v>0</v>
      </c>
      <c r="Y119" s="108">
        <f>$Y$120+$Y$121+$Y$123+$Y$125+$Y$131</f>
        <v>0</v>
      </c>
      <c r="AA119" s="109">
        <f>$AA$120+$AA$121+$AA$123+$AA$125+$AA$131</f>
        <v>0</v>
      </c>
      <c r="AR119" s="105" t="s">
        <v>19</v>
      </c>
      <c r="AT119" s="105" t="s">
        <v>72</v>
      </c>
      <c r="AU119" s="105" t="s">
        <v>73</v>
      </c>
      <c r="AY119" s="105" t="s">
        <v>162</v>
      </c>
      <c r="BK119" s="110">
        <f>$BK$120+$BK$121+$BK$123+$BK$125+$BK$131</f>
        <v>111854</v>
      </c>
    </row>
    <row r="120" spans="2:63" s="102" customFormat="1" ht="21" customHeight="1">
      <c r="B120" s="103"/>
      <c r="D120" s="111" t="s">
        <v>189</v>
      </c>
      <c r="E120" s="111"/>
      <c r="F120" s="111"/>
      <c r="G120" s="111"/>
      <c r="H120" s="111"/>
      <c r="I120" s="111"/>
      <c r="J120" s="111"/>
      <c r="K120" s="111"/>
      <c r="L120" s="111"/>
      <c r="M120" s="111"/>
      <c r="N120" s="169">
        <f>$BK$120</f>
        <v>0</v>
      </c>
      <c r="O120" s="170"/>
      <c r="P120" s="170"/>
      <c r="Q120" s="170"/>
      <c r="R120" s="106"/>
      <c r="T120" s="107"/>
      <c r="W120" s="108">
        <v>0</v>
      </c>
      <c r="Y120" s="108">
        <v>0</v>
      </c>
      <c r="AA120" s="109">
        <v>0</v>
      </c>
      <c r="AR120" s="105" t="s">
        <v>19</v>
      </c>
      <c r="AT120" s="105" t="s">
        <v>72</v>
      </c>
      <c r="AU120" s="105" t="s">
        <v>19</v>
      </c>
      <c r="AY120" s="105" t="s">
        <v>162</v>
      </c>
      <c r="BK120" s="110">
        <v>0</v>
      </c>
    </row>
    <row r="121" spans="2:63" s="102" customFormat="1" ht="21" customHeight="1">
      <c r="B121" s="103"/>
      <c r="D121" s="111" t="s">
        <v>190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69">
        <f>$BK$121</f>
        <v>1500</v>
      </c>
      <c r="O121" s="170"/>
      <c r="P121" s="170"/>
      <c r="Q121" s="170"/>
      <c r="R121" s="106"/>
      <c r="T121" s="107"/>
      <c r="W121" s="108">
        <f>$W$122</f>
        <v>0</v>
      </c>
      <c r="Y121" s="108">
        <f>$Y$122</f>
        <v>0</v>
      </c>
      <c r="AA121" s="109">
        <f>$AA$122</f>
        <v>0</v>
      </c>
      <c r="AR121" s="105" t="s">
        <v>19</v>
      </c>
      <c r="AT121" s="105" t="s">
        <v>72</v>
      </c>
      <c r="AU121" s="105" t="s">
        <v>19</v>
      </c>
      <c r="AY121" s="105" t="s">
        <v>162</v>
      </c>
      <c r="BK121" s="110">
        <f>$BK$122</f>
        <v>1500</v>
      </c>
    </row>
    <row r="122" spans="2:65" s="6" customFormat="1" ht="27" customHeight="1">
      <c r="B122" s="19"/>
      <c r="C122" s="112" t="s">
        <v>19</v>
      </c>
      <c r="D122" s="112" t="s">
        <v>163</v>
      </c>
      <c r="E122" s="113" t="s">
        <v>207</v>
      </c>
      <c r="F122" s="175" t="s">
        <v>208</v>
      </c>
      <c r="G122" s="173"/>
      <c r="H122" s="173"/>
      <c r="I122" s="173"/>
      <c r="J122" s="114" t="s">
        <v>166</v>
      </c>
      <c r="K122" s="115">
        <v>1</v>
      </c>
      <c r="L122" s="172">
        <v>1500</v>
      </c>
      <c r="M122" s="173"/>
      <c r="N122" s="172">
        <f>ROUND($L$122*$K$122,2)</f>
        <v>1500</v>
      </c>
      <c r="O122" s="173"/>
      <c r="P122" s="173"/>
      <c r="Q122" s="173"/>
      <c r="R122" s="20"/>
      <c r="T122" s="116"/>
      <c r="U122" s="26" t="s">
        <v>38</v>
      </c>
      <c r="V122" s="117">
        <v>0</v>
      </c>
      <c r="W122" s="117">
        <f>$V$122*$K$122</f>
        <v>0</v>
      </c>
      <c r="X122" s="117">
        <v>0</v>
      </c>
      <c r="Y122" s="117">
        <f>$X$122*$K$122</f>
        <v>0</v>
      </c>
      <c r="Z122" s="117">
        <v>0</v>
      </c>
      <c r="AA122" s="118">
        <f>$Z$122*$K$122</f>
        <v>0</v>
      </c>
      <c r="AR122" s="6" t="s">
        <v>167</v>
      </c>
      <c r="AT122" s="6" t="s">
        <v>163</v>
      </c>
      <c r="AU122" s="6" t="s">
        <v>127</v>
      </c>
      <c r="AY122" s="6" t="s">
        <v>162</v>
      </c>
      <c r="BE122" s="119">
        <f>IF($U$122="základní",$N$122,0)</f>
        <v>1500</v>
      </c>
      <c r="BF122" s="119">
        <f>IF($U$122="snížená",$N$122,0)</f>
        <v>0</v>
      </c>
      <c r="BG122" s="119">
        <f>IF($U$122="zákl. přenesená",$N$122,0)</f>
        <v>0</v>
      </c>
      <c r="BH122" s="119">
        <f>IF($U$122="sníž. přenesená",$N$122,0)</f>
        <v>0</v>
      </c>
      <c r="BI122" s="119">
        <f>IF($U$122="nulová",$N$122,0)</f>
        <v>0</v>
      </c>
      <c r="BJ122" s="6" t="s">
        <v>19</v>
      </c>
      <c r="BK122" s="119">
        <f>ROUND($L$122*$K$122,2)</f>
        <v>1500</v>
      </c>
      <c r="BL122" s="6" t="s">
        <v>167</v>
      </c>
      <c r="BM122" s="6" t="s">
        <v>19</v>
      </c>
    </row>
    <row r="123" spans="2:63" s="102" customFormat="1" ht="30.75" customHeight="1">
      <c r="B123" s="103"/>
      <c r="D123" s="111" t="s">
        <v>236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69">
        <f>$BK$123</f>
        <v>8400</v>
      </c>
      <c r="O123" s="170"/>
      <c r="P123" s="170"/>
      <c r="Q123" s="170"/>
      <c r="R123" s="106"/>
      <c r="T123" s="107"/>
      <c r="W123" s="108">
        <f>$W$124</f>
        <v>0</v>
      </c>
      <c r="Y123" s="108">
        <f>$Y$124</f>
        <v>0</v>
      </c>
      <c r="AA123" s="109">
        <f>$AA$124</f>
        <v>0</v>
      </c>
      <c r="AR123" s="105" t="s">
        <v>19</v>
      </c>
      <c r="AT123" s="105" t="s">
        <v>72</v>
      </c>
      <c r="AU123" s="105" t="s">
        <v>19</v>
      </c>
      <c r="AY123" s="105" t="s">
        <v>162</v>
      </c>
      <c r="BK123" s="110">
        <f>$BK$124</f>
        <v>8400</v>
      </c>
    </row>
    <row r="124" spans="2:65" s="6" customFormat="1" ht="27" customHeight="1">
      <c r="B124" s="19"/>
      <c r="C124" s="112" t="s">
        <v>127</v>
      </c>
      <c r="D124" s="112" t="s">
        <v>163</v>
      </c>
      <c r="E124" s="113" t="s">
        <v>237</v>
      </c>
      <c r="F124" s="175" t="s">
        <v>238</v>
      </c>
      <c r="G124" s="173"/>
      <c r="H124" s="173"/>
      <c r="I124" s="173"/>
      <c r="J124" s="114" t="s">
        <v>170</v>
      </c>
      <c r="K124" s="115">
        <v>24</v>
      </c>
      <c r="L124" s="172">
        <v>350</v>
      </c>
      <c r="M124" s="173"/>
      <c r="N124" s="172">
        <f>ROUND($L$124*$K$124,2)</f>
        <v>8400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8400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8400</v>
      </c>
      <c r="BL124" s="6" t="s">
        <v>167</v>
      </c>
      <c r="BM124" s="6" t="s">
        <v>127</v>
      </c>
    </row>
    <row r="125" spans="2:63" s="102" customFormat="1" ht="30.75" customHeight="1">
      <c r="B125" s="103"/>
      <c r="D125" s="111" t="s">
        <v>141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69">
        <f>$BK$125</f>
        <v>96954</v>
      </c>
      <c r="O125" s="170"/>
      <c r="P125" s="170"/>
      <c r="Q125" s="170"/>
      <c r="R125" s="106"/>
      <c r="T125" s="107"/>
      <c r="W125" s="108">
        <f>SUM($W$126:$W$130)</f>
        <v>0</v>
      </c>
      <c r="Y125" s="108">
        <f>SUM($Y$126:$Y$130)</f>
        <v>0</v>
      </c>
      <c r="AA125" s="109">
        <f>SUM($AA$126:$AA$130)</f>
        <v>0</v>
      </c>
      <c r="AR125" s="105" t="s">
        <v>19</v>
      </c>
      <c r="AT125" s="105" t="s">
        <v>72</v>
      </c>
      <c r="AU125" s="105" t="s">
        <v>19</v>
      </c>
      <c r="AY125" s="105" t="s">
        <v>162</v>
      </c>
      <c r="BK125" s="110">
        <f>SUM($BK$126:$BK$130)</f>
        <v>96954</v>
      </c>
    </row>
    <row r="126" spans="2:65" s="6" customFormat="1" ht="27" customHeight="1">
      <c r="B126" s="19"/>
      <c r="C126" s="112" t="s">
        <v>171</v>
      </c>
      <c r="D126" s="112" t="s">
        <v>163</v>
      </c>
      <c r="E126" s="113" t="s">
        <v>217</v>
      </c>
      <c r="F126" s="175" t="s">
        <v>239</v>
      </c>
      <c r="G126" s="173"/>
      <c r="H126" s="173"/>
      <c r="I126" s="173"/>
      <c r="J126" s="114" t="s">
        <v>219</v>
      </c>
      <c r="K126" s="115">
        <v>13</v>
      </c>
      <c r="L126" s="172">
        <v>300</v>
      </c>
      <c r="M126" s="173"/>
      <c r="N126" s="172">
        <f>ROUND($L$126*$K$126,2)</f>
        <v>3900</v>
      </c>
      <c r="O126" s="173"/>
      <c r="P126" s="173"/>
      <c r="Q126" s="173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167</v>
      </c>
      <c r="AT126" s="6" t="s">
        <v>163</v>
      </c>
      <c r="AU126" s="6" t="s">
        <v>127</v>
      </c>
      <c r="AY126" s="6" t="s">
        <v>162</v>
      </c>
      <c r="BE126" s="119">
        <f>IF($U$126="základní",$N$126,0)</f>
        <v>3900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3900</v>
      </c>
      <c r="BL126" s="6" t="s">
        <v>167</v>
      </c>
      <c r="BM126" s="6" t="s">
        <v>171</v>
      </c>
    </row>
    <row r="127" spans="2:65" s="6" customFormat="1" ht="15.75" customHeight="1">
      <c r="B127" s="19"/>
      <c r="C127" s="123" t="s">
        <v>167</v>
      </c>
      <c r="D127" s="123" t="s">
        <v>203</v>
      </c>
      <c r="E127" s="124" t="s">
        <v>221</v>
      </c>
      <c r="F127" s="176" t="s">
        <v>240</v>
      </c>
      <c r="G127" s="177"/>
      <c r="H127" s="177"/>
      <c r="I127" s="177"/>
      <c r="J127" s="125" t="s">
        <v>166</v>
      </c>
      <c r="K127" s="126">
        <v>37</v>
      </c>
      <c r="L127" s="178">
        <v>150</v>
      </c>
      <c r="M127" s="177"/>
      <c r="N127" s="178">
        <f>ROUND($L$127*$K$127,2)</f>
        <v>5550</v>
      </c>
      <c r="O127" s="173"/>
      <c r="P127" s="173"/>
      <c r="Q127" s="173"/>
      <c r="R127" s="20"/>
      <c r="T127" s="116"/>
      <c r="U127" s="26" t="s">
        <v>38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185</v>
      </c>
      <c r="AT127" s="6" t="s">
        <v>203</v>
      </c>
      <c r="AU127" s="6" t="s">
        <v>127</v>
      </c>
      <c r="AY127" s="6" t="s">
        <v>162</v>
      </c>
      <c r="BE127" s="119">
        <f>IF($U$127="základní",$N$127,0)</f>
        <v>5550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5550</v>
      </c>
      <c r="BL127" s="6" t="s">
        <v>167</v>
      </c>
      <c r="BM127" s="6" t="s">
        <v>167</v>
      </c>
    </row>
    <row r="128" spans="2:65" s="6" customFormat="1" ht="39" customHeight="1">
      <c r="B128" s="19"/>
      <c r="C128" s="112" t="s">
        <v>176</v>
      </c>
      <c r="D128" s="112" t="s">
        <v>163</v>
      </c>
      <c r="E128" s="113" t="s">
        <v>241</v>
      </c>
      <c r="F128" s="175" t="s">
        <v>242</v>
      </c>
      <c r="G128" s="173"/>
      <c r="H128" s="173"/>
      <c r="I128" s="173"/>
      <c r="J128" s="114" t="s">
        <v>170</v>
      </c>
      <c r="K128" s="115">
        <v>24</v>
      </c>
      <c r="L128" s="172">
        <v>145</v>
      </c>
      <c r="M128" s="173"/>
      <c r="N128" s="172">
        <f>ROUND($L$128*$K$128,2)</f>
        <v>3480</v>
      </c>
      <c r="O128" s="173"/>
      <c r="P128" s="173"/>
      <c r="Q128" s="173"/>
      <c r="R128" s="20"/>
      <c r="T128" s="116"/>
      <c r="U128" s="26" t="s">
        <v>38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167</v>
      </c>
      <c r="AT128" s="6" t="s">
        <v>163</v>
      </c>
      <c r="AU128" s="6" t="s">
        <v>127</v>
      </c>
      <c r="AY128" s="6" t="s">
        <v>162</v>
      </c>
      <c r="BE128" s="119">
        <f>IF($U$128="základní",$N$128,0)</f>
        <v>3480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3480</v>
      </c>
      <c r="BL128" s="6" t="s">
        <v>167</v>
      </c>
      <c r="BM128" s="6" t="s">
        <v>176</v>
      </c>
    </row>
    <row r="129" spans="2:65" s="6" customFormat="1" ht="27" customHeight="1">
      <c r="B129" s="19"/>
      <c r="C129" s="112" t="s">
        <v>178</v>
      </c>
      <c r="D129" s="112" t="s">
        <v>163</v>
      </c>
      <c r="E129" s="113" t="s">
        <v>174</v>
      </c>
      <c r="F129" s="175" t="s">
        <v>175</v>
      </c>
      <c r="G129" s="173"/>
      <c r="H129" s="173"/>
      <c r="I129" s="173"/>
      <c r="J129" s="114" t="s">
        <v>170</v>
      </c>
      <c r="K129" s="115">
        <v>24</v>
      </c>
      <c r="L129" s="172">
        <v>161</v>
      </c>
      <c r="M129" s="173"/>
      <c r="N129" s="172">
        <f>ROUND($L$129*$K$129,2)</f>
        <v>3864</v>
      </c>
      <c r="O129" s="173"/>
      <c r="P129" s="173"/>
      <c r="Q129" s="173"/>
      <c r="R129" s="20"/>
      <c r="T129" s="116"/>
      <c r="U129" s="26" t="s">
        <v>38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167</v>
      </c>
      <c r="AT129" s="6" t="s">
        <v>163</v>
      </c>
      <c r="AU129" s="6" t="s">
        <v>127</v>
      </c>
      <c r="AY129" s="6" t="s">
        <v>162</v>
      </c>
      <c r="BE129" s="119">
        <f>IF($U$129="základní",$N$129,0)</f>
        <v>3864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19</v>
      </c>
      <c r="BK129" s="119">
        <f>ROUND($L$129*$K$129,2)</f>
        <v>3864</v>
      </c>
      <c r="BL129" s="6" t="s">
        <v>167</v>
      </c>
      <c r="BM129" s="6" t="s">
        <v>178</v>
      </c>
    </row>
    <row r="130" spans="2:65" s="6" customFormat="1" ht="27" customHeight="1">
      <c r="B130" s="19"/>
      <c r="C130" s="112" t="s">
        <v>182</v>
      </c>
      <c r="D130" s="112" t="s">
        <v>163</v>
      </c>
      <c r="E130" s="113" t="s">
        <v>243</v>
      </c>
      <c r="F130" s="175" t="s">
        <v>244</v>
      </c>
      <c r="G130" s="173"/>
      <c r="H130" s="173"/>
      <c r="I130" s="173"/>
      <c r="J130" s="114" t="s">
        <v>170</v>
      </c>
      <c r="K130" s="115">
        <v>24</v>
      </c>
      <c r="L130" s="172">
        <v>3340</v>
      </c>
      <c r="M130" s="173"/>
      <c r="N130" s="172">
        <f>ROUND($L$130*$K$130,2)</f>
        <v>80160</v>
      </c>
      <c r="O130" s="173"/>
      <c r="P130" s="173"/>
      <c r="Q130" s="173"/>
      <c r="R130" s="20"/>
      <c r="T130" s="116"/>
      <c r="U130" s="26" t="s">
        <v>38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167</v>
      </c>
      <c r="AT130" s="6" t="s">
        <v>163</v>
      </c>
      <c r="AU130" s="6" t="s">
        <v>127</v>
      </c>
      <c r="AY130" s="6" t="s">
        <v>162</v>
      </c>
      <c r="BE130" s="119">
        <f>IF($U$130="základní",$N$130,0)</f>
        <v>80160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80160</v>
      </c>
      <c r="BL130" s="6" t="s">
        <v>167</v>
      </c>
      <c r="BM130" s="6" t="s">
        <v>182</v>
      </c>
    </row>
    <row r="131" spans="2:63" s="102" customFormat="1" ht="30.75" customHeight="1">
      <c r="B131" s="103"/>
      <c r="D131" s="111" t="s">
        <v>142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69">
        <f>$BK$131</f>
        <v>5000</v>
      </c>
      <c r="O131" s="170"/>
      <c r="P131" s="170"/>
      <c r="Q131" s="170"/>
      <c r="R131" s="106"/>
      <c r="T131" s="107"/>
      <c r="W131" s="108">
        <f>$W$132</f>
        <v>0</v>
      </c>
      <c r="Y131" s="108">
        <f>$Y$132</f>
        <v>0</v>
      </c>
      <c r="AA131" s="109">
        <f>$AA$132</f>
        <v>0</v>
      </c>
      <c r="AR131" s="105" t="s">
        <v>19</v>
      </c>
      <c r="AT131" s="105" t="s">
        <v>72</v>
      </c>
      <c r="AU131" s="105" t="s">
        <v>19</v>
      </c>
      <c r="AY131" s="105" t="s">
        <v>162</v>
      </c>
      <c r="BK131" s="110">
        <f>$BK$132</f>
        <v>5000</v>
      </c>
    </row>
    <row r="132" spans="2:65" s="6" customFormat="1" ht="15.75" customHeight="1">
      <c r="B132" s="19"/>
      <c r="C132" s="112" t="s">
        <v>185</v>
      </c>
      <c r="D132" s="112" t="s">
        <v>163</v>
      </c>
      <c r="E132" s="113" t="s">
        <v>179</v>
      </c>
      <c r="F132" s="175" t="s">
        <v>180</v>
      </c>
      <c r="G132" s="173"/>
      <c r="H132" s="173"/>
      <c r="I132" s="173"/>
      <c r="J132" s="114" t="s">
        <v>181</v>
      </c>
      <c r="K132" s="115">
        <v>1</v>
      </c>
      <c r="L132" s="172">
        <v>5000</v>
      </c>
      <c r="M132" s="173"/>
      <c r="N132" s="172">
        <f>ROUND($L$132*$K$132,2)</f>
        <v>5000</v>
      </c>
      <c r="O132" s="173"/>
      <c r="P132" s="173"/>
      <c r="Q132" s="173"/>
      <c r="R132" s="20"/>
      <c r="T132" s="116"/>
      <c r="U132" s="26" t="s">
        <v>38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167</v>
      </c>
      <c r="AT132" s="6" t="s">
        <v>163</v>
      </c>
      <c r="AU132" s="6" t="s">
        <v>127</v>
      </c>
      <c r="AY132" s="6" t="s">
        <v>162</v>
      </c>
      <c r="BE132" s="119">
        <f>IF($U$132="základní",$N$132,0)</f>
        <v>5000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5000</v>
      </c>
      <c r="BL132" s="6" t="s">
        <v>167</v>
      </c>
      <c r="BM132" s="6" t="s">
        <v>185</v>
      </c>
    </row>
    <row r="133" spans="2:63" s="102" customFormat="1" ht="37.5" customHeight="1">
      <c r="B133" s="103"/>
      <c r="D133" s="104" t="s">
        <v>143</v>
      </c>
      <c r="E133" s="104"/>
      <c r="F133" s="104"/>
      <c r="G133" s="104"/>
      <c r="H133" s="104"/>
      <c r="I133" s="104"/>
      <c r="J133" s="104"/>
      <c r="K133" s="104"/>
      <c r="L133" s="104"/>
      <c r="M133" s="104"/>
      <c r="N133" s="171">
        <f>$BK$133</f>
        <v>10000</v>
      </c>
      <c r="O133" s="170"/>
      <c r="P133" s="170"/>
      <c r="Q133" s="170"/>
      <c r="R133" s="106"/>
      <c r="T133" s="107"/>
      <c r="W133" s="108">
        <f>$W$134+$W$136</f>
        <v>0</v>
      </c>
      <c r="Y133" s="108">
        <f>$Y$134+$Y$136</f>
        <v>0</v>
      </c>
      <c r="AA133" s="109">
        <f>$AA$134+$AA$136</f>
        <v>0</v>
      </c>
      <c r="AR133" s="105" t="s">
        <v>176</v>
      </c>
      <c r="AT133" s="105" t="s">
        <v>72</v>
      </c>
      <c r="AU133" s="105" t="s">
        <v>73</v>
      </c>
      <c r="AY133" s="105" t="s">
        <v>162</v>
      </c>
      <c r="BK133" s="110">
        <f>$BK$134+$BK$136</f>
        <v>10000</v>
      </c>
    </row>
    <row r="134" spans="2:63" s="102" customFormat="1" ht="21" customHeight="1">
      <c r="B134" s="103"/>
      <c r="D134" s="111" t="s">
        <v>144</v>
      </c>
      <c r="E134" s="111"/>
      <c r="F134" s="111"/>
      <c r="G134" s="111"/>
      <c r="H134" s="111"/>
      <c r="I134" s="111"/>
      <c r="J134" s="111"/>
      <c r="K134" s="111"/>
      <c r="L134" s="111"/>
      <c r="M134" s="111"/>
      <c r="N134" s="169">
        <f>$BK$134</f>
        <v>5000</v>
      </c>
      <c r="O134" s="170"/>
      <c r="P134" s="170"/>
      <c r="Q134" s="170"/>
      <c r="R134" s="106"/>
      <c r="T134" s="107"/>
      <c r="W134" s="108">
        <f>$W$135</f>
        <v>0</v>
      </c>
      <c r="Y134" s="108">
        <f>$Y$135</f>
        <v>0</v>
      </c>
      <c r="AA134" s="109">
        <f>$AA$135</f>
        <v>0</v>
      </c>
      <c r="AR134" s="105" t="s">
        <v>176</v>
      </c>
      <c r="AT134" s="105" t="s">
        <v>72</v>
      </c>
      <c r="AU134" s="105" t="s">
        <v>19</v>
      </c>
      <c r="AY134" s="105" t="s">
        <v>162</v>
      </c>
      <c r="BK134" s="110">
        <f>$BK$135</f>
        <v>5000</v>
      </c>
    </row>
    <row r="135" spans="2:65" s="6" customFormat="1" ht="15.75" customHeight="1">
      <c r="B135" s="19"/>
      <c r="C135" s="112" t="s">
        <v>177</v>
      </c>
      <c r="D135" s="112" t="s">
        <v>163</v>
      </c>
      <c r="E135" s="113" t="s">
        <v>183</v>
      </c>
      <c r="F135" s="175" t="s">
        <v>184</v>
      </c>
      <c r="G135" s="173"/>
      <c r="H135" s="173"/>
      <c r="I135" s="173"/>
      <c r="J135" s="114" t="s">
        <v>181</v>
      </c>
      <c r="K135" s="115">
        <v>1</v>
      </c>
      <c r="L135" s="172">
        <v>5000</v>
      </c>
      <c r="M135" s="173"/>
      <c r="N135" s="172">
        <f>ROUND($L$135*$K$135,2)</f>
        <v>5000</v>
      </c>
      <c r="O135" s="173"/>
      <c r="P135" s="173"/>
      <c r="Q135" s="173"/>
      <c r="R135" s="20"/>
      <c r="T135" s="116"/>
      <c r="U135" s="26" t="s">
        <v>38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167</v>
      </c>
      <c r="AT135" s="6" t="s">
        <v>163</v>
      </c>
      <c r="AU135" s="6" t="s">
        <v>127</v>
      </c>
      <c r="AY135" s="6" t="s">
        <v>162</v>
      </c>
      <c r="BE135" s="119">
        <f>IF($U$135="základní",$N$135,0)</f>
        <v>5000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6" t="s">
        <v>19</v>
      </c>
      <c r="BK135" s="119">
        <f>ROUND($L$135*$K$135,2)</f>
        <v>5000</v>
      </c>
      <c r="BL135" s="6" t="s">
        <v>167</v>
      </c>
      <c r="BM135" s="6" t="s">
        <v>177</v>
      </c>
    </row>
    <row r="136" spans="2:63" s="102" customFormat="1" ht="30.75" customHeight="1">
      <c r="B136" s="103"/>
      <c r="D136" s="111" t="s">
        <v>145</v>
      </c>
      <c r="E136" s="111"/>
      <c r="F136" s="111"/>
      <c r="G136" s="111"/>
      <c r="H136" s="111"/>
      <c r="I136" s="111"/>
      <c r="J136" s="111"/>
      <c r="K136" s="111"/>
      <c r="L136" s="111"/>
      <c r="M136" s="111"/>
      <c r="N136" s="169">
        <f>$BK$136</f>
        <v>5000</v>
      </c>
      <c r="O136" s="170"/>
      <c r="P136" s="170"/>
      <c r="Q136" s="170"/>
      <c r="R136" s="106"/>
      <c r="T136" s="107"/>
      <c r="W136" s="108">
        <f>$W$137</f>
        <v>0</v>
      </c>
      <c r="Y136" s="108">
        <f>$Y$137</f>
        <v>0</v>
      </c>
      <c r="AA136" s="109">
        <f>$AA$137</f>
        <v>0</v>
      </c>
      <c r="AR136" s="105" t="s">
        <v>176</v>
      </c>
      <c r="AT136" s="105" t="s">
        <v>72</v>
      </c>
      <c r="AU136" s="105" t="s">
        <v>19</v>
      </c>
      <c r="AY136" s="105" t="s">
        <v>162</v>
      </c>
      <c r="BK136" s="110">
        <f>$BK$137</f>
        <v>5000</v>
      </c>
    </row>
    <row r="137" spans="2:65" s="6" customFormat="1" ht="15.75" customHeight="1">
      <c r="B137" s="19"/>
      <c r="C137" s="112" t="s">
        <v>24</v>
      </c>
      <c r="D137" s="112" t="s">
        <v>163</v>
      </c>
      <c r="E137" s="113" t="s">
        <v>186</v>
      </c>
      <c r="F137" s="175" t="s">
        <v>187</v>
      </c>
      <c r="G137" s="173"/>
      <c r="H137" s="173"/>
      <c r="I137" s="173"/>
      <c r="J137" s="114" t="s">
        <v>181</v>
      </c>
      <c r="K137" s="115">
        <v>1</v>
      </c>
      <c r="L137" s="172">
        <v>5000</v>
      </c>
      <c r="M137" s="173"/>
      <c r="N137" s="172">
        <f>ROUND($L$137*$K$137,2)</f>
        <v>5000</v>
      </c>
      <c r="O137" s="173"/>
      <c r="P137" s="173"/>
      <c r="Q137" s="173"/>
      <c r="R137" s="20"/>
      <c r="T137" s="116"/>
      <c r="U137" s="120" t="s">
        <v>38</v>
      </c>
      <c r="V137" s="121">
        <v>0</v>
      </c>
      <c r="W137" s="121">
        <f>$V$137*$K$137</f>
        <v>0</v>
      </c>
      <c r="X137" s="121">
        <v>0</v>
      </c>
      <c r="Y137" s="121">
        <f>$X$137*$K$137</f>
        <v>0</v>
      </c>
      <c r="Z137" s="121">
        <v>0</v>
      </c>
      <c r="AA137" s="122">
        <f>$Z$137*$K$137</f>
        <v>0</v>
      </c>
      <c r="AR137" s="6" t="s">
        <v>167</v>
      </c>
      <c r="AT137" s="6" t="s">
        <v>163</v>
      </c>
      <c r="AU137" s="6" t="s">
        <v>127</v>
      </c>
      <c r="AY137" s="6" t="s">
        <v>162</v>
      </c>
      <c r="BE137" s="119">
        <f>IF($U$137="základní",$N$137,0)</f>
        <v>5000</v>
      </c>
      <c r="BF137" s="119">
        <f>IF($U$137="snížená",$N$137,0)</f>
        <v>0</v>
      </c>
      <c r="BG137" s="119">
        <f>IF($U$137="zákl. přenesená",$N$137,0)</f>
        <v>0</v>
      </c>
      <c r="BH137" s="119">
        <f>IF($U$137="sníž. přenesená",$N$137,0)</f>
        <v>0</v>
      </c>
      <c r="BI137" s="119">
        <f>IF($U$137="nulová",$N$137,0)</f>
        <v>0</v>
      </c>
      <c r="BJ137" s="6" t="s">
        <v>19</v>
      </c>
      <c r="BK137" s="119">
        <f>ROUND($L$137*$K$137,2)</f>
        <v>5000</v>
      </c>
      <c r="BL137" s="6" t="s">
        <v>167</v>
      </c>
      <c r="BM137" s="6" t="s">
        <v>24</v>
      </c>
    </row>
    <row r="138" spans="2:18" s="6" customFormat="1" ht="7.5" customHeight="1">
      <c r="B138" s="41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3"/>
    </row>
    <row r="154" s="2" customFormat="1" ht="14.25" customHeight="1"/>
  </sheetData>
  <sheetProtection/>
  <mergeCells count="9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2:I122"/>
    <mergeCell ref="L122:M122"/>
    <mergeCell ref="N122:Q122"/>
    <mergeCell ref="F124:I124"/>
    <mergeCell ref="L124:M124"/>
    <mergeCell ref="N124:Q124"/>
    <mergeCell ref="F126:I126"/>
    <mergeCell ref="L126:M126"/>
    <mergeCell ref="N126:Q126"/>
    <mergeCell ref="F127:I127"/>
    <mergeCell ref="L127:M127"/>
    <mergeCell ref="N127:Q127"/>
    <mergeCell ref="F132:I132"/>
    <mergeCell ref="L132:M132"/>
    <mergeCell ref="N132:Q132"/>
    <mergeCell ref="N131:Q131"/>
    <mergeCell ref="F128:I128"/>
    <mergeCell ref="L128:M128"/>
    <mergeCell ref="N128:Q128"/>
    <mergeCell ref="F129:I129"/>
    <mergeCell ref="L129:M129"/>
    <mergeCell ref="N129:Q129"/>
    <mergeCell ref="N125:Q125"/>
    <mergeCell ref="F135:I135"/>
    <mergeCell ref="L135:M135"/>
    <mergeCell ref="N135:Q135"/>
    <mergeCell ref="F137:I137"/>
    <mergeCell ref="L137:M137"/>
    <mergeCell ref="N137:Q137"/>
    <mergeCell ref="F130:I130"/>
    <mergeCell ref="L130:M130"/>
    <mergeCell ref="N130:Q130"/>
    <mergeCell ref="N133:Q133"/>
    <mergeCell ref="N134:Q134"/>
    <mergeCell ref="N136:Q136"/>
    <mergeCell ref="H1:K1"/>
    <mergeCell ref="S2:AC2"/>
    <mergeCell ref="N118:Q118"/>
    <mergeCell ref="N119:Q119"/>
    <mergeCell ref="N120:Q120"/>
    <mergeCell ref="N121:Q121"/>
    <mergeCell ref="N123:Q12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462</v>
      </c>
      <c r="G1" s="131"/>
      <c r="H1" s="174" t="s">
        <v>463</v>
      </c>
      <c r="I1" s="174"/>
      <c r="J1" s="174"/>
      <c r="K1" s="174"/>
      <c r="L1" s="131" t="s">
        <v>464</v>
      </c>
      <c r="M1" s="129"/>
      <c r="N1" s="129"/>
      <c r="O1" s="130" t="s">
        <v>126</v>
      </c>
      <c r="P1" s="129"/>
      <c r="Q1" s="129"/>
      <c r="R1" s="129"/>
      <c r="S1" s="131" t="s">
        <v>465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245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131605.2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$N$101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131605.2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ROUND((SUM($BE$101:$BE$102)+SUM($BE$120:$BE$147)),2)</f>
        <v>131605.2</v>
      </c>
      <c r="I32" s="138"/>
      <c r="J32" s="138"/>
      <c r="M32" s="189">
        <f>ROUND(ROUND((SUM($BE$101:$BE$102)+SUM($BE$120:$BE$147)),2)*$F$32,2)</f>
        <v>27637.09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ROUND((SUM($BF$101:$BF$102)+SUM($BF$120:$BF$147)),2)</f>
        <v>0</v>
      </c>
      <c r="I33" s="138"/>
      <c r="J33" s="138"/>
      <c r="M33" s="189">
        <f>ROUND(ROUND((SUM($BF$101:$BF$102)+SUM($BF$120:$BF$147)),2)*$F$33,2)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ROUND((SUM($BG$101:$BG$102)+SUM($BG$120:$BG$147)),2)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ROUND((SUM($BH$101:$BH$102)+SUM($BH$120:$BH$147)),2)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ROUND((SUM($BI$101:$BI$102)+SUM($BI$120:$BI$147)),2)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159242.29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M-10 - Lávka odb. se - M-10 - Lávka odb. se Strá...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$N$120</f>
        <v>131605.2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$N$121</f>
        <v>101605.20000000001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189</v>
      </c>
      <c r="N90" s="185">
        <f>$N$122</f>
        <v>25177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190</v>
      </c>
      <c r="N91" s="185">
        <f>$N$127</f>
        <v>12930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138</v>
      </c>
      <c r="N92" s="185">
        <f>$N$129</f>
        <v>5313.6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236</v>
      </c>
      <c r="N93" s="185">
        <f>$N$131</f>
        <v>30258</v>
      </c>
      <c r="O93" s="186"/>
      <c r="P93" s="186"/>
      <c r="Q93" s="186"/>
      <c r="R93" s="91"/>
    </row>
    <row r="94" spans="2:18" s="82" customFormat="1" ht="21" customHeight="1">
      <c r="B94" s="89"/>
      <c r="D94" s="90" t="s">
        <v>139</v>
      </c>
      <c r="N94" s="185">
        <f>$N$134</f>
        <v>8365</v>
      </c>
      <c r="O94" s="186"/>
      <c r="P94" s="186"/>
      <c r="Q94" s="186"/>
      <c r="R94" s="91"/>
    </row>
    <row r="95" spans="2:18" s="82" customFormat="1" ht="21" customHeight="1">
      <c r="B95" s="89"/>
      <c r="D95" s="90" t="s">
        <v>141</v>
      </c>
      <c r="N95" s="185">
        <f>$N$137</f>
        <v>14561.6</v>
      </c>
      <c r="O95" s="186"/>
      <c r="P95" s="186"/>
      <c r="Q95" s="186"/>
      <c r="R95" s="91"/>
    </row>
    <row r="96" spans="2:18" s="82" customFormat="1" ht="21" customHeight="1">
      <c r="B96" s="89"/>
      <c r="D96" s="90" t="s">
        <v>142</v>
      </c>
      <c r="N96" s="185">
        <f>$N$140</f>
        <v>5000</v>
      </c>
      <c r="O96" s="186"/>
      <c r="P96" s="186"/>
      <c r="Q96" s="186"/>
      <c r="R96" s="91"/>
    </row>
    <row r="97" spans="2:18" s="65" customFormat="1" ht="25.5" customHeight="1">
      <c r="B97" s="86"/>
      <c r="D97" s="87" t="s">
        <v>143</v>
      </c>
      <c r="N97" s="187">
        <f>$N$142</f>
        <v>30000</v>
      </c>
      <c r="O97" s="186"/>
      <c r="P97" s="186"/>
      <c r="Q97" s="186"/>
      <c r="R97" s="88"/>
    </row>
    <row r="98" spans="2:18" s="82" customFormat="1" ht="21" customHeight="1">
      <c r="B98" s="89"/>
      <c r="D98" s="90" t="s">
        <v>144</v>
      </c>
      <c r="N98" s="185">
        <f>$N$143</f>
        <v>25000</v>
      </c>
      <c r="O98" s="186"/>
      <c r="P98" s="186"/>
      <c r="Q98" s="186"/>
      <c r="R98" s="91"/>
    </row>
    <row r="99" spans="2:18" s="82" customFormat="1" ht="21" customHeight="1">
      <c r="B99" s="89"/>
      <c r="D99" s="90" t="s">
        <v>145</v>
      </c>
      <c r="N99" s="185">
        <f>$N$146</f>
        <v>5000</v>
      </c>
      <c r="O99" s="186"/>
      <c r="P99" s="186"/>
      <c r="Q99" s="186"/>
      <c r="R99" s="91"/>
    </row>
    <row r="100" spans="2:18" s="6" customFormat="1" ht="22.5" customHeight="1">
      <c r="B100" s="19"/>
      <c r="R100" s="20"/>
    </row>
    <row r="101" spans="2:21" s="6" customFormat="1" ht="30" customHeight="1">
      <c r="B101" s="19"/>
      <c r="C101" s="60" t="s">
        <v>146</v>
      </c>
      <c r="N101" s="137">
        <v>0</v>
      </c>
      <c r="O101" s="138"/>
      <c r="P101" s="138"/>
      <c r="Q101" s="138"/>
      <c r="R101" s="20"/>
      <c r="T101" s="92"/>
      <c r="U101" s="93" t="s">
        <v>37</v>
      </c>
    </row>
    <row r="102" spans="2:18" s="6" customFormat="1" ht="18.75" customHeight="1">
      <c r="B102" s="19"/>
      <c r="R102" s="20"/>
    </row>
    <row r="103" spans="2:18" s="6" customFormat="1" ht="30" customHeight="1">
      <c r="B103" s="19"/>
      <c r="C103" s="78" t="s">
        <v>125</v>
      </c>
      <c r="D103" s="28"/>
      <c r="E103" s="28"/>
      <c r="F103" s="28"/>
      <c r="G103" s="28"/>
      <c r="H103" s="28"/>
      <c r="I103" s="28"/>
      <c r="J103" s="28"/>
      <c r="K103" s="28"/>
      <c r="L103" s="139">
        <f>ROUND(SUM($N$88+$N$101),2)</f>
        <v>131605.2</v>
      </c>
      <c r="M103" s="140"/>
      <c r="N103" s="140"/>
      <c r="O103" s="140"/>
      <c r="P103" s="140"/>
      <c r="Q103" s="140"/>
      <c r="R103" s="20"/>
    </row>
    <row r="104" spans="2:18" s="6" customFormat="1" ht="7.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3"/>
    </row>
    <row r="108" spans="2:18" s="6" customFormat="1" ht="7.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pans="2:18" s="6" customFormat="1" ht="37.5" customHeight="1">
      <c r="B109" s="19"/>
      <c r="C109" s="162" t="s">
        <v>147</v>
      </c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20"/>
    </row>
    <row r="110" spans="2:18" s="6" customFormat="1" ht="7.5" customHeight="1">
      <c r="B110" s="19"/>
      <c r="R110" s="20"/>
    </row>
    <row r="111" spans="2:18" s="6" customFormat="1" ht="30.75" customHeight="1">
      <c r="B111" s="19"/>
      <c r="C111" s="16" t="s">
        <v>14</v>
      </c>
      <c r="F111" s="183" t="str">
        <f>$F$6</f>
        <v>Údržba Mostů ve správě města Rumburk</v>
      </c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R111" s="20"/>
    </row>
    <row r="112" spans="2:18" s="6" customFormat="1" ht="37.5" customHeight="1">
      <c r="B112" s="19"/>
      <c r="C112" s="49" t="s">
        <v>129</v>
      </c>
      <c r="F112" s="148" t="str">
        <f>$F$7</f>
        <v>M-10 - Lávka odb. se - M-10 - Lávka odb. se Strá...</v>
      </c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R112" s="20"/>
    </row>
    <row r="113" spans="2:18" s="6" customFormat="1" ht="7.5" customHeight="1">
      <c r="B113" s="19"/>
      <c r="R113" s="20"/>
    </row>
    <row r="114" spans="2:18" s="6" customFormat="1" ht="18.75" customHeight="1">
      <c r="B114" s="19"/>
      <c r="C114" s="16" t="s">
        <v>20</v>
      </c>
      <c r="F114" s="14" t="str">
        <f>$F$9</f>
        <v> </v>
      </c>
      <c r="K114" s="16" t="s">
        <v>22</v>
      </c>
      <c r="M114" s="184" t="str">
        <f>IF($O$9="","",$O$9)</f>
        <v>15.04.2016</v>
      </c>
      <c r="N114" s="138"/>
      <c r="O114" s="138"/>
      <c r="P114" s="138"/>
      <c r="R114" s="20"/>
    </row>
    <row r="115" spans="2:18" s="6" customFormat="1" ht="7.5" customHeight="1">
      <c r="B115" s="19"/>
      <c r="R115" s="20"/>
    </row>
    <row r="116" spans="2:18" s="6" customFormat="1" ht="15.75" customHeight="1">
      <c r="B116" s="19"/>
      <c r="C116" s="16" t="s">
        <v>26</v>
      </c>
      <c r="F116" s="14" t="str">
        <f>$E$12</f>
        <v> </v>
      </c>
      <c r="K116" s="16" t="s">
        <v>30</v>
      </c>
      <c r="M116" s="149" t="str">
        <f>$E$18</f>
        <v> </v>
      </c>
      <c r="N116" s="138"/>
      <c r="O116" s="138"/>
      <c r="P116" s="138"/>
      <c r="Q116" s="138"/>
      <c r="R116" s="20"/>
    </row>
    <row r="117" spans="2:18" s="6" customFormat="1" ht="15" customHeight="1">
      <c r="B117" s="19"/>
      <c r="C117" s="16" t="s">
        <v>29</v>
      </c>
      <c r="F117" s="14" t="str">
        <f>IF($E$15="","",$E$15)</f>
        <v> </v>
      </c>
      <c r="K117" s="16" t="s">
        <v>32</v>
      </c>
      <c r="M117" s="149" t="str">
        <f>$E$21</f>
        <v> </v>
      </c>
      <c r="N117" s="138"/>
      <c r="O117" s="138"/>
      <c r="P117" s="138"/>
      <c r="Q117" s="138"/>
      <c r="R117" s="20"/>
    </row>
    <row r="118" spans="2:18" s="6" customFormat="1" ht="11.25" customHeight="1">
      <c r="B118" s="19"/>
      <c r="R118" s="20"/>
    </row>
    <row r="119" spans="2:27" s="94" customFormat="1" ht="30" customHeight="1">
      <c r="B119" s="95"/>
      <c r="C119" s="96" t="s">
        <v>148</v>
      </c>
      <c r="D119" s="97" t="s">
        <v>149</v>
      </c>
      <c r="E119" s="97" t="s">
        <v>55</v>
      </c>
      <c r="F119" s="179" t="s">
        <v>150</v>
      </c>
      <c r="G119" s="180"/>
      <c r="H119" s="180"/>
      <c r="I119" s="180"/>
      <c r="J119" s="97" t="s">
        <v>151</v>
      </c>
      <c r="K119" s="97" t="s">
        <v>152</v>
      </c>
      <c r="L119" s="179" t="s">
        <v>153</v>
      </c>
      <c r="M119" s="180"/>
      <c r="N119" s="179" t="s">
        <v>154</v>
      </c>
      <c r="O119" s="180"/>
      <c r="P119" s="180"/>
      <c r="Q119" s="181"/>
      <c r="R119" s="98"/>
      <c r="T119" s="55" t="s">
        <v>155</v>
      </c>
      <c r="U119" s="56" t="s">
        <v>37</v>
      </c>
      <c r="V119" s="56" t="s">
        <v>156</v>
      </c>
      <c r="W119" s="56" t="s">
        <v>157</v>
      </c>
      <c r="X119" s="56" t="s">
        <v>158</v>
      </c>
      <c r="Y119" s="56" t="s">
        <v>159</v>
      </c>
      <c r="Z119" s="56" t="s">
        <v>160</v>
      </c>
      <c r="AA119" s="57" t="s">
        <v>161</v>
      </c>
    </row>
    <row r="120" spans="2:63" s="6" customFormat="1" ht="30" customHeight="1">
      <c r="B120" s="19"/>
      <c r="C120" s="60" t="s">
        <v>130</v>
      </c>
      <c r="N120" s="182">
        <f>$BK$120</f>
        <v>131605.2</v>
      </c>
      <c r="O120" s="138"/>
      <c r="P120" s="138"/>
      <c r="Q120" s="138"/>
      <c r="R120" s="20"/>
      <c r="T120" s="59"/>
      <c r="U120" s="33"/>
      <c r="V120" s="33"/>
      <c r="W120" s="99">
        <f>$W$121+$W$142</f>
        <v>0</v>
      </c>
      <c r="X120" s="33"/>
      <c r="Y120" s="99">
        <f>$Y$121+$Y$142</f>
        <v>0</v>
      </c>
      <c r="Z120" s="33"/>
      <c r="AA120" s="100">
        <f>$AA$121+$AA$142</f>
        <v>0</v>
      </c>
      <c r="AT120" s="6" t="s">
        <v>72</v>
      </c>
      <c r="AU120" s="6" t="s">
        <v>136</v>
      </c>
      <c r="BK120" s="101">
        <f>$BK$121+$BK$142</f>
        <v>131605.2</v>
      </c>
    </row>
    <row r="121" spans="2:63" s="102" customFormat="1" ht="37.5" customHeight="1">
      <c r="B121" s="103"/>
      <c r="D121" s="104" t="s">
        <v>137</v>
      </c>
      <c r="E121" s="104"/>
      <c r="F121" s="104"/>
      <c r="G121" s="104"/>
      <c r="H121" s="104"/>
      <c r="I121" s="104"/>
      <c r="J121" s="104"/>
      <c r="K121" s="104"/>
      <c r="L121" s="104"/>
      <c r="M121" s="104"/>
      <c r="N121" s="171">
        <f>$BK$121</f>
        <v>101605.20000000001</v>
      </c>
      <c r="O121" s="170"/>
      <c r="P121" s="170"/>
      <c r="Q121" s="170"/>
      <c r="R121" s="106"/>
      <c r="T121" s="107"/>
      <c r="W121" s="108">
        <f>$W$122+$W$127+$W$129+$W$131+$W$134+$W$137+$W$140</f>
        <v>0</v>
      </c>
      <c r="Y121" s="108">
        <f>$Y$122+$Y$127+$Y$129+$Y$131+$Y$134+$Y$137+$Y$140</f>
        <v>0</v>
      </c>
      <c r="AA121" s="109">
        <f>$AA$122+$AA$127+$AA$129+$AA$131+$AA$134+$AA$137+$AA$140</f>
        <v>0</v>
      </c>
      <c r="AR121" s="105" t="s">
        <v>19</v>
      </c>
      <c r="AT121" s="105" t="s">
        <v>72</v>
      </c>
      <c r="AU121" s="105" t="s">
        <v>73</v>
      </c>
      <c r="AY121" s="105" t="s">
        <v>162</v>
      </c>
      <c r="BK121" s="110">
        <f>$BK$122+$BK$127+$BK$129+$BK$131+$BK$134+$BK$137+$BK$140</f>
        <v>101605.20000000001</v>
      </c>
    </row>
    <row r="122" spans="2:63" s="102" customFormat="1" ht="21" customHeight="1">
      <c r="B122" s="103"/>
      <c r="D122" s="111" t="s">
        <v>189</v>
      </c>
      <c r="E122" s="111"/>
      <c r="F122" s="111"/>
      <c r="G122" s="111"/>
      <c r="H122" s="111"/>
      <c r="I122" s="111"/>
      <c r="J122" s="111"/>
      <c r="K122" s="111"/>
      <c r="L122" s="111"/>
      <c r="M122" s="111"/>
      <c r="N122" s="169">
        <f>$BK$122</f>
        <v>25177</v>
      </c>
      <c r="O122" s="170"/>
      <c r="P122" s="170"/>
      <c r="Q122" s="170"/>
      <c r="R122" s="106"/>
      <c r="T122" s="107"/>
      <c r="W122" s="108">
        <f>SUM($W$123:$W$126)</f>
        <v>0</v>
      </c>
      <c r="Y122" s="108">
        <f>SUM($Y$123:$Y$126)</f>
        <v>0</v>
      </c>
      <c r="AA122" s="109">
        <f>SUM($AA$123:$AA$126)</f>
        <v>0</v>
      </c>
      <c r="AR122" s="105" t="s">
        <v>19</v>
      </c>
      <c r="AT122" s="105" t="s">
        <v>72</v>
      </c>
      <c r="AU122" s="105" t="s">
        <v>19</v>
      </c>
      <c r="AY122" s="105" t="s">
        <v>162</v>
      </c>
      <c r="BK122" s="110">
        <f>SUM($BK$123:$BK$126)</f>
        <v>25177</v>
      </c>
    </row>
    <row r="123" spans="2:65" s="6" customFormat="1" ht="15.75" customHeight="1">
      <c r="B123" s="19"/>
      <c r="C123" s="112" t="s">
        <v>19</v>
      </c>
      <c r="D123" s="112" t="s">
        <v>163</v>
      </c>
      <c r="E123" s="113" t="s">
        <v>246</v>
      </c>
      <c r="F123" s="175" t="s">
        <v>247</v>
      </c>
      <c r="G123" s="173"/>
      <c r="H123" s="173"/>
      <c r="I123" s="173"/>
      <c r="J123" s="114" t="s">
        <v>219</v>
      </c>
      <c r="K123" s="115">
        <v>20</v>
      </c>
      <c r="L123" s="172">
        <v>735</v>
      </c>
      <c r="M123" s="173"/>
      <c r="N123" s="172">
        <f>ROUND($L$123*$K$123,2)</f>
        <v>14700</v>
      </c>
      <c r="O123" s="173"/>
      <c r="P123" s="173"/>
      <c r="Q123" s="173"/>
      <c r="R123" s="20"/>
      <c r="T123" s="116"/>
      <c r="U123" s="26" t="s">
        <v>38</v>
      </c>
      <c r="V123" s="117">
        <v>0</v>
      </c>
      <c r="W123" s="117">
        <f>$V$123*$K$123</f>
        <v>0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167</v>
      </c>
      <c r="AT123" s="6" t="s">
        <v>163</v>
      </c>
      <c r="AU123" s="6" t="s">
        <v>127</v>
      </c>
      <c r="AY123" s="6" t="s">
        <v>162</v>
      </c>
      <c r="BE123" s="119">
        <f>IF($U$123="základní",$N$123,0)</f>
        <v>14700</v>
      </c>
      <c r="BF123" s="119">
        <f>IF($U$123="snížená",$N$123,0)</f>
        <v>0</v>
      </c>
      <c r="BG123" s="119">
        <f>IF($U$123="zákl. přenesená",$N$123,0)</f>
        <v>0</v>
      </c>
      <c r="BH123" s="119">
        <f>IF($U$123="sníž. přenesená",$N$123,0)</f>
        <v>0</v>
      </c>
      <c r="BI123" s="119">
        <f>IF($U$123="nulová",$N$123,0)</f>
        <v>0</v>
      </c>
      <c r="BJ123" s="6" t="s">
        <v>19</v>
      </c>
      <c r="BK123" s="119">
        <f>ROUND($L$123*$K$123,2)</f>
        <v>14700</v>
      </c>
      <c r="BL123" s="6" t="s">
        <v>167</v>
      </c>
      <c r="BM123" s="6" t="s">
        <v>19</v>
      </c>
    </row>
    <row r="124" spans="2:65" s="6" customFormat="1" ht="27" customHeight="1">
      <c r="B124" s="19"/>
      <c r="C124" s="112" t="s">
        <v>127</v>
      </c>
      <c r="D124" s="112" t="s">
        <v>163</v>
      </c>
      <c r="E124" s="113" t="s">
        <v>248</v>
      </c>
      <c r="F124" s="175" t="s">
        <v>249</v>
      </c>
      <c r="G124" s="173"/>
      <c r="H124" s="173"/>
      <c r="I124" s="173"/>
      <c r="J124" s="114" t="s">
        <v>196</v>
      </c>
      <c r="K124" s="115">
        <v>15</v>
      </c>
      <c r="L124" s="172">
        <v>387</v>
      </c>
      <c r="M124" s="173"/>
      <c r="N124" s="172">
        <f>ROUND($L$124*$K$124,2)</f>
        <v>5805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5805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5805</v>
      </c>
      <c r="BL124" s="6" t="s">
        <v>167</v>
      </c>
      <c r="BM124" s="6" t="s">
        <v>127</v>
      </c>
    </row>
    <row r="125" spans="2:65" s="6" customFormat="1" ht="15.75" customHeight="1">
      <c r="B125" s="19"/>
      <c r="C125" s="112" t="s">
        <v>171</v>
      </c>
      <c r="D125" s="112" t="s">
        <v>163</v>
      </c>
      <c r="E125" s="113" t="s">
        <v>197</v>
      </c>
      <c r="F125" s="175" t="s">
        <v>198</v>
      </c>
      <c r="G125" s="173"/>
      <c r="H125" s="173"/>
      <c r="I125" s="173"/>
      <c r="J125" s="114" t="s">
        <v>170</v>
      </c>
      <c r="K125" s="115">
        <v>60</v>
      </c>
      <c r="L125" s="172">
        <v>20.7</v>
      </c>
      <c r="M125" s="173"/>
      <c r="N125" s="172">
        <f>ROUND($L$125*$K$125,2)</f>
        <v>1242</v>
      </c>
      <c r="O125" s="173"/>
      <c r="P125" s="173"/>
      <c r="Q125" s="173"/>
      <c r="R125" s="20"/>
      <c r="T125" s="116"/>
      <c r="U125" s="26" t="s">
        <v>38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167</v>
      </c>
      <c r="AT125" s="6" t="s">
        <v>163</v>
      </c>
      <c r="AU125" s="6" t="s">
        <v>127</v>
      </c>
      <c r="AY125" s="6" t="s">
        <v>162</v>
      </c>
      <c r="BE125" s="119">
        <f>IF($U$125="základní",$N$125,0)</f>
        <v>1242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1242</v>
      </c>
      <c r="BL125" s="6" t="s">
        <v>167</v>
      </c>
      <c r="BM125" s="6" t="s">
        <v>171</v>
      </c>
    </row>
    <row r="126" spans="2:65" s="6" customFormat="1" ht="27" customHeight="1">
      <c r="B126" s="19"/>
      <c r="C126" s="112" t="s">
        <v>167</v>
      </c>
      <c r="D126" s="112" t="s">
        <v>163</v>
      </c>
      <c r="E126" s="113" t="s">
        <v>250</v>
      </c>
      <c r="F126" s="175" t="s">
        <v>251</v>
      </c>
      <c r="G126" s="173"/>
      <c r="H126" s="173"/>
      <c r="I126" s="173"/>
      <c r="J126" s="114" t="s">
        <v>170</v>
      </c>
      <c r="K126" s="115">
        <v>100</v>
      </c>
      <c r="L126" s="172">
        <v>34.3</v>
      </c>
      <c r="M126" s="173"/>
      <c r="N126" s="172">
        <f>ROUND($L$126*$K$126,2)</f>
        <v>3430</v>
      </c>
      <c r="O126" s="173"/>
      <c r="P126" s="173"/>
      <c r="Q126" s="173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167</v>
      </c>
      <c r="AT126" s="6" t="s">
        <v>163</v>
      </c>
      <c r="AU126" s="6" t="s">
        <v>127</v>
      </c>
      <c r="AY126" s="6" t="s">
        <v>162</v>
      </c>
      <c r="BE126" s="119">
        <f>IF($U$126="základní",$N$126,0)</f>
        <v>3430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3430</v>
      </c>
      <c r="BL126" s="6" t="s">
        <v>167</v>
      </c>
      <c r="BM126" s="6" t="s">
        <v>167</v>
      </c>
    </row>
    <row r="127" spans="2:63" s="102" customFormat="1" ht="30.75" customHeight="1">
      <c r="B127" s="103"/>
      <c r="D127" s="111" t="s">
        <v>190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69">
        <f>$BK$127</f>
        <v>12930</v>
      </c>
      <c r="O127" s="170"/>
      <c r="P127" s="170"/>
      <c r="Q127" s="170"/>
      <c r="R127" s="106"/>
      <c r="T127" s="107"/>
      <c r="W127" s="108">
        <f>$W$128</f>
        <v>0</v>
      </c>
      <c r="Y127" s="108">
        <f>$Y$128</f>
        <v>0</v>
      </c>
      <c r="AA127" s="109">
        <f>$AA$128</f>
        <v>0</v>
      </c>
      <c r="AR127" s="105" t="s">
        <v>19</v>
      </c>
      <c r="AT127" s="105" t="s">
        <v>72</v>
      </c>
      <c r="AU127" s="105" t="s">
        <v>19</v>
      </c>
      <c r="AY127" s="105" t="s">
        <v>162</v>
      </c>
      <c r="BK127" s="110">
        <f>$BK$128</f>
        <v>12930</v>
      </c>
    </row>
    <row r="128" spans="2:65" s="6" customFormat="1" ht="27" customHeight="1">
      <c r="B128" s="19"/>
      <c r="C128" s="112" t="s">
        <v>176</v>
      </c>
      <c r="D128" s="112" t="s">
        <v>163</v>
      </c>
      <c r="E128" s="113" t="s">
        <v>252</v>
      </c>
      <c r="F128" s="175" t="s">
        <v>253</v>
      </c>
      <c r="G128" s="173"/>
      <c r="H128" s="173"/>
      <c r="I128" s="173"/>
      <c r="J128" s="114" t="s">
        <v>196</v>
      </c>
      <c r="K128" s="115">
        <v>3</v>
      </c>
      <c r="L128" s="172">
        <v>4310</v>
      </c>
      <c r="M128" s="173"/>
      <c r="N128" s="172">
        <f>ROUND($L$128*$K$128,2)</f>
        <v>12930</v>
      </c>
      <c r="O128" s="173"/>
      <c r="P128" s="173"/>
      <c r="Q128" s="173"/>
      <c r="R128" s="20"/>
      <c r="T128" s="116"/>
      <c r="U128" s="26" t="s">
        <v>38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167</v>
      </c>
      <c r="AT128" s="6" t="s">
        <v>163</v>
      </c>
      <c r="AU128" s="6" t="s">
        <v>127</v>
      </c>
      <c r="AY128" s="6" t="s">
        <v>162</v>
      </c>
      <c r="BE128" s="119">
        <f>IF($U$128="základní",$N$128,0)</f>
        <v>12930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12930</v>
      </c>
      <c r="BL128" s="6" t="s">
        <v>167</v>
      </c>
      <c r="BM128" s="6" t="s">
        <v>176</v>
      </c>
    </row>
    <row r="129" spans="2:63" s="102" customFormat="1" ht="30.75" customHeight="1">
      <c r="B129" s="103"/>
      <c r="D129" s="111" t="s">
        <v>138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69">
        <f>$BK$129</f>
        <v>5313.6</v>
      </c>
      <c r="O129" s="170"/>
      <c r="P129" s="170"/>
      <c r="Q129" s="170"/>
      <c r="R129" s="106"/>
      <c r="T129" s="107"/>
      <c r="W129" s="108">
        <f>$W$130</f>
        <v>0</v>
      </c>
      <c r="Y129" s="108">
        <f>$Y$130</f>
        <v>0</v>
      </c>
      <c r="AA129" s="109">
        <f>$AA$130</f>
        <v>0</v>
      </c>
      <c r="AR129" s="105" t="s">
        <v>19</v>
      </c>
      <c r="AT129" s="105" t="s">
        <v>72</v>
      </c>
      <c r="AU129" s="105" t="s">
        <v>19</v>
      </c>
      <c r="AY129" s="105" t="s">
        <v>162</v>
      </c>
      <c r="BK129" s="110">
        <f>$BK$130</f>
        <v>5313.6</v>
      </c>
    </row>
    <row r="130" spans="2:65" s="6" customFormat="1" ht="27" customHeight="1">
      <c r="B130" s="19"/>
      <c r="C130" s="112" t="s">
        <v>178</v>
      </c>
      <c r="D130" s="112" t="s">
        <v>163</v>
      </c>
      <c r="E130" s="113" t="s">
        <v>209</v>
      </c>
      <c r="F130" s="175" t="s">
        <v>210</v>
      </c>
      <c r="G130" s="173"/>
      <c r="H130" s="173"/>
      <c r="I130" s="173"/>
      <c r="J130" s="114" t="s">
        <v>196</v>
      </c>
      <c r="K130" s="115">
        <v>1.23</v>
      </c>
      <c r="L130" s="172">
        <v>4320</v>
      </c>
      <c r="M130" s="173"/>
      <c r="N130" s="172">
        <f>ROUND($L$130*$K$130,2)</f>
        <v>5313.6</v>
      </c>
      <c r="O130" s="173"/>
      <c r="P130" s="173"/>
      <c r="Q130" s="173"/>
      <c r="R130" s="20"/>
      <c r="T130" s="116"/>
      <c r="U130" s="26" t="s">
        <v>38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167</v>
      </c>
      <c r="AT130" s="6" t="s">
        <v>163</v>
      </c>
      <c r="AU130" s="6" t="s">
        <v>127</v>
      </c>
      <c r="AY130" s="6" t="s">
        <v>162</v>
      </c>
      <c r="BE130" s="119">
        <f>IF($U$130="základní",$N$130,0)</f>
        <v>5313.6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5313.6</v>
      </c>
      <c r="BL130" s="6" t="s">
        <v>167</v>
      </c>
      <c r="BM130" s="6" t="s">
        <v>178</v>
      </c>
    </row>
    <row r="131" spans="2:63" s="102" customFormat="1" ht="30.75" customHeight="1">
      <c r="B131" s="103"/>
      <c r="D131" s="111" t="s">
        <v>236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69">
        <f>$BK$131</f>
        <v>30258</v>
      </c>
      <c r="O131" s="170"/>
      <c r="P131" s="170"/>
      <c r="Q131" s="170"/>
      <c r="R131" s="106"/>
      <c r="T131" s="107"/>
      <c r="W131" s="108">
        <f>SUM($W$132:$W$133)</f>
        <v>0</v>
      </c>
      <c r="Y131" s="108">
        <f>SUM($Y$132:$Y$133)</f>
        <v>0</v>
      </c>
      <c r="AA131" s="109">
        <f>SUM($AA$132:$AA$133)</f>
        <v>0</v>
      </c>
      <c r="AR131" s="105" t="s">
        <v>19</v>
      </c>
      <c r="AT131" s="105" t="s">
        <v>72</v>
      </c>
      <c r="AU131" s="105" t="s">
        <v>19</v>
      </c>
      <c r="AY131" s="105" t="s">
        <v>162</v>
      </c>
      <c r="BK131" s="110">
        <f>SUM($BK$132:$BK$133)</f>
        <v>30258</v>
      </c>
    </row>
    <row r="132" spans="2:65" s="6" customFormat="1" ht="27" customHeight="1">
      <c r="B132" s="19"/>
      <c r="C132" s="112" t="s">
        <v>182</v>
      </c>
      <c r="D132" s="112" t="s">
        <v>163</v>
      </c>
      <c r="E132" s="113" t="s">
        <v>254</v>
      </c>
      <c r="F132" s="175" t="s">
        <v>255</v>
      </c>
      <c r="G132" s="173"/>
      <c r="H132" s="173"/>
      <c r="I132" s="173"/>
      <c r="J132" s="114" t="s">
        <v>196</v>
      </c>
      <c r="K132" s="115">
        <v>15</v>
      </c>
      <c r="L132" s="172">
        <v>1930</v>
      </c>
      <c r="M132" s="173"/>
      <c r="N132" s="172">
        <f>ROUND($L$132*$K$132,2)</f>
        <v>28950</v>
      </c>
      <c r="O132" s="173"/>
      <c r="P132" s="173"/>
      <c r="Q132" s="173"/>
      <c r="R132" s="20"/>
      <c r="T132" s="116"/>
      <c r="U132" s="26" t="s">
        <v>38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167</v>
      </c>
      <c r="AT132" s="6" t="s">
        <v>163</v>
      </c>
      <c r="AU132" s="6" t="s">
        <v>127</v>
      </c>
      <c r="AY132" s="6" t="s">
        <v>162</v>
      </c>
      <c r="BE132" s="119">
        <f>IF($U$132="základní",$N$132,0)</f>
        <v>28950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28950</v>
      </c>
      <c r="BL132" s="6" t="s">
        <v>167</v>
      </c>
      <c r="BM132" s="6" t="s">
        <v>182</v>
      </c>
    </row>
    <row r="133" spans="2:65" s="6" customFormat="1" ht="27" customHeight="1">
      <c r="B133" s="19"/>
      <c r="C133" s="112" t="s">
        <v>185</v>
      </c>
      <c r="D133" s="112" t="s">
        <v>163</v>
      </c>
      <c r="E133" s="113" t="s">
        <v>256</v>
      </c>
      <c r="F133" s="175" t="s">
        <v>257</v>
      </c>
      <c r="G133" s="173"/>
      <c r="H133" s="173"/>
      <c r="I133" s="173"/>
      <c r="J133" s="114" t="s">
        <v>170</v>
      </c>
      <c r="K133" s="115">
        <v>15</v>
      </c>
      <c r="L133" s="172">
        <v>87.2</v>
      </c>
      <c r="M133" s="173"/>
      <c r="N133" s="172">
        <f>ROUND($L$133*$K$133,2)</f>
        <v>1308</v>
      </c>
      <c r="O133" s="173"/>
      <c r="P133" s="173"/>
      <c r="Q133" s="173"/>
      <c r="R133" s="20"/>
      <c r="T133" s="116"/>
      <c r="U133" s="26" t="s">
        <v>38</v>
      </c>
      <c r="V133" s="117">
        <v>0</v>
      </c>
      <c r="W133" s="117">
        <f>$V$133*$K$133</f>
        <v>0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R133" s="6" t="s">
        <v>167</v>
      </c>
      <c r="AT133" s="6" t="s">
        <v>163</v>
      </c>
      <c r="AU133" s="6" t="s">
        <v>127</v>
      </c>
      <c r="AY133" s="6" t="s">
        <v>162</v>
      </c>
      <c r="BE133" s="119">
        <f>IF($U$133="základní",$N$133,0)</f>
        <v>1308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6" t="s">
        <v>19</v>
      </c>
      <c r="BK133" s="119">
        <f>ROUND($L$133*$K$133,2)</f>
        <v>1308</v>
      </c>
      <c r="BL133" s="6" t="s">
        <v>167</v>
      </c>
      <c r="BM133" s="6" t="s">
        <v>185</v>
      </c>
    </row>
    <row r="134" spans="2:63" s="102" customFormat="1" ht="30.75" customHeight="1">
      <c r="B134" s="103"/>
      <c r="D134" s="111" t="s">
        <v>139</v>
      </c>
      <c r="E134" s="111"/>
      <c r="F134" s="111"/>
      <c r="G134" s="111"/>
      <c r="H134" s="111"/>
      <c r="I134" s="111"/>
      <c r="J134" s="111"/>
      <c r="K134" s="111"/>
      <c r="L134" s="111"/>
      <c r="M134" s="111"/>
      <c r="N134" s="169">
        <f>$BK$134</f>
        <v>8365</v>
      </c>
      <c r="O134" s="170"/>
      <c r="P134" s="170"/>
      <c r="Q134" s="170"/>
      <c r="R134" s="106"/>
      <c r="T134" s="107"/>
      <c r="W134" s="108">
        <f>SUM($W$135:$W$136)</f>
        <v>0</v>
      </c>
      <c r="Y134" s="108">
        <f>SUM($Y$135:$Y$136)</f>
        <v>0</v>
      </c>
      <c r="AA134" s="109">
        <f>SUM($AA$135:$AA$136)</f>
        <v>0</v>
      </c>
      <c r="AR134" s="105" t="s">
        <v>19</v>
      </c>
      <c r="AT134" s="105" t="s">
        <v>72</v>
      </c>
      <c r="AU134" s="105" t="s">
        <v>19</v>
      </c>
      <c r="AY134" s="105" t="s">
        <v>162</v>
      </c>
      <c r="BK134" s="110">
        <f>SUM($BK$135:$BK$136)</f>
        <v>8365</v>
      </c>
    </row>
    <row r="135" spans="2:65" s="6" customFormat="1" ht="15.75" customHeight="1">
      <c r="B135" s="19"/>
      <c r="C135" s="112" t="s">
        <v>177</v>
      </c>
      <c r="D135" s="112" t="s">
        <v>163</v>
      </c>
      <c r="E135" s="113" t="s">
        <v>258</v>
      </c>
      <c r="F135" s="175" t="s">
        <v>259</v>
      </c>
      <c r="G135" s="173"/>
      <c r="H135" s="173"/>
      <c r="I135" s="173"/>
      <c r="J135" s="114" t="s">
        <v>170</v>
      </c>
      <c r="K135" s="115">
        <v>70</v>
      </c>
      <c r="L135" s="172">
        <v>71.7</v>
      </c>
      <c r="M135" s="173"/>
      <c r="N135" s="172">
        <f>ROUND($L$135*$K$135,2)</f>
        <v>5019</v>
      </c>
      <c r="O135" s="173"/>
      <c r="P135" s="173"/>
      <c r="Q135" s="173"/>
      <c r="R135" s="20"/>
      <c r="T135" s="116"/>
      <c r="U135" s="26" t="s">
        <v>38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167</v>
      </c>
      <c r="AT135" s="6" t="s">
        <v>163</v>
      </c>
      <c r="AU135" s="6" t="s">
        <v>127</v>
      </c>
      <c r="AY135" s="6" t="s">
        <v>162</v>
      </c>
      <c r="BE135" s="119">
        <f>IF($U$135="základní",$N$135,0)</f>
        <v>5019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6" t="s">
        <v>19</v>
      </c>
      <c r="BK135" s="119">
        <f>ROUND($L$135*$K$135,2)</f>
        <v>5019</v>
      </c>
      <c r="BL135" s="6" t="s">
        <v>167</v>
      </c>
      <c r="BM135" s="6" t="s">
        <v>177</v>
      </c>
    </row>
    <row r="136" spans="2:65" s="6" customFormat="1" ht="15.75" customHeight="1">
      <c r="B136" s="19"/>
      <c r="C136" s="112" t="s">
        <v>24</v>
      </c>
      <c r="D136" s="112" t="s">
        <v>163</v>
      </c>
      <c r="E136" s="113" t="s">
        <v>260</v>
      </c>
      <c r="F136" s="175" t="s">
        <v>261</v>
      </c>
      <c r="G136" s="173"/>
      <c r="H136" s="173"/>
      <c r="I136" s="173"/>
      <c r="J136" s="114" t="s">
        <v>170</v>
      </c>
      <c r="K136" s="115">
        <v>70</v>
      </c>
      <c r="L136" s="172">
        <v>47.8</v>
      </c>
      <c r="M136" s="173"/>
      <c r="N136" s="172">
        <f>ROUND($L$136*$K$136,2)</f>
        <v>3346</v>
      </c>
      <c r="O136" s="173"/>
      <c r="P136" s="173"/>
      <c r="Q136" s="173"/>
      <c r="R136" s="20"/>
      <c r="T136" s="116"/>
      <c r="U136" s="26" t="s">
        <v>38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167</v>
      </c>
      <c r="AT136" s="6" t="s">
        <v>163</v>
      </c>
      <c r="AU136" s="6" t="s">
        <v>127</v>
      </c>
      <c r="AY136" s="6" t="s">
        <v>162</v>
      </c>
      <c r="BE136" s="119">
        <f>IF($U$136="základní",$N$136,0)</f>
        <v>3346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3346</v>
      </c>
      <c r="BL136" s="6" t="s">
        <v>167</v>
      </c>
      <c r="BM136" s="6" t="s">
        <v>24</v>
      </c>
    </row>
    <row r="137" spans="2:63" s="102" customFormat="1" ht="30.75" customHeight="1">
      <c r="B137" s="103"/>
      <c r="D137" s="111" t="s">
        <v>141</v>
      </c>
      <c r="E137" s="111"/>
      <c r="F137" s="111"/>
      <c r="G137" s="111"/>
      <c r="H137" s="111"/>
      <c r="I137" s="111"/>
      <c r="J137" s="111"/>
      <c r="K137" s="111"/>
      <c r="L137" s="111"/>
      <c r="M137" s="111"/>
      <c r="N137" s="169">
        <f>$BK$137</f>
        <v>14561.6</v>
      </c>
      <c r="O137" s="170"/>
      <c r="P137" s="170"/>
      <c r="Q137" s="170"/>
      <c r="R137" s="106"/>
      <c r="T137" s="107"/>
      <c r="W137" s="108">
        <f>SUM($W$138:$W$139)</f>
        <v>0</v>
      </c>
      <c r="Y137" s="108">
        <f>SUM($Y$138:$Y$139)</f>
        <v>0</v>
      </c>
      <c r="AA137" s="109">
        <f>SUM($AA$138:$AA$139)</f>
        <v>0</v>
      </c>
      <c r="AR137" s="105" t="s">
        <v>19</v>
      </c>
      <c r="AT137" s="105" t="s">
        <v>72</v>
      </c>
      <c r="AU137" s="105" t="s">
        <v>19</v>
      </c>
      <c r="AY137" s="105" t="s">
        <v>162</v>
      </c>
      <c r="BK137" s="110">
        <f>SUM($BK$138:$BK$139)</f>
        <v>14561.6</v>
      </c>
    </row>
    <row r="138" spans="2:65" s="6" customFormat="1" ht="15.75" customHeight="1">
      <c r="B138" s="19"/>
      <c r="C138" s="112" t="s">
        <v>215</v>
      </c>
      <c r="D138" s="112" t="s">
        <v>163</v>
      </c>
      <c r="E138" s="113" t="s">
        <v>262</v>
      </c>
      <c r="F138" s="175" t="s">
        <v>263</v>
      </c>
      <c r="G138" s="173"/>
      <c r="H138" s="173"/>
      <c r="I138" s="173"/>
      <c r="J138" s="114" t="s">
        <v>196</v>
      </c>
      <c r="K138" s="115">
        <v>5</v>
      </c>
      <c r="L138" s="172">
        <v>2410</v>
      </c>
      <c r="M138" s="173"/>
      <c r="N138" s="172">
        <f>ROUND($L$138*$K$138,2)</f>
        <v>12050</v>
      </c>
      <c r="O138" s="173"/>
      <c r="P138" s="173"/>
      <c r="Q138" s="173"/>
      <c r="R138" s="20"/>
      <c r="T138" s="116"/>
      <c r="U138" s="26" t="s">
        <v>38</v>
      </c>
      <c r="V138" s="117">
        <v>0</v>
      </c>
      <c r="W138" s="117">
        <f>$V$138*$K$138</f>
        <v>0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167</v>
      </c>
      <c r="AT138" s="6" t="s">
        <v>163</v>
      </c>
      <c r="AU138" s="6" t="s">
        <v>127</v>
      </c>
      <c r="AY138" s="6" t="s">
        <v>162</v>
      </c>
      <c r="BE138" s="119">
        <f>IF($U$138="základní",$N$138,0)</f>
        <v>12050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19</v>
      </c>
      <c r="BK138" s="119">
        <f>ROUND($L$138*$K$138,2)</f>
        <v>12050</v>
      </c>
      <c r="BL138" s="6" t="s">
        <v>167</v>
      </c>
      <c r="BM138" s="6" t="s">
        <v>215</v>
      </c>
    </row>
    <row r="139" spans="2:65" s="6" customFormat="1" ht="27" customHeight="1">
      <c r="B139" s="19"/>
      <c r="C139" s="112" t="s">
        <v>216</v>
      </c>
      <c r="D139" s="112" t="s">
        <v>163</v>
      </c>
      <c r="E139" s="113" t="s">
        <v>264</v>
      </c>
      <c r="F139" s="175" t="s">
        <v>265</v>
      </c>
      <c r="G139" s="173"/>
      <c r="H139" s="173"/>
      <c r="I139" s="173"/>
      <c r="J139" s="114" t="s">
        <v>170</v>
      </c>
      <c r="K139" s="115">
        <v>7.28</v>
      </c>
      <c r="L139" s="172">
        <v>345</v>
      </c>
      <c r="M139" s="173"/>
      <c r="N139" s="172">
        <f>ROUND($L$139*$K$139,2)</f>
        <v>2511.6</v>
      </c>
      <c r="O139" s="173"/>
      <c r="P139" s="173"/>
      <c r="Q139" s="173"/>
      <c r="R139" s="20"/>
      <c r="T139" s="116"/>
      <c r="U139" s="26" t="s">
        <v>38</v>
      </c>
      <c r="V139" s="117">
        <v>0</v>
      </c>
      <c r="W139" s="117">
        <f>$V$139*$K$139</f>
        <v>0</v>
      </c>
      <c r="X139" s="117">
        <v>0</v>
      </c>
      <c r="Y139" s="117">
        <f>$X$139*$K$139</f>
        <v>0</v>
      </c>
      <c r="Z139" s="117">
        <v>0</v>
      </c>
      <c r="AA139" s="118">
        <f>$Z$139*$K$139</f>
        <v>0</v>
      </c>
      <c r="AR139" s="6" t="s">
        <v>167</v>
      </c>
      <c r="AT139" s="6" t="s">
        <v>163</v>
      </c>
      <c r="AU139" s="6" t="s">
        <v>127</v>
      </c>
      <c r="AY139" s="6" t="s">
        <v>162</v>
      </c>
      <c r="BE139" s="119">
        <f>IF($U$139="základní",$N$139,0)</f>
        <v>2511.6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6" t="s">
        <v>19</v>
      </c>
      <c r="BK139" s="119">
        <f>ROUND($L$139*$K$139,2)</f>
        <v>2511.6</v>
      </c>
      <c r="BL139" s="6" t="s">
        <v>167</v>
      </c>
      <c r="BM139" s="6" t="s">
        <v>216</v>
      </c>
    </row>
    <row r="140" spans="2:63" s="102" customFormat="1" ht="30.75" customHeight="1">
      <c r="B140" s="103"/>
      <c r="D140" s="111" t="s">
        <v>142</v>
      </c>
      <c r="E140" s="111"/>
      <c r="F140" s="111"/>
      <c r="G140" s="111"/>
      <c r="H140" s="111"/>
      <c r="I140" s="111"/>
      <c r="J140" s="111"/>
      <c r="K140" s="111"/>
      <c r="L140" s="111"/>
      <c r="M140" s="111"/>
      <c r="N140" s="169">
        <f>$BK$140</f>
        <v>5000</v>
      </c>
      <c r="O140" s="170"/>
      <c r="P140" s="170"/>
      <c r="Q140" s="170"/>
      <c r="R140" s="106"/>
      <c r="T140" s="107"/>
      <c r="W140" s="108">
        <f>$W$141</f>
        <v>0</v>
      </c>
      <c r="Y140" s="108">
        <f>$Y$141</f>
        <v>0</v>
      </c>
      <c r="AA140" s="109">
        <f>$AA$141</f>
        <v>0</v>
      </c>
      <c r="AR140" s="105" t="s">
        <v>19</v>
      </c>
      <c r="AT140" s="105" t="s">
        <v>72</v>
      </c>
      <c r="AU140" s="105" t="s">
        <v>19</v>
      </c>
      <c r="AY140" s="105" t="s">
        <v>162</v>
      </c>
      <c r="BK140" s="110">
        <f>$BK$141</f>
        <v>5000</v>
      </c>
    </row>
    <row r="141" spans="2:65" s="6" customFormat="1" ht="15.75" customHeight="1">
      <c r="B141" s="19"/>
      <c r="C141" s="112" t="s">
        <v>220</v>
      </c>
      <c r="D141" s="112" t="s">
        <v>163</v>
      </c>
      <c r="E141" s="113" t="s">
        <v>179</v>
      </c>
      <c r="F141" s="175" t="s">
        <v>180</v>
      </c>
      <c r="G141" s="173"/>
      <c r="H141" s="173"/>
      <c r="I141" s="173"/>
      <c r="J141" s="114" t="s">
        <v>181</v>
      </c>
      <c r="K141" s="115">
        <v>1</v>
      </c>
      <c r="L141" s="172">
        <v>5000</v>
      </c>
      <c r="M141" s="173"/>
      <c r="N141" s="172">
        <f>ROUND($L$141*$K$141,2)</f>
        <v>5000</v>
      </c>
      <c r="O141" s="173"/>
      <c r="P141" s="173"/>
      <c r="Q141" s="173"/>
      <c r="R141" s="20"/>
      <c r="T141" s="116"/>
      <c r="U141" s="26" t="s">
        <v>38</v>
      </c>
      <c r="V141" s="117">
        <v>0</v>
      </c>
      <c r="W141" s="117">
        <f>$V$141*$K$141</f>
        <v>0</v>
      </c>
      <c r="X141" s="117">
        <v>0</v>
      </c>
      <c r="Y141" s="117">
        <f>$X$141*$K$141</f>
        <v>0</v>
      </c>
      <c r="Z141" s="117">
        <v>0</v>
      </c>
      <c r="AA141" s="118">
        <f>$Z$141*$K$141</f>
        <v>0</v>
      </c>
      <c r="AR141" s="6" t="s">
        <v>167</v>
      </c>
      <c r="AT141" s="6" t="s">
        <v>163</v>
      </c>
      <c r="AU141" s="6" t="s">
        <v>127</v>
      </c>
      <c r="AY141" s="6" t="s">
        <v>162</v>
      </c>
      <c r="BE141" s="119">
        <f>IF($U$141="základní",$N$141,0)</f>
        <v>5000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6" t="s">
        <v>19</v>
      </c>
      <c r="BK141" s="119">
        <f>ROUND($L$141*$K$141,2)</f>
        <v>5000</v>
      </c>
      <c r="BL141" s="6" t="s">
        <v>167</v>
      </c>
      <c r="BM141" s="6" t="s">
        <v>220</v>
      </c>
    </row>
    <row r="142" spans="2:63" s="102" customFormat="1" ht="37.5" customHeight="1">
      <c r="B142" s="103"/>
      <c r="D142" s="104" t="s">
        <v>143</v>
      </c>
      <c r="E142" s="104"/>
      <c r="F142" s="104"/>
      <c r="G142" s="104"/>
      <c r="H142" s="104"/>
      <c r="I142" s="104"/>
      <c r="J142" s="104"/>
      <c r="K142" s="104"/>
      <c r="L142" s="104"/>
      <c r="M142" s="104"/>
      <c r="N142" s="171">
        <f>$BK$142</f>
        <v>30000</v>
      </c>
      <c r="O142" s="170"/>
      <c r="P142" s="170"/>
      <c r="Q142" s="170"/>
      <c r="R142" s="106"/>
      <c r="T142" s="107"/>
      <c r="W142" s="108">
        <f>$W$143+$W$146</f>
        <v>0</v>
      </c>
      <c r="Y142" s="108">
        <f>$Y$143+$Y$146</f>
        <v>0</v>
      </c>
      <c r="AA142" s="109">
        <f>$AA$143+$AA$146</f>
        <v>0</v>
      </c>
      <c r="AR142" s="105" t="s">
        <v>176</v>
      </c>
      <c r="AT142" s="105" t="s">
        <v>72</v>
      </c>
      <c r="AU142" s="105" t="s">
        <v>73</v>
      </c>
      <c r="AY142" s="105" t="s">
        <v>162</v>
      </c>
      <c r="BK142" s="110">
        <f>$BK$143+$BK$146</f>
        <v>30000</v>
      </c>
    </row>
    <row r="143" spans="2:63" s="102" customFormat="1" ht="21" customHeight="1">
      <c r="B143" s="103"/>
      <c r="D143" s="111" t="s">
        <v>144</v>
      </c>
      <c r="E143" s="111"/>
      <c r="F143" s="111"/>
      <c r="G143" s="111"/>
      <c r="H143" s="111"/>
      <c r="I143" s="111"/>
      <c r="J143" s="111"/>
      <c r="K143" s="111"/>
      <c r="L143" s="111"/>
      <c r="M143" s="111"/>
      <c r="N143" s="169">
        <f>$BK$143</f>
        <v>25000</v>
      </c>
      <c r="O143" s="170"/>
      <c r="P143" s="170"/>
      <c r="Q143" s="170"/>
      <c r="R143" s="106"/>
      <c r="T143" s="107"/>
      <c r="W143" s="108">
        <f>SUM($W$144:$W$145)</f>
        <v>0</v>
      </c>
      <c r="Y143" s="108">
        <f>SUM($Y$144:$Y$145)</f>
        <v>0</v>
      </c>
      <c r="AA143" s="109">
        <f>SUM($AA$144:$AA$145)</f>
        <v>0</v>
      </c>
      <c r="AR143" s="105" t="s">
        <v>176</v>
      </c>
      <c r="AT143" s="105" t="s">
        <v>72</v>
      </c>
      <c r="AU143" s="105" t="s">
        <v>19</v>
      </c>
      <c r="AY143" s="105" t="s">
        <v>162</v>
      </c>
      <c r="BK143" s="110">
        <f>SUM($BK$144:$BK$145)</f>
        <v>25000</v>
      </c>
    </row>
    <row r="144" spans="2:65" s="6" customFormat="1" ht="15.75" customHeight="1">
      <c r="B144" s="19"/>
      <c r="C144" s="112" t="s">
        <v>223</v>
      </c>
      <c r="D144" s="112" t="s">
        <v>163</v>
      </c>
      <c r="E144" s="113" t="s">
        <v>183</v>
      </c>
      <c r="F144" s="175" t="s">
        <v>184</v>
      </c>
      <c r="G144" s="173"/>
      <c r="H144" s="173"/>
      <c r="I144" s="173"/>
      <c r="J144" s="114" t="s">
        <v>181</v>
      </c>
      <c r="K144" s="115">
        <v>1</v>
      </c>
      <c r="L144" s="172">
        <v>5000</v>
      </c>
      <c r="M144" s="173"/>
      <c r="N144" s="172">
        <f>ROUND($L$144*$K$144,2)</f>
        <v>5000</v>
      </c>
      <c r="O144" s="173"/>
      <c r="P144" s="173"/>
      <c r="Q144" s="173"/>
      <c r="R144" s="20"/>
      <c r="T144" s="116"/>
      <c r="U144" s="26" t="s">
        <v>38</v>
      </c>
      <c r="V144" s="117">
        <v>0</v>
      </c>
      <c r="W144" s="117">
        <f>$V$144*$K$144</f>
        <v>0</v>
      </c>
      <c r="X144" s="117">
        <v>0</v>
      </c>
      <c r="Y144" s="117">
        <f>$X$144*$K$144</f>
        <v>0</v>
      </c>
      <c r="Z144" s="117">
        <v>0</v>
      </c>
      <c r="AA144" s="118">
        <f>$Z$144*$K$144</f>
        <v>0</v>
      </c>
      <c r="AR144" s="6" t="s">
        <v>167</v>
      </c>
      <c r="AT144" s="6" t="s">
        <v>163</v>
      </c>
      <c r="AU144" s="6" t="s">
        <v>127</v>
      </c>
      <c r="AY144" s="6" t="s">
        <v>162</v>
      </c>
      <c r="BE144" s="119">
        <f>IF($U$144="základní",$N$144,0)</f>
        <v>5000</v>
      </c>
      <c r="BF144" s="119">
        <f>IF($U$144="snížená",$N$144,0)</f>
        <v>0</v>
      </c>
      <c r="BG144" s="119">
        <f>IF($U$144="zákl. přenesená",$N$144,0)</f>
        <v>0</v>
      </c>
      <c r="BH144" s="119">
        <f>IF($U$144="sníž. přenesená",$N$144,0)</f>
        <v>0</v>
      </c>
      <c r="BI144" s="119">
        <f>IF($U$144="nulová",$N$144,0)</f>
        <v>0</v>
      </c>
      <c r="BJ144" s="6" t="s">
        <v>19</v>
      </c>
      <c r="BK144" s="119">
        <f>ROUND($L$144*$K$144,2)</f>
        <v>5000</v>
      </c>
      <c r="BL144" s="6" t="s">
        <v>167</v>
      </c>
      <c r="BM144" s="6" t="s">
        <v>223</v>
      </c>
    </row>
    <row r="145" spans="2:65" s="6" customFormat="1" ht="27" customHeight="1">
      <c r="B145" s="19"/>
      <c r="C145" s="112" t="s">
        <v>8</v>
      </c>
      <c r="D145" s="112" t="s">
        <v>163</v>
      </c>
      <c r="E145" s="113" t="s">
        <v>266</v>
      </c>
      <c r="F145" s="175" t="s">
        <v>267</v>
      </c>
      <c r="G145" s="173"/>
      <c r="H145" s="173"/>
      <c r="I145" s="173"/>
      <c r="J145" s="114" t="s">
        <v>181</v>
      </c>
      <c r="K145" s="115">
        <v>1</v>
      </c>
      <c r="L145" s="172">
        <v>20000</v>
      </c>
      <c r="M145" s="173"/>
      <c r="N145" s="172">
        <f>ROUND($L$145*$K$145,2)</f>
        <v>20000</v>
      </c>
      <c r="O145" s="173"/>
      <c r="P145" s="173"/>
      <c r="Q145" s="173"/>
      <c r="R145" s="20"/>
      <c r="T145" s="116"/>
      <c r="U145" s="26" t="s">
        <v>38</v>
      </c>
      <c r="V145" s="117">
        <v>0</v>
      </c>
      <c r="W145" s="117">
        <f>$V$145*$K$145</f>
        <v>0</v>
      </c>
      <c r="X145" s="117">
        <v>0</v>
      </c>
      <c r="Y145" s="117">
        <f>$X$145*$K$145</f>
        <v>0</v>
      </c>
      <c r="Z145" s="117">
        <v>0</v>
      </c>
      <c r="AA145" s="118">
        <f>$Z$145*$K$145</f>
        <v>0</v>
      </c>
      <c r="AR145" s="6" t="s">
        <v>167</v>
      </c>
      <c r="AT145" s="6" t="s">
        <v>163</v>
      </c>
      <c r="AU145" s="6" t="s">
        <v>127</v>
      </c>
      <c r="AY145" s="6" t="s">
        <v>162</v>
      </c>
      <c r="BE145" s="119">
        <f>IF($U$145="základní",$N$145,0)</f>
        <v>20000</v>
      </c>
      <c r="BF145" s="119">
        <f>IF($U$145="snížená",$N$145,0)</f>
        <v>0</v>
      </c>
      <c r="BG145" s="119">
        <f>IF($U$145="zákl. přenesená",$N$145,0)</f>
        <v>0</v>
      </c>
      <c r="BH145" s="119">
        <f>IF($U$145="sníž. přenesená",$N$145,0)</f>
        <v>0</v>
      </c>
      <c r="BI145" s="119">
        <f>IF($U$145="nulová",$N$145,0)</f>
        <v>0</v>
      </c>
      <c r="BJ145" s="6" t="s">
        <v>19</v>
      </c>
      <c r="BK145" s="119">
        <f>ROUND($L$145*$K$145,2)</f>
        <v>20000</v>
      </c>
      <c r="BL145" s="6" t="s">
        <v>167</v>
      </c>
      <c r="BM145" s="6" t="s">
        <v>8</v>
      </c>
    </row>
    <row r="146" spans="2:63" s="102" customFormat="1" ht="30.75" customHeight="1">
      <c r="B146" s="103"/>
      <c r="D146" s="111" t="s">
        <v>145</v>
      </c>
      <c r="E146" s="111"/>
      <c r="F146" s="111"/>
      <c r="G146" s="111"/>
      <c r="H146" s="111"/>
      <c r="I146" s="111"/>
      <c r="J146" s="111"/>
      <c r="K146" s="111"/>
      <c r="L146" s="111"/>
      <c r="M146" s="111"/>
      <c r="N146" s="169">
        <f>$BK$146</f>
        <v>5000</v>
      </c>
      <c r="O146" s="170"/>
      <c r="P146" s="170"/>
      <c r="Q146" s="170"/>
      <c r="R146" s="106"/>
      <c r="T146" s="107"/>
      <c r="W146" s="108">
        <f>$W$147</f>
        <v>0</v>
      </c>
      <c r="Y146" s="108">
        <f>$Y$147</f>
        <v>0</v>
      </c>
      <c r="AA146" s="109">
        <f>$AA$147</f>
        <v>0</v>
      </c>
      <c r="AR146" s="105" t="s">
        <v>176</v>
      </c>
      <c r="AT146" s="105" t="s">
        <v>72</v>
      </c>
      <c r="AU146" s="105" t="s">
        <v>19</v>
      </c>
      <c r="AY146" s="105" t="s">
        <v>162</v>
      </c>
      <c r="BK146" s="110">
        <f>$BK$147</f>
        <v>5000</v>
      </c>
    </row>
    <row r="147" spans="2:65" s="6" customFormat="1" ht="15.75" customHeight="1">
      <c r="B147" s="19"/>
      <c r="C147" s="112" t="s">
        <v>229</v>
      </c>
      <c r="D147" s="112" t="s">
        <v>163</v>
      </c>
      <c r="E147" s="113" t="s">
        <v>186</v>
      </c>
      <c r="F147" s="175" t="s">
        <v>187</v>
      </c>
      <c r="G147" s="173"/>
      <c r="H147" s="173"/>
      <c r="I147" s="173"/>
      <c r="J147" s="114" t="s">
        <v>181</v>
      </c>
      <c r="K147" s="115">
        <v>1</v>
      </c>
      <c r="L147" s="172">
        <v>5000</v>
      </c>
      <c r="M147" s="173"/>
      <c r="N147" s="172">
        <f>ROUND($L$147*$K$147,2)</f>
        <v>5000</v>
      </c>
      <c r="O147" s="173"/>
      <c r="P147" s="173"/>
      <c r="Q147" s="173"/>
      <c r="R147" s="20"/>
      <c r="T147" s="116"/>
      <c r="U147" s="120" t="s">
        <v>38</v>
      </c>
      <c r="V147" s="121">
        <v>0</v>
      </c>
      <c r="W147" s="121">
        <f>$V$147*$K$147</f>
        <v>0</v>
      </c>
      <c r="X147" s="121">
        <v>0</v>
      </c>
      <c r="Y147" s="121">
        <f>$X$147*$K$147</f>
        <v>0</v>
      </c>
      <c r="Z147" s="121">
        <v>0</v>
      </c>
      <c r="AA147" s="122">
        <f>$Z$147*$K$147</f>
        <v>0</v>
      </c>
      <c r="AR147" s="6" t="s">
        <v>167</v>
      </c>
      <c r="AT147" s="6" t="s">
        <v>163</v>
      </c>
      <c r="AU147" s="6" t="s">
        <v>127</v>
      </c>
      <c r="AY147" s="6" t="s">
        <v>162</v>
      </c>
      <c r="BE147" s="119">
        <f>IF($U$147="základní",$N$147,0)</f>
        <v>5000</v>
      </c>
      <c r="BF147" s="119">
        <f>IF($U$147="snížená",$N$147,0)</f>
        <v>0</v>
      </c>
      <c r="BG147" s="119">
        <f>IF($U$147="zákl. přenesená",$N$147,0)</f>
        <v>0</v>
      </c>
      <c r="BH147" s="119">
        <f>IF($U$147="sníž. přenesená",$N$147,0)</f>
        <v>0</v>
      </c>
      <c r="BI147" s="119">
        <f>IF($U$147="nulová",$N$147,0)</f>
        <v>0</v>
      </c>
      <c r="BJ147" s="6" t="s">
        <v>19</v>
      </c>
      <c r="BK147" s="119">
        <f>ROUND($L$147*$K$147,2)</f>
        <v>5000</v>
      </c>
      <c r="BL147" s="6" t="s">
        <v>167</v>
      </c>
      <c r="BM147" s="6" t="s">
        <v>229</v>
      </c>
    </row>
    <row r="148" spans="2:18" s="6" customFormat="1" ht="7.5" customHeight="1">
      <c r="B148" s="41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3"/>
    </row>
    <row r="154" s="2" customFormat="1" ht="14.25" customHeight="1"/>
  </sheetData>
  <sheetProtection/>
  <mergeCells count="12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N122:Q122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N127:Q127"/>
    <mergeCell ref="F130:I130"/>
    <mergeCell ref="L130:M130"/>
    <mergeCell ref="N130:Q130"/>
    <mergeCell ref="F132:I132"/>
    <mergeCell ref="L132:M132"/>
    <mergeCell ref="N132:Q132"/>
    <mergeCell ref="N138:Q138"/>
    <mergeCell ref="N137:Q137"/>
    <mergeCell ref="F133:I133"/>
    <mergeCell ref="L133:M133"/>
    <mergeCell ref="N133:Q133"/>
    <mergeCell ref="F135:I135"/>
    <mergeCell ref="L135:M135"/>
    <mergeCell ref="N135:Q135"/>
    <mergeCell ref="N134:Q134"/>
    <mergeCell ref="F145:I145"/>
    <mergeCell ref="L145:M145"/>
    <mergeCell ref="N145:Q145"/>
    <mergeCell ref="F139:I139"/>
    <mergeCell ref="L139:M139"/>
    <mergeCell ref="N139:Q139"/>
    <mergeCell ref="F141:I141"/>
    <mergeCell ref="L141:M141"/>
    <mergeCell ref="N141:Q141"/>
    <mergeCell ref="N140:Q140"/>
    <mergeCell ref="F144:I144"/>
    <mergeCell ref="L144:M144"/>
    <mergeCell ref="N144:Q144"/>
    <mergeCell ref="F136:I136"/>
    <mergeCell ref="L136:M136"/>
    <mergeCell ref="N142:Q142"/>
    <mergeCell ref="N143:Q143"/>
    <mergeCell ref="N136:Q136"/>
    <mergeCell ref="F138:I138"/>
    <mergeCell ref="L138:M138"/>
    <mergeCell ref="N146:Q146"/>
    <mergeCell ref="H1:K1"/>
    <mergeCell ref="S2:AC2"/>
    <mergeCell ref="F147:I147"/>
    <mergeCell ref="L147:M147"/>
    <mergeCell ref="N147:Q147"/>
    <mergeCell ref="N120:Q120"/>
    <mergeCell ref="N121:Q121"/>
    <mergeCell ref="N129:Q129"/>
    <mergeCell ref="N131:Q13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462</v>
      </c>
      <c r="G1" s="131"/>
      <c r="H1" s="174" t="s">
        <v>463</v>
      </c>
      <c r="I1" s="174"/>
      <c r="J1" s="174"/>
      <c r="K1" s="174"/>
      <c r="L1" s="131" t="s">
        <v>464</v>
      </c>
      <c r="M1" s="129"/>
      <c r="N1" s="129"/>
      <c r="O1" s="130" t="s">
        <v>126</v>
      </c>
      <c r="P1" s="129"/>
      <c r="Q1" s="129"/>
      <c r="R1" s="129"/>
      <c r="S1" s="131" t="s">
        <v>465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92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268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79131.5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$N$100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79131.5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ROUND((SUM($BE$100:$BE$101)+SUM($BE$119:$BE$143)),2)</f>
        <v>79131.5</v>
      </c>
      <c r="I32" s="138"/>
      <c r="J32" s="138"/>
      <c r="M32" s="189">
        <f>ROUND(ROUND((SUM($BE$100:$BE$101)+SUM($BE$119:$BE$143)),2)*$F$32,2)</f>
        <v>16617.62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ROUND((SUM($BF$100:$BF$101)+SUM($BF$119:$BF$143)),2)</f>
        <v>0</v>
      </c>
      <c r="I33" s="138"/>
      <c r="J33" s="138"/>
      <c r="M33" s="189">
        <f>ROUND(ROUND((SUM($BF$100:$BF$101)+SUM($BF$119:$BF$143)),2)*$F$33,2)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ROUND((SUM($BG$100:$BG$101)+SUM($BG$119:$BG$143)),2)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ROUND((SUM($BH$100:$BH$101)+SUM($BH$119:$BH$143)),2)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ROUND((SUM($BI$100:$BI$101)+SUM($BI$119:$BI$143)),2)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95749.12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M-12 - Lávka odb. se - M-12 - Lávka odb. se Slev...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$N$119</f>
        <v>79131.5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$N$120</f>
        <v>69131.5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189</v>
      </c>
      <c r="N90" s="185">
        <f>$N$121</f>
        <v>9392.5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138</v>
      </c>
      <c r="N91" s="185">
        <f>$N$128</f>
        <v>21870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236</v>
      </c>
      <c r="N92" s="185">
        <f>$N$131</f>
        <v>19300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139</v>
      </c>
      <c r="N93" s="185">
        <f>$N$133</f>
        <v>6600</v>
      </c>
      <c r="O93" s="186"/>
      <c r="P93" s="186"/>
      <c r="Q93" s="186"/>
      <c r="R93" s="91"/>
    </row>
    <row r="94" spans="2:18" s="82" customFormat="1" ht="21" customHeight="1">
      <c r="B94" s="89"/>
      <c r="D94" s="90" t="s">
        <v>141</v>
      </c>
      <c r="N94" s="185">
        <f>$N$135</f>
        <v>6969</v>
      </c>
      <c r="O94" s="186"/>
      <c r="P94" s="186"/>
      <c r="Q94" s="186"/>
      <c r="R94" s="91"/>
    </row>
    <row r="95" spans="2:18" s="82" customFormat="1" ht="21" customHeight="1">
      <c r="B95" s="89"/>
      <c r="D95" s="90" t="s">
        <v>142</v>
      </c>
      <c r="N95" s="185">
        <f>$N$137</f>
        <v>5000</v>
      </c>
      <c r="O95" s="186"/>
      <c r="P95" s="186"/>
      <c r="Q95" s="186"/>
      <c r="R95" s="91"/>
    </row>
    <row r="96" spans="2:18" s="65" customFormat="1" ht="25.5" customHeight="1">
      <c r="B96" s="86"/>
      <c r="D96" s="87" t="s">
        <v>143</v>
      </c>
      <c r="N96" s="187">
        <f>$N$139</f>
        <v>10000</v>
      </c>
      <c r="O96" s="186"/>
      <c r="P96" s="186"/>
      <c r="Q96" s="186"/>
      <c r="R96" s="88"/>
    </row>
    <row r="97" spans="2:18" s="82" customFormat="1" ht="21" customHeight="1">
      <c r="B97" s="89"/>
      <c r="D97" s="90" t="s">
        <v>144</v>
      </c>
      <c r="N97" s="185">
        <f>$N$140</f>
        <v>5000</v>
      </c>
      <c r="O97" s="186"/>
      <c r="P97" s="186"/>
      <c r="Q97" s="186"/>
      <c r="R97" s="91"/>
    </row>
    <row r="98" spans="2:18" s="82" customFormat="1" ht="21" customHeight="1">
      <c r="B98" s="89"/>
      <c r="D98" s="90" t="s">
        <v>145</v>
      </c>
      <c r="N98" s="185">
        <f>$N$142</f>
        <v>5000</v>
      </c>
      <c r="O98" s="186"/>
      <c r="P98" s="186"/>
      <c r="Q98" s="186"/>
      <c r="R98" s="91"/>
    </row>
    <row r="99" spans="2:18" s="6" customFormat="1" ht="22.5" customHeight="1">
      <c r="B99" s="19"/>
      <c r="R99" s="20"/>
    </row>
    <row r="100" spans="2:21" s="6" customFormat="1" ht="30" customHeight="1">
      <c r="B100" s="19"/>
      <c r="C100" s="60" t="s">
        <v>146</v>
      </c>
      <c r="N100" s="137">
        <v>0</v>
      </c>
      <c r="O100" s="138"/>
      <c r="P100" s="138"/>
      <c r="Q100" s="138"/>
      <c r="R100" s="20"/>
      <c r="T100" s="92"/>
      <c r="U100" s="93" t="s">
        <v>37</v>
      </c>
    </row>
    <row r="101" spans="2:18" s="6" customFormat="1" ht="18.75" customHeight="1">
      <c r="B101" s="19"/>
      <c r="R101" s="20"/>
    </row>
    <row r="102" spans="2:18" s="6" customFormat="1" ht="30" customHeight="1">
      <c r="B102" s="19"/>
      <c r="C102" s="78" t="s">
        <v>125</v>
      </c>
      <c r="D102" s="28"/>
      <c r="E102" s="28"/>
      <c r="F102" s="28"/>
      <c r="G102" s="28"/>
      <c r="H102" s="28"/>
      <c r="I102" s="28"/>
      <c r="J102" s="28"/>
      <c r="K102" s="28"/>
      <c r="L102" s="139">
        <f>ROUND(SUM($N$88+$N$100),2)</f>
        <v>79131.5</v>
      </c>
      <c r="M102" s="140"/>
      <c r="N102" s="140"/>
      <c r="O102" s="140"/>
      <c r="P102" s="140"/>
      <c r="Q102" s="140"/>
      <c r="R102" s="20"/>
    </row>
    <row r="103" spans="2:18" s="6" customFormat="1" ht="7.5" customHeight="1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3"/>
    </row>
    <row r="107" spans="2:18" s="6" customFormat="1" ht="7.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pans="2:18" s="6" customFormat="1" ht="37.5" customHeight="1">
      <c r="B108" s="19"/>
      <c r="C108" s="162" t="s">
        <v>147</v>
      </c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20"/>
    </row>
    <row r="109" spans="2:18" s="6" customFormat="1" ht="7.5" customHeight="1">
      <c r="B109" s="19"/>
      <c r="R109" s="20"/>
    </row>
    <row r="110" spans="2:18" s="6" customFormat="1" ht="30.75" customHeight="1">
      <c r="B110" s="19"/>
      <c r="C110" s="16" t="s">
        <v>14</v>
      </c>
      <c r="F110" s="183" t="str">
        <f>$F$6</f>
        <v>Údržba Mostů ve správě města Rumburk</v>
      </c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R110" s="20"/>
    </row>
    <row r="111" spans="2:18" s="6" customFormat="1" ht="37.5" customHeight="1">
      <c r="B111" s="19"/>
      <c r="C111" s="49" t="s">
        <v>129</v>
      </c>
      <c r="F111" s="148" t="str">
        <f>$F$7</f>
        <v>M-12 - Lávka odb. se - M-12 - Lávka odb. se Slev...</v>
      </c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R111" s="20"/>
    </row>
    <row r="112" spans="2:18" s="6" customFormat="1" ht="7.5" customHeight="1">
      <c r="B112" s="19"/>
      <c r="R112" s="20"/>
    </row>
    <row r="113" spans="2:18" s="6" customFormat="1" ht="18.75" customHeight="1">
      <c r="B113" s="19"/>
      <c r="C113" s="16" t="s">
        <v>20</v>
      </c>
      <c r="F113" s="14" t="str">
        <f>$F$9</f>
        <v> </v>
      </c>
      <c r="K113" s="16" t="s">
        <v>22</v>
      </c>
      <c r="M113" s="184" t="str">
        <f>IF($O$9="","",$O$9)</f>
        <v>15.04.2016</v>
      </c>
      <c r="N113" s="138"/>
      <c r="O113" s="138"/>
      <c r="P113" s="138"/>
      <c r="R113" s="20"/>
    </row>
    <row r="114" spans="2:18" s="6" customFormat="1" ht="7.5" customHeight="1">
      <c r="B114" s="19"/>
      <c r="R114" s="20"/>
    </row>
    <row r="115" spans="2:18" s="6" customFormat="1" ht="15.75" customHeight="1">
      <c r="B115" s="19"/>
      <c r="C115" s="16" t="s">
        <v>26</v>
      </c>
      <c r="F115" s="14" t="str">
        <f>$E$12</f>
        <v> </v>
      </c>
      <c r="K115" s="16" t="s">
        <v>30</v>
      </c>
      <c r="M115" s="149" t="str">
        <f>$E$18</f>
        <v> </v>
      </c>
      <c r="N115" s="138"/>
      <c r="O115" s="138"/>
      <c r="P115" s="138"/>
      <c r="Q115" s="138"/>
      <c r="R115" s="20"/>
    </row>
    <row r="116" spans="2:18" s="6" customFormat="1" ht="15" customHeight="1">
      <c r="B116" s="19"/>
      <c r="C116" s="16" t="s">
        <v>29</v>
      </c>
      <c r="F116" s="14" t="str">
        <f>IF($E$15="","",$E$15)</f>
        <v> </v>
      </c>
      <c r="K116" s="16" t="s">
        <v>32</v>
      </c>
      <c r="M116" s="149" t="str">
        <f>$E$21</f>
        <v> </v>
      </c>
      <c r="N116" s="138"/>
      <c r="O116" s="138"/>
      <c r="P116" s="138"/>
      <c r="Q116" s="138"/>
      <c r="R116" s="20"/>
    </row>
    <row r="117" spans="2:18" s="6" customFormat="1" ht="11.25" customHeight="1">
      <c r="B117" s="19"/>
      <c r="R117" s="20"/>
    </row>
    <row r="118" spans="2:27" s="94" customFormat="1" ht="30" customHeight="1">
      <c r="B118" s="95"/>
      <c r="C118" s="96" t="s">
        <v>148</v>
      </c>
      <c r="D118" s="97" t="s">
        <v>149</v>
      </c>
      <c r="E118" s="97" t="s">
        <v>55</v>
      </c>
      <c r="F118" s="179" t="s">
        <v>150</v>
      </c>
      <c r="G118" s="180"/>
      <c r="H118" s="180"/>
      <c r="I118" s="180"/>
      <c r="J118" s="97" t="s">
        <v>151</v>
      </c>
      <c r="K118" s="97" t="s">
        <v>152</v>
      </c>
      <c r="L118" s="179" t="s">
        <v>153</v>
      </c>
      <c r="M118" s="180"/>
      <c r="N118" s="179" t="s">
        <v>154</v>
      </c>
      <c r="O118" s="180"/>
      <c r="P118" s="180"/>
      <c r="Q118" s="181"/>
      <c r="R118" s="98"/>
      <c r="T118" s="55" t="s">
        <v>155</v>
      </c>
      <c r="U118" s="56" t="s">
        <v>37</v>
      </c>
      <c r="V118" s="56" t="s">
        <v>156</v>
      </c>
      <c r="W118" s="56" t="s">
        <v>157</v>
      </c>
      <c r="X118" s="56" t="s">
        <v>158</v>
      </c>
      <c r="Y118" s="56" t="s">
        <v>159</v>
      </c>
      <c r="Z118" s="56" t="s">
        <v>160</v>
      </c>
      <c r="AA118" s="57" t="s">
        <v>161</v>
      </c>
    </row>
    <row r="119" spans="2:63" s="6" customFormat="1" ht="30" customHeight="1">
      <c r="B119" s="19"/>
      <c r="C119" s="60" t="s">
        <v>130</v>
      </c>
      <c r="N119" s="182">
        <f>$BK$119</f>
        <v>79131.5</v>
      </c>
      <c r="O119" s="138"/>
      <c r="P119" s="138"/>
      <c r="Q119" s="138"/>
      <c r="R119" s="20"/>
      <c r="T119" s="59"/>
      <c r="U119" s="33"/>
      <c r="V119" s="33"/>
      <c r="W119" s="99">
        <f>$W$120+$W$139</f>
        <v>0</v>
      </c>
      <c r="X119" s="33"/>
      <c r="Y119" s="99">
        <f>$Y$120+$Y$139</f>
        <v>0</v>
      </c>
      <c r="Z119" s="33"/>
      <c r="AA119" s="100">
        <f>$AA$120+$AA$139</f>
        <v>0</v>
      </c>
      <c r="AT119" s="6" t="s">
        <v>72</v>
      </c>
      <c r="AU119" s="6" t="s">
        <v>136</v>
      </c>
      <c r="BK119" s="101">
        <f>$BK$120+$BK$139</f>
        <v>79131.5</v>
      </c>
    </row>
    <row r="120" spans="2:63" s="102" customFormat="1" ht="37.5" customHeight="1">
      <c r="B120" s="103"/>
      <c r="D120" s="104" t="s">
        <v>137</v>
      </c>
      <c r="E120" s="104"/>
      <c r="F120" s="104"/>
      <c r="G120" s="104"/>
      <c r="H120" s="104"/>
      <c r="I120" s="104"/>
      <c r="J120" s="104"/>
      <c r="K120" s="104"/>
      <c r="L120" s="104"/>
      <c r="M120" s="104"/>
      <c r="N120" s="171">
        <f>$BK$120</f>
        <v>69131.5</v>
      </c>
      <c r="O120" s="170"/>
      <c r="P120" s="170"/>
      <c r="Q120" s="170"/>
      <c r="R120" s="106"/>
      <c r="T120" s="107"/>
      <c r="W120" s="108">
        <f>$W$121+$W$128+$W$131+$W$133+$W$135+$W$137</f>
        <v>0</v>
      </c>
      <c r="Y120" s="108">
        <f>$Y$121+$Y$128+$Y$131+$Y$133+$Y$135+$Y$137</f>
        <v>0</v>
      </c>
      <c r="AA120" s="109">
        <f>$AA$121+$AA$128+$AA$131+$AA$133+$AA$135+$AA$137</f>
        <v>0</v>
      </c>
      <c r="AR120" s="105" t="s">
        <v>19</v>
      </c>
      <c r="AT120" s="105" t="s">
        <v>72</v>
      </c>
      <c r="AU120" s="105" t="s">
        <v>73</v>
      </c>
      <c r="AY120" s="105" t="s">
        <v>162</v>
      </c>
      <c r="BK120" s="110">
        <f>$BK$121+$BK$128+$BK$131+$BK$133+$BK$135+$BK$137</f>
        <v>69131.5</v>
      </c>
    </row>
    <row r="121" spans="2:63" s="102" customFormat="1" ht="21" customHeight="1">
      <c r="B121" s="103"/>
      <c r="D121" s="111" t="s">
        <v>189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69">
        <f>$BK$121</f>
        <v>9392.5</v>
      </c>
      <c r="O121" s="170"/>
      <c r="P121" s="170"/>
      <c r="Q121" s="170"/>
      <c r="R121" s="106"/>
      <c r="T121" s="107"/>
      <c r="W121" s="108">
        <f>SUM($W$122:$W$127)</f>
        <v>0</v>
      </c>
      <c r="Y121" s="108">
        <f>SUM($Y$122:$Y$127)</f>
        <v>0</v>
      </c>
      <c r="AA121" s="109">
        <f>SUM($AA$122:$AA$127)</f>
        <v>0</v>
      </c>
      <c r="AR121" s="105" t="s">
        <v>19</v>
      </c>
      <c r="AT121" s="105" t="s">
        <v>72</v>
      </c>
      <c r="AU121" s="105" t="s">
        <v>19</v>
      </c>
      <c r="AY121" s="105" t="s">
        <v>162</v>
      </c>
      <c r="BK121" s="110">
        <f>SUM($BK$122:$BK$127)</f>
        <v>9392.5</v>
      </c>
    </row>
    <row r="122" spans="2:65" s="6" customFormat="1" ht="27" customHeight="1">
      <c r="B122" s="19"/>
      <c r="C122" s="112" t="s">
        <v>19</v>
      </c>
      <c r="D122" s="112" t="s">
        <v>163</v>
      </c>
      <c r="E122" s="113" t="s">
        <v>248</v>
      </c>
      <c r="F122" s="175" t="s">
        <v>249</v>
      </c>
      <c r="G122" s="173"/>
      <c r="H122" s="173"/>
      <c r="I122" s="173"/>
      <c r="J122" s="114" t="s">
        <v>196</v>
      </c>
      <c r="K122" s="115">
        <v>5</v>
      </c>
      <c r="L122" s="172">
        <v>387</v>
      </c>
      <c r="M122" s="173"/>
      <c r="N122" s="172">
        <f>ROUND($L$122*$K$122,2)</f>
        <v>1935</v>
      </c>
      <c r="O122" s="173"/>
      <c r="P122" s="173"/>
      <c r="Q122" s="173"/>
      <c r="R122" s="20"/>
      <c r="T122" s="116"/>
      <c r="U122" s="26" t="s">
        <v>38</v>
      </c>
      <c r="V122" s="117">
        <v>0</v>
      </c>
      <c r="W122" s="117">
        <f>$V$122*$K$122</f>
        <v>0</v>
      </c>
      <c r="X122" s="117">
        <v>0</v>
      </c>
      <c r="Y122" s="117">
        <f>$X$122*$K$122</f>
        <v>0</v>
      </c>
      <c r="Z122" s="117">
        <v>0</v>
      </c>
      <c r="AA122" s="118">
        <f>$Z$122*$K$122</f>
        <v>0</v>
      </c>
      <c r="AR122" s="6" t="s">
        <v>167</v>
      </c>
      <c r="AT122" s="6" t="s">
        <v>163</v>
      </c>
      <c r="AU122" s="6" t="s">
        <v>127</v>
      </c>
      <c r="AY122" s="6" t="s">
        <v>162</v>
      </c>
      <c r="BE122" s="119">
        <f>IF($U$122="základní",$N$122,0)</f>
        <v>1935</v>
      </c>
      <c r="BF122" s="119">
        <f>IF($U$122="snížená",$N$122,0)</f>
        <v>0</v>
      </c>
      <c r="BG122" s="119">
        <f>IF($U$122="zákl. přenesená",$N$122,0)</f>
        <v>0</v>
      </c>
      <c r="BH122" s="119">
        <f>IF($U$122="sníž. přenesená",$N$122,0)</f>
        <v>0</v>
      </c>
      <c r="BI122" s="119">
        <f>IF($U$122="nulová",$N$122,0)</f>
        <v>0</v>
      </c>
      <c r="BJ122" s="6" t="s">
        <v>19</v>
      </c>
      <c r="BK122" s="119">
        <f>ROUND($L$122*$K$122,2)</f>
        <v>1935</v>
      </c>
      <c r="BL122" s="6" t="s">
        <v>167</v>
      </c>
      <c r="BM122" s="6" t="s">
        <v>19</v>
      </c>
    </row>
    <row r="123" spans="2:65" s="6" customFormat="1" ht="27" customHeight="1">
      <c r="B123" s="19"/>
      <c r="C123" s="112" t="s">
        <v>127</v>
      </c>
      <c r="D123" s="112" t="s">
        <v>163</v>
      </c>
      <c r="E123" s="113" t="s">
        <v>269</v>
      </c>
      <c r="F123" s="175" t="s">
        <v>270</v>
      </c>
      <c r="G123" s="173"/>
      <c r="H123" s="173"/>
      <c r="I123" s="173"/>
      <c r="J123" s="114" t="s">
        <v>196</v>
      </c>
      <c r="K123" s="115">
        <v>5</v>
      </c>
      <c r="L123" s="172">
        <v>66.9</v>
      </c>
      <c r="M123" s="173"/>
      <c r="N123" s="172">
        <f>ROUND($L$123*$K$123,2)</f>
        <v>334.5</v>
      </c>
      <c r="O123" s="173"/>
      <c r="P123" s="173"/>
      <c r="Q123" s="173"/>
      <c r="R123" s="20"/>
      <c r="T123" s="116"/>
      <c r="U123" s="26" t="s">
        <v>38</v>
      </c>
      <c r="V123" s="117">
        <v>0</v>
      </c>
      <c r="W123" s="117">
        <f>$V$123*$K$123</f>
        <v>0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167</v>
      </c>
      <c r="AT123" s="6" t="s">
        <v>163</v>
      </c>
      <c r="AU123" s="6" t="s">
        <v>127</v>
      </c>
      <c r="AY123" s="6" t="s">
        <v>162</v>
      </c>
      <c r="BE123" s="119">
        <f>IF($U$123="základní",$N$123,0)</f>
        <v>334.5</v>
      </c>
      <c r="BF123" s="119">
        <f>IF($U$123="snížená",$N$123,0)</f>
        <v>0</v>
      </c>
      <c r="BG123" s="119">
        <f>IF($U$123="zákl. přenesená",$N$123,0)</f>
        <v>0</v>
      </c>
      <c r="BH123" s="119">
        <f>IF($U$123="sníž. přenesená",$N$123,0)</f>
        <v>0</v>
      </c>
      <c r="BI123" s="119">
        <f>IF($U$123="nulová",$N$123,0)</f>
        <v>0</v>
      </c>
      <c r="BJ123" s="6" t="s">
        <v>19</v>
      </c>
      <c r="BK123" s="119">
        <f>ROUND($L$123*$K$123,2)</f>
        <v>334.5</v>
      </c>
      <c r="BL123" s="6" t="s">
        <v>167</v>
      </c>
      <c r="BM123" s="6" t="s">
        <v>127</v>
      </c>
    </row>
    <row r="124" spans="2:65" s="6" customFormat="1" ht="27" customHeight="1">
      <c r="B124" s="19"/>
      <c r="C124" s="112" t="s">
        <v>171</v>
      </c>
      <c r="D124" s="112" t="s">
        <v>163</v>
      </c>
      <c r="E124" s="113" t="s">
        <v>271</v>
      </c>
      <c r="F124" s="175" t="s">
        <v>272</v>
      </c>
      <c r="G124" s="173"/>
      <c r="H124" s="173"/>
      <c r="I124" s="173"/>
      <c r="J124" s="114" t="s">
        <v>196</v>
      </c>
      <c r="K124" s="115">
        <v>5</v>
      </c>
      <c r="L124" s="172">
        <v>252</v>
      </c>
      <c r="M124" s="173"/>
      <c r="N124" s="172">
        <f>ROUND($L$124*$K$124,2)</f>
        <v>1260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1260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1260</v>
      </c>
      <c r="BL124" s="6" t="s">
        <v>167</v>
      </c>
      <c r="BM124" s="6" t="s">
        <v>171</v>
      </c>
    </row>
    <row r="125" spans="2:65" s="6" customFormat="1" ht="39" customHeight="1">
      <c r="B125" s="19"/>
      <c r="C125" s="112" t="s">
        <v>167</v>
      </c>
      <c r="D125" s="112" t="s">
        <v>163</v>
      </c>
      <c r="E125" s="113" t="s">
        <v>273</v>
      </c>
      <c r="F125" s="175" t="s">
        <v>274</v>
      </c>
      <c r="G125" s="173"/>
      <c r="H125" s="173"/>
      <c r="I125" s="173"/>
      <c r="J125" s="114" t="s">
        <v>196</v>
      </c>
      <c r="K125" s="115">
        <v>140</v>
      </c>
      <c r="L125" s="172">
        <v>19.7</v>
      </c>
      <c r="M125" s="173"/>
      <c r="N125" s="172">
        <f>ROUND($L$125*$K$125,2)</f>
        <v>2758</v>
      </c>
      <c r="O125" s="173"/>
      <c r="P125" s="173"/>
      <c r="Q125" s="173"/>
      <c r="R125" s="20"/>
      <c r="T125" s="116"/>
      <c r="U125" s="26" t="s">
        <v>38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167</v>
      </c>
      <c r="AT125" s="6" t="s">
        <v>163</v>
      </c>
      <c r="AU125" s="6" t="s">
        <v>127</v>
      </c>
      <c r="AY125" s="6" t="s">
        <v>162</v>
      </c>
      <c r="BE125" s="119">
        <f>IF($U$125="základní",$N$125,0)</f>
        <v>2758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2758</v>
      </c>
      <c r="BL125" s="6" t="s">
        <v>167</v>
      </c>
      <c r="BM125" s="6" t="s">
        <v>167</v>
      </c>
    </row>
    <row r="126" spans="2:65" s="6" customFormat="1" ht="27" customHeight="1">
      <c r="B126" s="19"/>
      <c r="C126" s="112" t="s">
        <v>176</v>
      </c>
      <c r="D126" s="112" t="s">
        <v>163</v>
      </c>
      <c r="E126" s="113" t="s">
        <v>275</v>
      </c>
      <c r="F126" s="175" t="s">
        <v>276</v>
      </c>
      <c r="G126" s="173"/>
      <c r="H126" s="173"/>
      <c r="I126" s="173"/>
      <c r="J126" s="114" t="s">
        <v>226</v>
      </c>
      <c r="K126" s="115">
        <v>9</v>
      </c>
      <c r="L126" s="172">
        <v>230</v>
      </c>
      <c r="M126" s="173"/>
      <c r="N126" s="172">
        <f>ROUND($L$126*$K$126,2)</f>
        <v>2070</v>
      </c>
      <c r="O126" s="173"/>
      <c r="P126" s="173"/>
      <c r="Q126" s="173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167</v>
      </c>
      <c r="AT126" s="6" t="s">
        <v>163</v>
      </c>
      <c r="AU126" s="6" t="s">
        <v>127</v>
      </c>
      <c r="AY126" s="6" t="s">
        <v>162</v>
      </c>
      <c r="BE126" s="119">
        <f>IF($U$126="základní",$N$126,0)</f>
        <v>2070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2070</v>
      </c>
      <c r="BL126" s="6" t="s">
        <v>167</v>
      </c>
      <c r="BM126" s="6" t="s">
        <v>176</v>
      </c>
    </row>
    <row r="127" spans="2:65" s="6" customFormat="1" ht="15.75" customHeight="1">
      <c r="B127" s="19"/>
      <c r="C127" s="112" t="s">
        <v>178</v>
      </c>
      <c r="D127" s="112" t="s">
        <v>163</v>
      </c>
      <c r="E127" s="113" t="s">
        <v>197</v>
      </c>
      <c r="F127" s="175" t="s">
        <v>198</v>
      </c>
      <c r="G127" s="173"/>
      <c r="H127" s="173"/>
      <c r="I127" s="173"/>
      <c r="J127" s="114" t="s">
        <v>170</v>
      </c>
      <c r="K127" s="115">
        <v>50</v>
      </c>
      <c r="L127" s="172">
        <v>20.7</v>
      </c>
      <c r="M127" s="173"/>
      <c r="N127" s="172">
        <f>ROUND($L$127*$K$127,2)</f>
        <v>1035</v>
      </c>
      <c r="O127" s="173"/>
      <c r="P127" s="173"/>
      <c r="Q127" s="173"/>
      <c r="R127" s="20"/>
      <c r="T127" s="116"/>
      <c r="U127" s="26" t="s">
        <v>38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167</v>
      </c>
      <c r="AT127" s="6" t="s">
        <v>163</v>
      </c>
      <c r="AU127" s="6" t="s">
        <v>127</v>
      </c>
      <c r="AY127" s="6" t="s">
        <v>162</v>
      </c>
      <c r="BE127" s="119">
        <f>IF($U$127="základní",$N$127,0)</f>
        <v>1035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1035</v>
      </c>
      <c r="BL127" s="6" t="s">
        <v>167</v>
      </c>
      <c r="BM127" s="6" t="s">
        <v>178</v>
      </c>
    </row>
    <row r="128" spans="2:63" s="102" customFormat="1" ht="30.75" customHeight="1">
      <c r="B128" s="103"/>
      <c r="D128" s="111" t="s">
        <v>138</v>
      </c>
      <c r="E128" s="111"/>
      <c r="F128" s="111"/>
      <c r="G128" s="111"/>
      <c r="H128" s="111"/>
      <c r="I128" s="111"/>
      <c r="J128" s="111"/>
      <c r="K128" s="111"/>
      <c r="L128" s="111"/>
      <c r="M128" s="111"/>
      <c r="N128" s="169">
        <f>$BK$128</f>
        <v>21870</v>
      </c>
      <c r="O128" s="170"/>
      <c r="P128" s="170"/>
      <c r="Q128" s="170"/>
      <c r="R128" s="106"/>
      <c r="T128" s="107"/>
      <c r="W128" s="108">
        <f>SUM($W$129:$W$130)</f>
        <v>0</v>
      </c>
      <c r="Y128" s="108">
        <f>SUM($Y$129:$Y$130)</f>
        <v>0</v>
      </c>
      <c r="AA128" s="109">
        <f>SUM($AA$129:$AA$130)</f>
        <v>0</v>
      </c>
      <c r="AR128" s="105" t="s">
        <v>19</v>
      </c>
      <c r="AT128" s="105" t="s">
        <v>72</v>
      </c>
      <c r="AU128" s="105" t="s">
        <v>19</v>
      </c>
      <c r="AY128" s="105" t="s">
        <v>162</v>
      </c>
      <c r="BK128" s="110">
        <f>SUM($BK$129:$BK$130)</f>
        <v>21870</v>
      </c>
    </row>
    <row r="129" spans="2:65" s="6" customFormat="1" ht="27" customHeight="1">
      <c r="B129" s="19"/>
      <c r="C129" s="112" t="s">
        <v>182</v>
      </c>
      <c r="D129" s="112" t="s">
        <v>163</v>
      </c>
      <c r="E129" s="113" t="s">
        <v>209</v>
      </c>
      <c r="F129" s="175" t="s">
        <v>210</v>
      </c>
      <c r="G129" s="173"/>
      <c r="H129" s="173"/>
      <c r="I129" s="173"/>
      <c r="J129" s="114" t="s">
        <v>196</v>
      </c>
      <c r="K129" s="115">
        <v>2</v>
      </c>
      <c r="L129" s="172">
        <v>4320</v>
      </c>
      <c r="M129" s="173"/>
      <c r="N129" s="172">
        <f>ROUND($L$129*$K$129,2)</f>
        <v>8640</v>
      </c>
      <c r="O129" s="173"/>
      <c r="P129" s="173"/>
      <c r="Q129" s="173"/>
      <c r="R129" s="20"/>
      <c r="T129" s="116"/>
      <c r="U129" s="26" t="s">
        <v>38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167</v>
      </c>
      <c r="AT129" s="6" t="s">
        <v>163</v>
      </c>
      <c r="AU129" s="6" t="s">
        <v>127</v>
      </c>
      <c r="AY129" s="6" t="s">
        <v>162</v>
      </c>
      <c r="BE129" s="119">
        <f>IF($U$129="základní",$N$129,0)</f>
        <v>8640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19</v>
      </c>
      <c r="BK129" s="119">
        <f>ROUND($L$129*$K$129,2)</f>
        <v>8640</v>
      </c>
      <c r="BL129" s="6" t="s">
        <v>167</v>
      </c>
      <c r="BM129" s="6" t="s">
        <v>182</v>
      </c>
    </row>
    <row r="130" spans="2:65" s="6" customFormat="1" ht="39" customHeight="1">
      <c r="B130" s="19"/>
      <c r="C130" s="112" t="s">
        <v>185</v>
      </c>
      <c r="D130" s="112" t="s">
        <v>163</v>
      </c>
      <c r="E130" s="113" t="s">
        <v>277</v>
      </c>
      <c r="F130" s="175" t="s">
        <v>278</v>
      </c>
      <c r="G130" s="173"/>
      <c r="H130" s="173"/>
      <c r="I130" s="173"/>
      <c r="J130" s="114" t="s">
        <v>166</v>
      </c>
      <c r="K130" s="115">
        <v>9</v>
      </c>
      <c r="L130" s="172">
        <v>1470</v>
      </c>
      <c r="M130" s="173"/>
      <c r="N130" s="172">
        <f>ROUND($L$130*$K$130,2)</f>
        <v>13230</v>
      </c>
      <c r="O130" s="173"/>
      <c r="P130" s="173"/>
      <c r="Q130" s="173"/>
      <c r="R130" s="20"/>
      <c r="T130" s="116"/>
      <c r="U130" s="26" t="s">
        <v>38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167</v>
      </c>
      <c r="AT130" s="6" t="s">
        <v>163</v>
      </c>
      <c r="AU130" s="6" t="s">
        <v>127</v>
      </c>
      <c r="AY130" s="6" t="s">
        <v>162</v>
      </c>
      <c r="BE130" s="119">
        <f>IF($U$130="základní",$N$130,0)</f>
        <v>13230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13230</v>
      </c>
      <c r="BL130" s="6" t="s">
        <v>167</v>
      </c>
      <c r="BM130" s="6" t="s">
        <v>185</v>
      </c>
    </row>
    <row r="131" spans="2:63" s="102" customFormat="1" ht="30.75" customHeight="1">
      <c r="B131" s="103"/>
      <c r="D131" s="111" t="s">
        <v>236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69">
        <f>$BK$131</f>
        <v>19300</v>
      </c>
      <c r="O131" s="170"/>
      <c r="P131" s="170"/>
      <c r="Q131" s="170"/>
      <c r="R131" s="106"/>
      <c r="T131" s="107"/>
      <c r="W131" s="108">
        <f>$W$132</f>
        <v>0</v>
      </c>
      <c r="Y131" s="108">
        <f>$Y$132</f>
        <v>0</v>
      </c>
      <c r="AA131" s="109">
        <f>$AA$132</f>
        <v>0</v>
      </c>
      <c r="AR131" s="105" t="s">
        <v>19</v>
      </c>
      <c r="AT131" s="105" t="s">
        <v>72</v>
      </c>
      <c r="AU131" s="105" t="s">
        <v>19</v>
      </c>
      <c r="AY131" s="105" t="s">
        <v>162</v>
      </c>
      <c r="BK131" s="110">
        <f>$BK$132</f>
        <v>19300</v>
      </c>
    </row>
    <row r="132" spans="2:65" s="6" customFormat="1" ht="27" customHeight="1">
      <c r="B132" s="19"/>
      <c r="C132" s="112" t="s">
        <v>177</v>
      </c>
      <c r="D132" s="112" t="s">
        <v>163</v>
      </c>
      <c r="E132" s="113" t="s">
        <v>254</v>
      </c>
      <c r="F132" s="175" t="s">
        <v>255</v>
      </c>
      <c r="G132" s="173"/>
      <c r="H132" s="173"/>
      <c r="I132" s="173"/>
      <c r="J132" s="114" t="s">
        <v>196</v>
      </c>
      <c r="K132" s="115">
        <v>10</v>
      </c>
      <c r="L132" s="172">
        <v>1930</v>
      </c>
      <c r="M132" s="173"/>
      <c r="N132" s="172">
        <f>ROUND($L$132*$K$132,2)</f>
        <v>19300</v>
      </c>
      <c r="O132" s="173"/>
      <c r="P132" s="173"/>
      <c r="Q132" s="173"/>
      <c r="R132" s="20"/>
      <c r="T132" s="116"/>
      <c r="U132" s="26" t="s">
        <v>38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167</v>
      </c>
      <c r="AT132" s="6" t="s">
        <v>163</v>
      </c>
      <c r="AU132" s="6" t="s">
        <v>127</v>
      </c>
      <c r="AY132" s="6" t="s">
        <v>162</v>
      </c>
      <c r="BE132" s="119">
        <f>IF($U$132="základní",$N$132,0)</f>
        <v>19300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19300</v>
      </c>
      <c r="BL132" s="6" t="s">
        <v>167</v>
      </c>
      <c r="BM132" s="6" t="s">
        <v>177</v>
      </c>
    </row>
    <row r="133" spans="2:63" s="102" customFormat="1" ht="30.75" customHeight="1">
      <c r="B133" s="103"/>
      <c r="D133" s="111" t="s">
        <v>139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69">
        <f>$BK$133</f>
        <v>6600</v>
      </c>
      <c r="O133" s="170"/>
      <c r="P133" s="170"/>
      <c r="Q133" s="170"/>
      <c r="R133" s="106"/>
      <c r="T133" s="107"/>
      <c r="W133" s="108">
        <f>$W$134</f>
        <v>0</v>
      </c>
      <c r="Y133" s="108">
        <f>$Y$134</f>
        <v>0</v>
      </c>
      <c r="AA133" s="109">
        <f>$AA$134</f>
        <v>0</v>
      </c>
      <c r="AR133" s="105" t="s">
        <v>19</v>
      </c>
      <c r="AT133" s="105" t="s">
        <v>72</v>
      </c>
      <c r="AU133" s="105" t="s">
        <v>19</v>
      </c>
      <c r="AY133" s="105" t="s">
        <v>162</v>
      </c>
      <c r="BK133" s="110">
        <f>$BK$134</f>
        <v>6600</v>
      </c>
    </row>
    <row r="134" spans="2:65" s="6" customFormat="1" ht="15.75" customHeight="1">
      <c r="B134" s="19"/>
      <c r="C134" s="112" t="s">
        <v>24</v>
      </c>
      <c r="D134" s="112" t="s">
        <v>163</v>
      </c>
      <c r="E134" s="113" t="s">
        <v>279</v>
      </c>
      <c r="F134" s="175" t="s">
        <v>280</v>
      </c>
      <c r="G134" s="173"/>
      <c r="H134" s="173"/>
      <c r="I134" s="173"/>
      <c r="J134" s="114" t="s">
        <v>170</v>
      </c>
      <c r="K134" s="115">
        <v>50</v>
      </c>
      <c r="L134" s="172">
        <v>132</v>
      </c>
      <c r="M134" s="173"/>
      <c r="N134" s="172">
        <f>ROUND($L$134*$K$134,2)</f>
        <v>6600</v>
      </c>
      <c r="O134" s="173"/>
      <c r="P134" s="173"/>
      <c r="Q134" s="173"/>
      <c r="R134" s="20"/>
      <c r="T134" s="116"/>
      <c r="U134" s="26" t="s">
        <v>38</v>
      </c>
      <c r="V134" s="117">
        <v>0</v>
      </c>
      <c r="W134" s="117">
        <f>$V$134*$K$134</f>
        <v>0</v>
      </c>
      <c r="X134" s="117">
        <v>0</v>
      </c>
      <c r="Y134" s="117">
        <f>$X$134*$K$134</f>
        <v>0</v>
      </c>
      <c r="Z134" s="117">
        <v>0</v>
      </c>
      <c r="AA134" s="118">
        <f>$Z$134*$K$134</f>
        <v>0</v>
      </c>
      <c r="AR134" s="6" t="s">
        <v>167</v>
      </c>
      <c r="AT134" s="6" t="s">
        <v>163</v>
      </c>
      <c r="AU134" s="6" t="s">
        <v>127</v>
      </c>
      <c r="AY134" s="6" t="s">
        <v>162</v>
      </c>
      <c r="BE134" s="119">
        <f>IF($U$134="základní",$N$134,0)</f>
        <v>6600</v>
      </c>
      <c r="BF134" s="119">
        <f>IF($U$134="snížená",$N$134,0)</f>
        <v>0</v>
      </c>
      <c r="BG134" s="119">
        <f>IF($U$134="zákl. přenesená",$N$134,0)</f>
        <v>0</v>
      </c>
      <c r="BH134" s="119">
        <f>IF($U$134="sníž. přenesená",$N$134,0)</f>
        <v>0</v>
      </c>
      <c r="BI134" s="119">
        <f>IF($U$134="nulová",$N$134,0)</f>
        <v>0</v>
      </c>
      <c r="BJ134" s="6" t="s">
        <v>19</v>
      </c>
      <c r="BK134" s="119">
        <f>ROUND($L$134*$K$134,2)</f>
        <v>6600</v>
      </c>
      <c r="BL134" s="6" t="s">
        <v>167</v>
      </c>
      <c r="BM134" s="6" t="s">
        <v>24</v>
      </c>
    </row>
    <row r="135" spans="2:63" s="102" customFormat="1" ht="30.75" customHeight="1">
      <c r="B135" s="103"/>
      <c r="D135" s="111" t="s">
        <v>141</v>
      </c>
      <c r="E135" s="111"/>
      <c r="F135" s="111"/>
      <c r="G135" s="111"/>
      <c r="H135" s="111"/>
      <c r="I135" s="111"/>
      <c r="J135" s="111"/>
      <c r="K135" s="111"/>
      <c r="L135" s="111"/>
      <c r="M135" s="111"/>
      <c r="N135" s="169">
        <f>$BK$135</f>
        <v>6969</v>
      </c>
      <c r="O135" s="170"/>
      <c r="P135" s="170"/>
      <c r="Q135" s="170"/>
      <c r="R135" s="106"/>
      <c r="T135" s="107"/>
      <c r="W135" s="108">
        <f>$W$136</f>
        <v>0</v>
      </c>
      <c r="Y135" s="108">
        <f>$Y$136</f>
        <v>0</v>
      </c>
      <c r="AA135" s="109">
        <f>$AA$136</f>
        <v>0</v>
      </c>
      <c r="AR135" s="105" t="s">
        <v>19</v>
      </c>
      <c r="AT135" s="105" t="s">
        <v>72</v>
      </c>
      <c r="AU135" s="105" t="s">
        <v>19</v>
      </c>
      <c r="AY135" s="105" t="s">
        <v>162</v>
      </c>
      <c r="BK135" s="110">
        <f>$BK$136</f>
        <v>6969</v>
      </c>
    </row>
    <row r="136" spans="2:65" s="6" customFormat="1" ht="27" customHeight="1">
      <c r="B136" s="19"/>
      <c r="C136" s="112" t="s">
        <v>215</v>
      </c>
      <c r="D136" s="112" t="s">
        <v>163</v>
      </c>
      <c r="E136" s="113" t="s">
        <v>264</v>
      </c>
      <c r="F136" s="175" t="s">
        <v>265</v>
      </c>
      <c r="G136" s="173"/>
      <c r="H136" s="173"/>
      <c r="I136" s="173"/>
      <c r="J136" s="114" t="s">
        <v>170</v>
      </c>
      <c r="K136" s="115">
        <v>20.2</v>
      </c>
      <c r="L136" s="172">
        <v>345</v>
      </c>
      <c r="M136" s="173"/>
      <c r="N136" s="172">
        <f>ROUND($L$136*$K$136,2)</f>
        <v>6969</v>
      </c>
      <c r="O136" s="173"/>
      <c r="P136" s="173"/>
      <c r="Q136" s="173"/>
      <c r="R136" s="20"/>
      <c r="T136" s="116"/>
      <c r="U136" s="26" t="s">
        <v>38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167</v>
      </c>
      <c r="AT136" s="6" t="s">
        <v>163</v>
      </c>
      <c r="AU136" s="6" t="s">
        <v>127</v>
      </c>
      <c r="AY136" s="6" t="s">
        <v>162</v>
      </c>
      <c r="BE136" s="119">
        <f>IF($U$136="základní",$N$136,0)</f>
        <v>6969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6969</v>
      </c>
      <c r="BL136" s="6" t="s">
        <v>167</v>
      </c>
      <c r="BM136" s="6" t="s">
        <v>215</v>
      </c>
    </row>
    <row r="137" spans="2:63" s="102" customFormat="1" ht="30.75" customHeight="1">
      <c r="B137" s="103"/>
      <c r="D137" s="111" t="s">
        <v>142</v>
      </c>
      <c r="E137" s="111"/>
      <c r="F137" s="111"/>
      <c r="G137" s="111"/>
      <c r="H137" s="111"/>
      <c r="I137" s="111"/>
      <c r="J137" s="111"/>
      <c r="K137" s="111"/>
      <c r="L137" s="111"/>
      <c r="M137" s="111"/>
      <c r="N137" s="169">
        <f>$BK$137</f>
        <v>5000</v>
      </c>
      <c r="O137" s="170"/>
      <c r="P137" s="170"/>
      <c r="Q137" s="170"/>
      <c r="R137" s="106"/>
      <c r="T137" s="107"/>
      <c r="W137" s="108">
        <f>$W$138</f>
        <v>0</v>
      </c>
      <c r="Y137" s="108">
        <f>$Y$138</f>
        <v>0</v>
      </c>
      <c r="AA137" s="109">
        <f>$AA$138</f>
        <v>0</v>
      </c>
      <c r="AR137" s="105" t="s">
        <v>19</v>
      </c>
      <c r="AT137" s="105" t="s">
        <v>72</v>
      </c>
      <c r="AU137" s="105" t="s">
        <v>19</v>
      </c>
      <c r="AY137" s="105" t="s">
        <v>162</v>
      </c>
      <c r="BK137" s="110">
        <f>$BK$138</f>
        <v>5000</v>
      </c>
    </row>
    <row r="138" spans="2:65" s="6" customFormat="1" ht="15.75" customHeight="1">
      <c r="B138" s="19"/>
      <c r="C138" s="112" t="s">
        <v>216</v>
      </c>
      <c r="D138" s="112" t="s">
        <v>163</v>
      </c>
      <c r="E138" s="113" t="s">
        <v>179</v>
      </c>
      <c r="F138" s="175" t="s">
        <v>180</v>
      </c>
      <c r="G138" s="173"/>
      <c r="H138" s="173"/>
      <c r="I138" s="173"/>
      <c r="J138" s="114" t="s">
        <v>181</v>
      </c>
      <c r="K138" s="115">
        <v>1</v>
      </c>
      <c r="L138" s="172">
        <v>5000</v>
      </c>
      <c r="M138" s="173"/>
      <c r="N138" s="172">
        <f>ROUND($L$138*$K$138,2)</f>
        <v>5000</v>
      </c>
      <c r="O138" s="173"/>
      <c r="P138" s="173"/>
      <c r="Q138" s="173"/>
      <c r="R138" s="20"/>
      <c r="T138" s="116"/>
      <c r="U138" s="26" t="s">
        <v>38</v>
      </c>
      <c r="V138" s="117">
        <v>0</v>
      </c>
      <c r="W138" s="117">
        <f>$V$138*$K$138</f>
        <v>0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167</v>
      </c>
      <c r="AT138" s="6" t="s">
        <v>163</v>
      </c>
      <c r="AU138" s="6" t="s">
        <v>127</v>
      </c>
      <c r="AY138" s="6" t="s">
        <v>162</v>
      </c>
      <c r="BE138" s="119">
        <f>IF($U$138="základní",$N$138,0)</f>
        <v>5000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19</v>
      </c>
      <c r="BK138" s="119">
        <f>ROUND($L$138*$K$138,2)</f>
        <v>5000</v>
      </c>
      <c r="BL138" s="6" t="s">
        <v>167</v>
      </c>
      <c r="BM138" s="6" t="s">
        <v>216</v>
      </c>
    </row>
    <row r="139" spans="2:63" s="102" customFormat="1" ht="37.5" customHeight="1">
      <c r="B139" s="103"/>
      <c r="D139" s="104" t="s">
        <v>143</v>
      </c>
      <c r="E139" s="104"/>
      <c r="F139" s="104"/>
      <c r="G139" s="104"/>
      <c r="H139" s="104"/>
      <c r="I139" s="104"/>
      <c r="J139" s="104"/>
      <c r="K139" s="104"/>
      <c r="L139" s="104"/>
      <c r="M139" s="104"/>
      <c r="N139" s="171">
        <f>$BK$139</f>
        <v>10000</v>
      </c>
      <c r="O139" s="170"/>
      <c r="P139" s="170"/>
      <c r="Q139" s="170"/>
      <c r="R139" s="106"/>
      <c r="T139" s="107"/>
      <c r="W139" s="108">
        <f>$W$140+$W$142</f>
        <v>0</v>
      </c>
      <c r="Y139" s="108">
        <f>$Y$140+$Y$142</f>
        <v>0</v>
      </c>
      <c r="AA139" s="109">
        <f>$AA$140+$AA$142</f>
        <v>0</v>
      </c>
      <c r="AR139" s="105" t="s">
        <v>176</v>
      </c>
      <c r="AT139" s="105" t="s">
        <v>72</v>
      </c>
      <c r="AU139" s="105" t="s">
        <v>73</v>
      </c>
      <c r="AY139" s="105" t="s">
        <v>162</v>
      </c>
      <c r="BK139" s="110">
        <f>$BK$140+$BK$142</f>
        <v>10000</v>
      </c>
    </row>
    <row r="140" spans="2:63" s="102" customFormat="1" ht="21" customHeight="1">
      <c r="B140" s="103"/>
      <c r="D140" s="111" t="s">
        <v>144</v>
      </c>
      <c r="E140" s="111"/>
      <c r="F140" s="111"/>
      <c r="G140" s="111"/>
      <c r="H140" s="111"/>
      <c r="I140" s="111"/>
      <c r="J140" s="111"/>
      <c r="K140" s="111"/>
      <c r="L140" s="111"/>
      <c r="M140" s="111"/>
      <c r="N140" s="169">
        <f>$BK$140</f>
        <v>5000</v>
      </c>
      <c r="O140" s="170"/>
      <c r="P140" s="170"/>
      <c r="Q140" s="170"/>
      <c r="R140" s="106"/>
      <c r="T140" s="107"/>
      <c r="W140" s="108">
        <f>$W$141</f>
        <v>0</v>
      </c>
      <c r="Y140" s="108">
        <f>$Y$141</f>
        <v>0</v>
      </c>
      <c r="AA140" s="109">
        <f>$AA$141</f>
        <v>0</v>
      </c>
      <c r="AR140" s="105" t="s">
        <v>176</v>
      </c>
      <c r="AT140" s="105" t="s">
        <v>72</v>
      </c>
      <c r="AU140" s="105" t="s">
        <v>19</v>
      </c>
      <c r="AY140" s="105" t="s">
        <v>162</v>
      </c>
      <c r="BK140" s="110">
        <f>$BK$141</f>
        <v>5000</v>
      </c>
    </row>
    <row r="141" spans="2:65" s="6" customFormat="1" ht="15.75" customHeight="1">
      <c r="B141" s="19"/>
      <c r="C141" s="112" t="s">
        <v>220</v>
      </c>
      <c r="D141" s="112" t="s">
        <v>163</v>
      </c>
      <c r="E141" s="113" t="s">
        <v>183</v>
      </c>
      <c r="F141" s="175" t="s">
        <v>184</v>
      </c>
      <c r="G141" s="173"/>
      <c r="H141" s="173"/>
      <c r="I141" s="173"/>
      <c r="J141" s="114" t="s">
        <v>181</v>
      </c>
      <c r="K141" s="115">
        <v>1</v>
      </c>
      <c r="L141" s="172">
        <v>5000</v>
      </c>
      <c r="M141" s="173"/>
      <c r="N141" s="172">
        <f>ROUND($L$141*$K$141,2)</f>
        <v>5000</v>
      </c>
      <c r="O141" s="173"/>
      <c r="P141" s="173"/>
      <c r="Q141" s="173"/>
      <c r="R141" s="20"/>
      <c r="T141" s="116"/>
      <c r="U141" s="26" t="s">
        <v>38</v>
      </c>
      <c r="V141" s="117">
        <v>0</v>
      </c>
      <c r="W141" s="117">
        <f>$V$141*$K$141</f>
        <v>0</v>
      </c>
      <c r="X141" s="117">
        <v>0</v>
      </c>
      <c r="Y141" s="117">
        <f>$X$141*$K$141</f>
        <v>0</v>
      </c>
      <c r="Z141" s="117">
        <v>0</v>
      </c>
      <c r="AA141" s="118">
        <f>$Z$141*$K$141</f>
        <v>0</v>
      </c>
      <c r="AR141" s="6" t="s">
        <v>167</v>
      </c>
      <c r="AT141" s="6" t="s">
        <v>163</v>
      </c>
      <c r="AU141" s="6" t="s">
        <v>127</v>
      </c>
      <c r="AY141" s="6" t="s">
        <v>162</v>
      </c>
      <c r="BE141" s="119">
        <f>IF($U$141="základní",$N$141,0)</f>
        <v>5000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6" t="s">
        <v>19</v>
      </c>
      <c r="BK141" s="119">
        <f>ROUND($L$141*$K$141,2)</f>
        <v>5000</v>
      </c>
      <c r="BL141" s="6" t="s">
        <v>167</v>
      </c>
      <c r="BM141" s="6" t="s">
        <v>220</v>
      </c>
    </row>
    <row r="142" spans="2:63" s="102" customFormat="1" ht="30.75" customHeight="1">
      <c r="B142" s="103"/>
      <c r="D142" s="111" t="s">
        <v>145</v>
      </c>
      <c r="E142" s="111"/>
      <c r="F142" s="111"/>
      <c r="G142" s="111"/>
      <c r="H142" s="111"/>
      <c r="I142" s="111"/>
      <c r="J142" s="111"/>
      <c r="K142" s="111"/>
      <c r="L142" s="111"/>
      <c r="M142" s="111"/>
      <c r="N142" s="169">
        <f>$BK$142</f>
        <v>5000</v>
      </c>
      <c r="O142" s="170"/>
      <c r="P142" s="170"/>
      <c r="Q142" s="170"/>
      <c r="R142" s="106"/>
      <c r="T142" s="107"/>
      <c r="W142" s="108">
        <f>$W$143</f>
        <v>0</v>
      </c>
      <c r="Y142" s="108">
        <f>$Y$143</f>
        <v>0</v>
      </c>
      <c r="AA142" s="109">
        <f>$AA$143</f>
        <v>0</v>
      </c>
      <c r="AR142" s="105" t="s">
        <v>176</v>
      </c>
      <c r="AT142" s="105" t="s">
        <v>72</v>
      </c>
      <c r="AU142" s="105" t="s">
        <v>19</v>
      </c>
      <c r="AY142" s="105" t="s">
        <v>162</v>
      </c>
      <c r="BK142" s="110">
        <f>$BK$143</f>
        <v>5000</v>
      </c>
    </row>
    <row r="143" spans="2:65" s="6" customFormat="1" ht="15.75" customHeight="1">
      <c r="B143" s="19"/>
      <c r="C143" s="112" t="s">
        <v>223</v>
      </c>
      <c r="D143" s="112" t="s">
        <v>163</v>
      </c>
      <c r="E143" s="113" t="s">
        <v>186</v>
      </c>
      <c r="F143" s="175" t="s">
        <v>187</v>
      </c>
      <c r="G143" s="173"/>
      <c r="H143" s="173"/>
      <c r="I143" s="173"/>
      <c r="J143" s="114" t="s">
        <v>181</v>
      </c>
      <c r="K143" s="115">
        <v>1</v>
      </c>
      <c r="L143" s="172">
        <v>5000</v>
      </c>
      <c r="M143" s="173"/>
      <c r="N143" s="172">
        <f>ROUND($L$143*$K$143,2)</f>
        <v>5000</v>
      </c>
      <c r="O143" s="173"/>
      <c r="P143" s="173"/>
      <c r="Q143" s="173"/>
      <c r="R143" s="20"/>
      <c r="T143" s="116"/>
      <c r="U143" s="120" t="s">
        <v>38</v>
      </c>
      <c r="V143" s="121">
        <v>0</v>
      </c>
      <c r="W143" s="121">
        <f>$V$143*$K$143</f>
        <v>0</v>
      </c>
      <c r="X143" s="121">
        <v>0</v>
      </c>
      <c r="Y143" s="121">
        <f>$X$143*$K$143</f>
        <v>0</v>
      </c>
      <c r="Z143" s="121">
        <v>0</v>
      </c>
      <c r="AA143" s="122">
        <f>$Z$143*$K$143</f>
        <v>0</v>
      </c>
      <c r="AR143" s="6" t="s">
        <v>167</v>
      </c>
      <c r="AT143" s="6" t="s">
        <v>163</v>
      </c>
      <c r="AU143" s="6" t="s">
        <v>127</v>
      </c>
      <c r="AY143" s="6" t="s">
        <v>162</v>
      </c>
      <c r="BE143" s="119">
        <f>IF($U$143="základní",$N$143,0)</f>
        <v>5000</v>
      </c>
      <c r="BF143" s="119">
        <f>IF($U$143="snížená",$N$143,0)</f>
        <v>0</v>
      </c>
      <c r="BG143" s="119">
        <f>IF($U$143="zákl. přenesená",$N$143,0)</f>
        <v>0</v>
      </c>
      <c r="BH143" s="119">
        <f>IF($U$143="sníž. přenesená",$N$143,0)</f>
        <v>0</v>
      </c>
      <c r="BI143" s="119">
        <f>IF($U$143="nulová",$N$143,0)</f>
        <v>0</v>
      </c>
      <c r="BJ143" s="6" t="s">
        <v>19</v>
      </c>
      <c r="BK143" s="119">
        <f>ROUND($L$143*$K$143,2)</f>
        <v>5000</v>
      </c>
      <c r="BL143" s="6" t="s">
        <v>167</v>
      </c>
      <c r="BM143" s="6" t="s">
        <v>223</v>
      </c>
    </row>
    <row r="144" spans="2:18" s="6" customFormat="1" ht="7.5" customHeight="1">
      <c r="B144" s="41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3"/>
    </row>
    <row r="154" s="2" customFormat="1" ht="14.25" customHeight="1"/>
  </sheetData>
  <sheetProtection/>
  <mergeCells count="11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9:I129"/>
    <mergeCell ref="L129:M129"/>
    <mergeCell ref="N129:Q129"/>
    <mergeCell ref="N128:Q128"/>
    <mergeCell ref="F143:I143"/>
    <mergeCell ref="L143:M143"/>
    <mergeCell ref="N143:Q143"/>
    <mergeCell ref="N137:Q137"/>
    <mergeCell ref="N139:Q139"/>
    <mergeCell ref="F130:I130"/>
    <mergeCell ref="L130:M130"/>
    <mergeCell ref="N130:Q130"/>
    <mergeCell ref="F132:I132"/>
    <mergeCell ref="L132:M132"/>
    <mergeCell ref="N140:Q140"/>
    <mergeCell ref="N142:Q142"/>
    <mergeCell ref="H1:K1"/>
    <mergeCell ref="N134:Q134"/>
    <mergeCell ref="F136:I136"/>
    <mergeCell ref="L136:M136"/>
    <mergeCell ref="N136:Q136"/>
    <mergeCell ref="N132:Q132"/>
    <mergeCell ref="F134:I134"/>
    <mergeCell ref="L134:M134"/>
    <mergeCell ref="S2:AC2"/>
    <mergeCell ref="F138:I138"/>
    <mergeCell ref="L138:M138"/>
    <mergeCell ref="N138:Q138"/>
    <mergeCell ref="F141:I141"/>
    <mergeCell ref="L141:M141"/>
    <mergeCell ref="N141:Q141"/>
    <mergeCell ref="N131:Q131"/>
    <mergeCell ref="N133:Q133"/>
    <mergeCell ref="N135:Q13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462</v>
      </c>
      <c r="G1" s="131"/>
      <c r="H1" s="174" t="s">
        <v>463</v>
      </c>
      <c r="I1" s="174"/>
      <c r="J1" s="174"/>
      <c r="K1" s="174"/>
      <c r="L1" s="131" t="s">
        <v>464</v>
      </c>
      <c r="M1" s="129"/>
      <c r="N1" s="129"/>
      <c r="O1" s="130" t="s">
        <v>126</v>
      </c>
      <c r="P1" s="129"/>
      <c r="Q1" s="129"/>
      <c r="R1" s="129"/>
      <c r="S1" s="131" t="s">
        <v>465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95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281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208827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$N$101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208827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ROUND((SUM($BE$101:$BE$102)+SUM($BE$120:$BE$149)),2)</f>
        <v>208827</v>
      </c>
      <c r="I32" s="138"/>
      <c r="J32" s="138"/>
      <c r="M32" s="189">
        <f>ROUND(ROUND((SUM($BE$101:$BE$102)+SUM($BE$120:$BE$149)),2)*$F$32,2)</f>
        <v>43853.67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ROUND((SUM($BF$101:$BF$102)+SUM($BF$120:$BF$149)),2)</f>
        <v>0</v>
      </c>
      <c r="I33" s="138"/>
      <c r="J33" s="138"/>
      <c r="M33" s="189">
        <f>ROUND(ROUND((SUM($BF$101:$BF$102)+SUM($BF$120:$BF$149)),2)*$F$33,2)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ROUND((SUM($BG$101:$BG$102)+SUM($BG$120:$BG$149)),2)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ROUND((SUM($BH$101:$BH$102)+SUM($BH$120:$BH$149)),2)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ROUND((SUM($BI$101:$BI$102)+SUM($BI$120:$BI$149)),2)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252680.66999999998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M-15 - Most Královsk - M-15 - Most Královská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$N$120</f>
        <v>208827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$N$121</f>
        <v>198827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189</v>
      </c>
      <c r="N90" s="185">
        <f>$N$122</f>
        <v>49051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190</v>
      </c>
      <c r="N91" s="185">
        <f>$N$129</f>
        <v>17240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236</v>
      </c>
      <c r="N92" s="185">
        <f>$N$131</f>
        <v>36600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139</v>
      </c>
      <c r="N93" s="185">
        <f>$N$133</f>
        <v>5640</v>
      </c>
      <c r="O93" s="186"/>
      <c r="P93" s="186"/>
      <c r="Q93" s="186"/>
      <c r="R93" s="91"/>
    </row>
    <row r="94" spans="2:18" s="82" customFormat="1" ht="21" customHeight="1">
      <c r="B94" s="89"/>
      <c r="D94" s="90" t="s">
        <v>140</v>
      </c>
      <c r="N94" s="185">
        <f>$N$135</f>
        <v>18666</v>
      </c>
      <c r="O94" s="186"/>
      <c r="P94" s="186"/>
      <c r="Q94" s="186"/>
      <c r="R94" s="91"/>
    </row>
    <row r="95" spans="2:18" s="82" customFormat="1" ht="21" customHeight="1">
      <c r="B95" s="89"/>
      <c r="D95" s="90" t="s">
        <v>141</v>
      </c>
      <c r="N95" s="185">
        <f>$N$137</f>
        <v>66630</v>
      </c>
      <c r="O95" s="186"/>
      <c r="P95" s="186"/>
      <c r="Q95" s="186"/>
      <c r="R95" s="91"/>
    </row>
    <row r="96" spans="2:18" s="82" customFormat="1" ht="21" customHeight="1">
      <c r="B96" s="89"/>
      <c r="D96" s="90" t="s">
        <v>142</v>
      </c>
      <c r="N96" s="185">
        <f>$N$143</f>
        <v>5000</v>
      </c>
      <c r="O96" s="186"/>
      <c r="P96" s="186"/>
      <c r="Q96" s="186"/>
      <c r="R96" s="91"/>
    </row>
    <row r="97" spans="2:18" s="65" customFormat="1" ht="25.5" customHeight="1">
      <c r="B97" s="86"/>
      <c r="D97" s="87" t="s">
        <v>143</v>
      </c>
      <c r="N97" s="187">
        <f>$N$145</f>
        <v>10000</v>
      </c>
      <c r="O97" s="186"/>
      <c r="P97" s="186"/>
      <c r="Q97" s="186"/>
      <c r="R97" s="88"/>
    </row>
    <row r="98" spans="2:18" s="82" customFormat="1" ht="21" customHeight="1">
      <c r="B98" s="89"/>
      <c r="D98" s="90" t="s">
        <v>144</v>
      </c>
      <c r="N98" s="185">
        <f>$N$146</f>
        <v>5000</v>
      </c>
      <c r="O98" s="186"/>
      <c r="P98" s="186"/>
      <c r="Q98" s="186"/>
      <c r="R98" s="91"/>
    </row>
    <row r="99" spans="2:18" s="82" customFormat="1" ht="21" customHeight="1">
      <c r="B99" s="89"/>
      <c r="D99" s="90" t="s">
        <v>145</v>
      </c>
      <c r="N99" s="185">
        <f>$N$148</f>
        <v>5000</v>
      </c>
      <c r="O99" s="186"/>
      <c r="P99" s="186"/>
      <c r="Q99" s="186"/>
      <c r="R99" s="91"/>
    </row>
    <row r="100" spans="2:18" s="6" customFormat="1" ht="22.5" customHeight="1">
      <c r="B100" s="19"/>
      <c r="R100" s="20"/>
    </row>
    <row r="101" spans="2:21" s="6" customFormat="1" ht="30" customHeight="1">
      <c r="B101" s="19"/>
      <c r="C101" s="60" t="s">
        <v>146</v>
      </c>
      <c r="N101" s="137">
        <v>0</v>
      </c>
      <c r="O101" s="138"/>
      <c r="P101" s="138"/>
      <c r="Q101" s="138"/>
      <c r="R101" s="20"/>
      <c r="T101" s="92"/>
      <c r="U101" s="93" t="s">
        <v>37</v>
      </c>
    </row>
    <row r="102" spans="2:18" s="6" customFormat="1" ht="18.75" customHeight="1">
      <c r="B102" s="19"/>
      <c r="R102" s="20"/>
    </row>
    <row r="103" spans="2:18" s="6" customFormat="1" ht="30" customHeight="1">
      <c r="B103" s="19"/>
      <c r="C103" s="78" t="s">
        <v>125</v>
      </c>
      <c r="D103" s="28"/>
      <c r="E103" s="28"/>
      <c r="F103" s="28"/>
      <c r="G103" s="28"/>
      <c r="H103" s="28"/>
      <c r="I103" s="28"/>
      <c r="J103" s="28"/>
      <c r="K103" s="28"/>
      <c r="L103" s="139">
        <f>ROUND(SUM($N$88+$N$101),2)</f>
        <v>208827</v>
      </c>
      <c r="M103" s="140"/>
      <c r="N103" s="140"/>
      <c r="O103" s="140"/>
      <c r="P103" s="140"/>
      <c r="Q103" s="140"/>
      <c r="R103" s="20"/>
    </row>
    <row r="104" spans="2:18" s="6" customFormat="1" ht="7.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3"/>
    </row>
    <row r="108" spans="2:18" s="6" customFormat="1" ht="7.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pans="2:18" s="6" customFormat="1" ht="37.5" customHeight="1">
      <c r="B109" s="19"/>
      <c r="C109" s="162" t="s">
        <v>147</v>
      </c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20"/>
    </row>
    <row r="110" spans="2:18" s="6" customFormat="1" ht="7.5" customHeight="1">
      <c r="B110" s="19"/>
      <c r="R110" s="20"/>
    </row>
    <row r="111" spans="2:18" s="6" customFormat="1" ht="30.75" customHeight="1">
      <c r="B111" s="19"/>
      <c r="C111" s="16" t="s">
        <v>14</v>
      </c>
      <c r="F111" s="183" t="str">
        <f>$F$6</f>
        <v>Údržba Mostů ve správě města Rumburk</v>
      </c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R111" s="20"/>
    </row>
    <row r="112" spans="2:18" s="6" customFormat="1" ht="37.5" customHeight="1">
      <c r="B112" s="19"/>
      <c r="C112" s="49" t="s">
        <v>129</v>
      </c>
      <c r="F112" s="148" t="str">
        <f>$F$7</f>
        <v>M-15 - Most Královsk - M-15 - Most Královská</v>
      </c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R112" s="20"/>
    </row>
    <row r="113" spans="2:18" s="6" customFormat="1" ht="7.5" customHeight="1">
      <c r="B113" s="19"/>
      <c r="R113" s="20"/>
    </row>
    <row r="114" spans="2:18" s="6" customFormat="1" ht="18.75" customHeight="1">
      <c r="B114" s="19"/>
      <c r="C114" s="16" t="s">
        <v>20</v>
      </c>
      <c r="F114" s="14" t="str">
        <f>$F$9</f>
        <v> </v>
      </c>
      <c r="K114" s="16" t="s">
        <v>22</v>
      </c>
      <c r="M114" s="184" t="str">
        <f>IF($O$9="","",$O$9)</f>
        <v>15.04.2016</v>
      </c>
      <c r="N114" s="138"/>
      <c r="O114" s="138"/>
      <c r="P114" s="138"/>
      <c r="R114" s="20"/>
    </row>
    <row r="115" spans="2:18" s="6" customFormat="1" ht="7.5" customHeight="1">
      <c r="B115" s="19"/>
      <c r="R115" s="20"/>
    </row>
    <row r="116" spans="2:18" s="6" customFormat="1" ht="15.75" customHeight="1">
      <c r="B116" s="19"/>
      <c r="C116" s="16" t="s">
        <v>26</v>
      </c>
      <c r="F116" s="14" t="str">
        <f>$E$12</f>
        <v> </v>
      </c>
      <c r="K116" s="16" t="s">
        <v>30</v>
      </c>
      <c r="M116" s="149" t="str">
        <f>$E$18</f>
        <v> </v>
      </c>
      <c r="N116" s="138"/>
      <c r="O116" s="138"/>
      <c r="P116" s="138"/>
      <c r="Q116" s="138"/>
      <c r="R116" s="20"/>
    </row>
    <row r="117" spans="2:18" s="6" customFormat="1" ht="15" customHeight="1">
      <c r="B117" s="19"/>
      <c r="C117" s="16" t="s">
        <v>29</v>
      </c>
      <c r="F117" s="14" t="str">
        <f>IF($E$15="","",$E$15)</f>
        <v> </v>
      </c>
      <c r="K117" s="16" t="s">
        <v>32</v>
      </c>
      <c r="M117" s="149" t="str">
        <f>$E$21</f>
        <v> </v>
      </c>
      <c r="N117" s="138"/>
      <c r="O117" s="138"/>
      <c r="P117" s="138"/>
      <c r="Q117" s="138"/>
      <c r="R117" s="20"/>
    </row>
    <row r="118" spans="2:18" s="6" customFormat="1" ht="11.25" customHeight="1">
      <c r="B118" s="19"/>
      <c r="R118" s="20"/>
    </row>
    <row r="119" spans="2:27" s="94" customFormat="1" ht="30" customHeight="1">
      <c r="B119" s="95"/>
      <c r="C119" s="96" t="s">
        <v>148</v>
      </c>
      <c r="D119" s="97" t="s">
        <v>149</v>
      </c>
      <c r="E119" s="97" t="s">
        <v>55</v>
      </c>
      <c r="F119" s="179" t="s">
        <v>150</v>
      </c>
      <c r="G119" s="180"/>
      <c r="H119" s="180"/>
      <c r="I119" s="180"/>
      <c r="J119" s="97" t="s">
        <v>151</v>
      </c>
      <c r="K119" s="97" t="s">
        <v>152</v>
      </c>
      <c r="L119" s="179" t="s">
        <v>153</v>
      </c>
      <c r="M119" s="180"/>
      <c r="N119" s="179" t="s">
        <v>154</v>
      </c>
      <c r="O119" s="180"/>
      <c r="P119" s="180"/>
      <c r="Q119" s="181"/>
      <c r="R119" s="98"/>
      <c r="T119" s="55" t="s">
        <v>155</v>
      </c>
      <c r="U119" s="56" t="s">
        <v>37</v>
      </c>
      <c r="V119" s="56" t="s">
        <v>156</v>
      </c>
      <c r="W119" s="56" t="s">
        <v>157</v>
      </c>
      <c r="X119" s="56" t="s">
        <v>158</v>
      </c>
      <c r="Y119" s="56" t="s">
        <v>159</v>
      </c>
      <c r="Z119" s="56" t="s">
        <v>160</v>
      </c>
      <c r="AA119" s="57" t="s">
        <v>161</v>
      </c>
    </row>
    <row r="120" spans="2:63" s="6" customFormat="1" ht="30" customHeight="1">
      <c r="B120" s="19"/>
      <c r="C120" s="60" t="s">
        <v>130</v>
      </c>
      <c r="N120" s="182">
        <f>$BK$120</f>
        <v>208827</v>
      </c>
      <c r="O120" s="138"/>
      <c r="P120" s="138"/>
      <c r="Q120" s="138"/>
      <c r="R120" s="20"/>
      <c r="T120" s="59"/>
      <c r="U120" s="33"/>
      <c r="V120" s="33"/>
      <c r="W120" s="99">
        <f>$W$121+$W$145</f>
        <v>0</v>
      </c>
      <c r="X120" s="33"/>
      <c r="Y120" s="99">
        <f>$Y$121+$Y$145</f>
        <v>0</v>
      </c>
      <c r="Z120" s="33"/>
      <c r="AA120" s="100">
        <f>$AA$121+$AA$145</f>
        <v>0</v>
      </c>
      <c r="AT120" s="6" t="s">
        <v>72</v>
      </c>
      <c r="AU120" s="6" t="s">
        <v>136</v>
      </c>
      <c r="BK120" s="101">
        <f>$BK$121+$BK$145</f>
        <v>208827</v>
      </c>
    </row>
    <row r="121" spans="2:63" s="102" customFormat="1" ht="37.5" customHeight="1">
      <c r="B121" s="103"/>
      <c r="D121" s="104" t="s">
        <v>137</v>
      </c>
      <c r="E121" s="104"/>
      <c r="F121" s="104"/>
      <c r="G121" s="104"/>
      <c r="H121" s="104"/>
      <c r="I121" s="104"/>
      <c r="J121" s="104"/>
      <c r="K121" s="104"/>
      <c r="L121" s="104"/>
      <c r="M121" s="104"/>
      <c r="N121" s="171">
        <f>$BK$121</f>
        <v>198827</v>
      </c>
      <c r="O121" s="170"/>
      <c r="P121" s="170"/>
      <c r="Q121" s="170"/>
      <c r="R121" s="106"/>
      <c r="T121" s="107"/>
      <c r="W121" s="108">
        <f>$W$122+$W$129+$W$131+$W$133+$W$135+$W$137+$W$143</f>
        <v>0</v>
      </c>
      <c r="Y121" s="108">
        <f>$Y$122+$Y$129+$Y$131+$Y$133+$Y$135+$Y$137+$Y$143</f>
        <v>0</v>
      </c>
      <c r="AA121" s="109">
        <f>$AA$122+$AA$129+$AA$131+$AA$133+$AA$135+$AA$137+$AA$143</f>
        <v>0</v>
      </c>
      <c r="AR121" s="105" t="s">
        <v>19</v>
      </c>
      <c r="AT121" s="105" t="s">
        <v>72</v>
      </c>
      <c r="AU121" s="105" t="s">
        <v>73</v>
      </c>
      <c r="AY121" s="105" t="s">
        <v>162</v>
      </c>
      <c r="BK121" s="110">
        <f>$BK$122+$BK$129+$BK$131+$BK$133+$BK$135+$BK$137+$BK$143</f>
        <v>198827</v>
      </c>
    </row>
    <row r="122" spans="2:63" s="102" customFormat="1" ht="21" customHeight="1">
      <c r="B122" s="103"/>
      <c r="D122" s="111" t="s">
        <v>189</v>
      </c>
      <c r="E122" s="111"/>
      <c r="F122" s="111"/>
      <c r="G122" s="111"/>
      <c r="H122" s="111"/>
      <c r="I122" s="111"/>
      <c r="J122" s="111"/>
      <c r="K122" s="111"/>
      <c r="L122" s="111"/>
      <c r="M122" s="111"/>
      <c r="N122" s="169">
        <f>$BK$122</f>
        <v>49051</v>
      </c>
      <c r="O122" s="170"/>
      <c r="P122" s="170"/>
      <c r="Q122" s="170"/>
      <c r="R122" s="106"/>
      <c r="T122" s="107"/>
      <c r="W122" s="108">
        <f>SUM($W$123:$W$128)</f>
        <v>0</v>
      </c>
      <c r="Y122" s="108">
        <f>SUM($Y$123:$Y$128)</f>
        <v>0</v>
      </c>
      <c r="AA122" s="109">
        <f>SUM($AA$123:$AA$128)</f>
        <v>0</v>
      </c>
      <c r="AR122" s="105" t="s">
        <v>19</v>
      </c>
      <c r="AT122" s="105" t="s">
        <v>72</v>
      </c>
      <c r="AU122" s="105" t="s">
        <v>19</v>
      </c>
      <c r="AY122" s="105" t="s">
        <v>162</v>
      </c>
      <c r="BK122" s="110">
        <f>SUM($BK$123:$BK$128)</f>
        <v>49051</v>
      </c>
    </row>
    <row r="123" spans="2:65" s="6" customFormat="1" ht="39" customHeight="1">
      <c r="B123" s="19"/>
      <c r="C123" s="112" t="s">
        <v>19</v>
      </c>
      <c r="D123" s="112" t="s">
        <v>163</v>
      </c>
      <c r="E123" s="113" t="s">
        <v>282</v>
      </c>
      <c r="F123" s="175" t="s">
        <v>283</v>
      </c>
      <c r="G123" s="173"/>
      <c r="H123" s="173"/>
      <c r="I123" s="173"/>
      <c r="J123" s="114" t="s">
        <v>170</v>
      </c>
      <c r="K123" s="115">
        <v>20</v>
      </c>
      <c r="L123" s="172">
        <v>98.3</v>
      </c>
      <c r="M123" s="173"/>
      <c r="N123" s="172">
        <f>ROUND($L$123*$K$123,2)</f>
        <v>1966</v>
      </c>
      <c r="O123" s="173"/>
      <c r="P123" s="173"/>
      <c r="Q123" s="173"/>
      <c r="R123" s="20"/>
      <c r="T123" s="116"/>
      <c r="U123" s="26" t="s">
        <v>38</v>
      </c>
      <c r="V123" s="117">
        <v>0</v>
      </c>
      <c r="W123" s="117">
        <f>$V$123*$K$123</f>
        <v>0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167</v>
      </c>
      <c r="AT123" s="6" t="s">
        <v>163</v>
      </c>
      <c r="AU123" s="6" t="s">
        <v>127</v>
      </c>
      <c r="AY123" s="6" t="s">
        <v>162</v>
      </c>
      <c r="BE123" s="119">
        <f>IF($U$123="základní",$N$123,0)</f>
        <v>1966</v>
      </c>
      <c r="BF123" s="119">
        <f>IF($U$123="snížená",$N$123,0)</f>
        <v>0</v>
      </c>
      <c r="BG123" s="119">
        <f>IF($U$123="zákl. přenesená",$N$123,0)</f>
        <v>0</v>
      </c>
      <c r="BH123" s="119">
        <f>IF($U$123="sníž. přenesená",$N$123,0)</f>
        <v>0</v>
      </c>
      <c r="BI123" s="119">
        <f>IF($U$123="nulová",$N$123,0)</f>
        <v>0</v>
      </c>
      <c r="BJ123" s="6" t="s">
        <v>19</v>
      </c>
      <c r="BK123" s="119">
        <f>ROUND($L$123*$K$123,2)</f>
        <v>1966</v>
      </c>
      <c r="BL123" s="6" t="s">
        <v>167</v>
      </c>
      <c r="BM123" s="6" t="s">
        <v>19</v>
      </c>
    </row>
    <row r="124" spans="2:65" s="6" customFormat="1" ht="27" customHeight="1">
      <c r="B124" s="19"/>
      <c r="C124" s="112" t="s">
        <v>127</v>
      </c>
      <c r="D124" s="112" t="s">
        <v>163</v>
      </c>
      <c r="E124" s="113" t="s">
        <v>284</v>
      </c>
      <c r="F124" s="175" t="s">
        <v>285</v>
      </c>
      <c r="G124" s="173"/>
      <c r="H124" s="173"/>
      <c r="I124" s="173"/>
      <c r="J124" s="114" t="s">
        <v>196</v>
      </c>
      <c r="K124" s="115">
        <v>6</v>
      </c>
      <c r="L124" s="172">
        <v>1560</v>
      </c>
      <c r="M124" s="173"/>
      <c r="N124" s="172">
        <f>ROUND($L$124*$K$124,2)</f>
        <v>9360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9360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9360</v>
      </c>
      <c r="BL124" s="6" t="s">
        <v>167</v>
      </c>
      <c r="BM124" s="6" t="s">
        <v>127</v>
      </c>
    </row>
    <row r="125" spans="2:65" s="6" customFormat="1" ht="27" customHeight="1">
      <c r="B125" s="19"/>
      <c r="C125" s="112" t="s">
        <v>171</v>
      </c>
      <c r="D125" s="112" t="s">
        <v>163</v>
      </c>
      <c r="E125" s="113" t="s">
        <v>248</v>
      </c>
      <c r="F125" s="175" t="s">
        <v>249</v>
      </c>
      <c r="G125" s="173"/>
      <c r="H125" s="173"/>
      <c r="I125" s="173"/>
      <c r="J125" s="114" t="s">
        <v>196</v>
      </c>
      <c r="K125" s="115">
        <v>30</v>
      </c>
      <c r="L125" s="172">
        <v>387</v>
      </c>
      <c r="M125" s="173"/>
      <c r="N125" s="172">
        <f>ROUND($L$125*$K$125,2)</f>
        <v>11610</v>
      </c>
      <c r="O125" s="173"/>
      <c r="P125" s="173"/>
      <c r="Q125" s="173"/>
      <c r="R125" s="20"/>
      <c r="T125" s="116"/>
      <c r="U125" s="26" t="s">
        <v>38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167</v>
      </c>
      <c r="AT125" s="6" t="s">
        <v>163</v>
      </c>
      <c r="AU125" s="6" t="s">
        <v>127</v>
      </c>
      <c r="AY125" s="6" t="s">
        <v>162</v>
      </c>
      <c r="BE125" s="119">
        <f>IF($U$125="základní",$N$125,0)</f>
        <v>11610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11610</v>
      </c>
      <c r="BL125" s="6" t="s">
        <v>167</v>
      </c>
      <c r="BM125" s="6" t="s">
        <v>171</v>
      </c>
    </row>
    <row r="126" spans="2:65" s="6" customFormat="1" ht="27" customHeight="1">
      <c r="B126" s="19"/>
      <c r="C126" s="112" t="s">
        <v>167</v>
      </c>
      <c r="D126" s="112" t="s">
        <v>163</v>
      </c>
      <c r="E126" s="113" t="s">
        <v>269</v>
      </c>
      <c r="F126" s="175" t="s">
        <v>270</v>
      </c>
      <c r="G126" s="173"/>
      <c r="H126" s="173"/>
      <c r="I126" s="173"/>
      <c r="J126" s="114" t="s">
        <v>196</v>
      </c>
      <c r="K126" s="115">
        <v>30</v>
      </c>
      <c r="L126" s="172">
        <v>66.9</v>
      </c>
      <c r="M126" s="173"/>
      <c r="N126" s="172">
        <f>ROUND($L$126*$K$126,2)</f>
        <v>2007</v>
      </c>
      <c r="O126" s="173"/>
      <c r="P126" s="173"/>
      <c r="Q126" s="173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167</v>
      </c>
      <c r="AT126" s="6" t="s">
        <v>163</v>
      </c>
      <c r="AU126" s="6" t="s">
        <v>127</v>
      </c>
      <c r="AY126" s="6" t="s">
        <v>162</v>
      </c>
      <c r="BE126" s="119">
        <f>IF($U$126="základní",$N$126,0)</f>
        <v>2007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2007</v>
      </c>
      <c r="BL126" s="6" t="s">
        <v>167</v>
      </c>
      <c r="BM126" s="6" t="s">
        <v>167</v>
      </c>
    </row>
    <row r="127" spans="2:65" s="6" customFormat="1" ht="27" customHeight="1">
      <c r="B127" s="19"/>
      <c r="C127" s="112" t="s">
        <v>176</v>
      </c>
      <c r="D127" s="112" t="s">
        <v>163</v>
      </c>
      <c r="E127" s="113" t="s">
        <v>271</v>
      </c>
      <c r="F127" s="175" t="s">
        <v>272</v>
      </c>
      <c r="G127" s="173"/>
      <c r="H127" s="173"/>
      <c r="I127" s="173"/>
      <c r="J127" s="114" t="s">
        <v>196</v>
      </c>
      <c r="K127" s="115">
        <v>30</v>
      </c>
      <c r="L127" s="172">
        <v>252</v>
      </c>
      <c r="M127" s="173"/>
      <c r="N127" s="172">
        <f>ROUND($L$127*$K$127,2)</f>
        <v>7560</v>
      </c>
      <c r="O127" s="173"/>
      <c r="P127" s="173"/>
      <c r="Q127" s="173"/>
      <c r="R127" s="20"/>
      <c r="T127" s="116"/>
      <c r="U127" s="26" t="s">
        <v>38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167</v>
      </c>
      <c r="AT127" s="6" t="s">
        <v>163</v>
      </c>
      <c r="AU127" s="6" t="s">
        <v>127</v>
      </c>
      <c r="AY127" s="6" t="s">
        <v>162</v>
      </c>
      <c r="BE127" s="119">
        <f>IF($U$127="základní",$N$127,0)</f>
        <v>7560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7560</v>
      </c>
      <c r="BL127" s="6" t="s">
        <v>167</v>
      </c>
      <c r="BM127" s="6" t="s">
        <v>176</v>
      </c>
    </row>
    <row r="128" spans="2:65" s="6" customFormat="1" ht="39" customHeight="1">
      <c r="B128" s="19"/>
      <c r="C128" s="112" t="s">
        <v>178</v>
      </c>
      <c r="D128" s="112" t="s">
        <v>163</v>
      </c>
      <c r="E128" s="113" t="s">
        <v>273</v>
      </c>
      <c r="F128" s="175" t="s">
        <v>274</v>
      </c>
      <c r="G128" s="173"/>
      <c r="H128" s="173"/>
      <c r="I128" s="173"/>
      <c r="J128" s="114" t="s">
        <v>196</v>
      </c>
      <c r="K128" s="115">
        <v>840</v>
      </c>
      <c r="L128" s="172">
        <v>19.7</v>
      </c>
      <c r="M128" s="173"/>
      <c r="N128" s="172">
        <f>ROUND($L$128*$K$128,2)</f>
        <v>16548</v>
      </c>
      <c r="O128" s="173"/>
      <c r="P128" s="173"/>
      <c r="Q128" s="173"/>
      <c r="R128" s="20"/>
      <c r="T128" s="116"/>
      <c r="U128" s="26" t="s">
        <v>38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167</v>
      </c>
      <c r="AT128" s="6" t="s">
        <v>163</v>
      </c>
      <c r="AU128" s="6" t="s">
        <v>127</v>
      </c>
      <c r="AY128" s="6" t="s">
        <v>162</v>
      </c>
      <c r="BE128" s="119">
        <f>IF($U$128="základní",$N$128,0)</f>
        <v>16548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16548</v>
      </c>
      <c r="BL128" s="6" t="s">
        <v>167</v>
      </c>
      <c r="BM128" s="6" t="s">
        <v>178</v>
      </c>
    </row>
    <row r="129" spans="2:63" s="102" customFormat="1" ht="30.75" customHeight="1">
      <c r="B129" s="103"/>
      <c r="D129" s="111" t="s">
        <v>190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69">
        <f>$BK$129</f>
        <v>17240</v>
      </c>
      <c r="O129" s="170"/>
      <c r="P129" s="170"/>
      <c r="Q129" s="170"/>
      <c r="R129" s="106"/>
      <c r="T129" s="107"/>
      <c r="W129" s="108">
        <f>$W$130</f>
        <v>0</v>
      </c>
      <c r="Y129" s="108">
        <f>$Y$130</f>
        <v>0</v>
      </c>
      <c r="AA129" s="109">
        <f>$AA$130</f>
        <v>0</v>
      </c>
      <c r="AR129" s="105" t="s">
        <v>19</v>
      </c>
      <c r="AT129" s="105" t="s">
        <v>72</v>
      </c>
      <c r="AU129" s="105" t="s">
        <v>19</v>
      </c>
      <c r="AY129" s="105" t="s">
        <v>162</v>
      </c>
      <c r="BK129" s="110">
        <f>$BK$130</f>
        <v>17240</v>
      </c>
    </row>
    <row r="130" spans="2:65" s="6" customFormat="1" ht="27" customHeight="1">
      <c r="B130" s="19"/>
      <c r="C130" s="112" t="s">
        <v>182</v>
      </c>
      <c r="D130" s="112" t="s">
        <v>163</v>
      </c>
      <c r="E130" s="113" t="s">
        <v>252</v>
      </c>
      <c r="F130" s="175" t="s">
        <v>253</v>
      </c>
      <c r="G130" s="173"/>
      <c r="H130" s="173"/>
      <c r="I130" s="173"/>
      <c r="J130" s="114" t="s">
        <v>196</v>
      </c>
      <c r="K130" s="115">
        <v>4</v>
      </c>
      <c r="L130" s="172">
        <v>4310</v>
      </c>
      <c r="M130" s="173"/>
      <c r="N130" s="172">
        <f>ROUND($L$130*$K$130,2)</f>
        <v>17240</v>
      </c>
      <c r="O130" s="173"/>
      <c r="P130" s="173"/>
      <c r="Q130" s="173"/>
      <c r="R130" s="20"/>
      <c r="T130" s="116"/>
      <c r="U130" s="26" t="s">
        <v>38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167</v>
      </c>
      <c r="AT130" s="6" t="s">
        <v>163</v>
      </c>
      <c r="AU130" s="6" t="s">
        <v>127</v>
      </c>
      <c r="AY130" s="6" t="s">
        <v>162</v>
      </c>
      <c r="BE130" s="119">
        <f>IF($U$130="základní",$N$130,0)</f>
        <v>17240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17240</v>
      </c>
      <c r="BL130" s="6" t="s">
        <v>167</v>
      </c>
      <c r="BM130" s="6" t="s">
        <v>182</v>
      </c>
    </row>
    <row r="131" spans="2:63" s="102" customFormat="1" ht="30.75" customHeight="1">
      <c r="B131" s="103"/>
      <c r="D131" s="111" t="s">
        <v>236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69">
        <f>$BK$131</f>
        <v>36600</v>
      </c>
      <c r="O131" s="170"/>
      <c r="P131" s="170"/>
      <c r="Q131" s="170"/>
      <c r="R131" s="106"/>
      <c r="T131" s="107"/>
      <c r="W131" s="108">
        <f>$W$132</f>
        <v>0</v>
      </c>
      <c r="Y131" s="108">
        <f>$Y$132</f>
        <v>0</v>
      </c>
      <c r="AA131" s="109">
        <f>$AA$132</f>
        <v>0</v>
      </c>
      <c r="AR131" s="105" t="s">
        <v>19</v>
      </c>
      <c r="AT131" s="105" t="s">
        <v>72</v>
      </c>
      <c r="AU131" s="105" t="s">
        <v>19</v>
      </c>
      <c r="AY131" s="105" t="s">
        <v>162</v>
      </c>
      <c r="BK131" s="110">
        <f>$BK$132</f>
        <v>36600</v>
      </c>
    </row>
    <row r="132" spans="2:65" s="6" customFormat="1" ht="39" customHeight="1">
      <c r="B132" s="19"/>
      <c r="C132" s="112" t="s">
        <v>185</v>
      </c>
      <c r="D132" s="112" t="s">
        <v>163</v>
      </c>
      <c r="E132" s="113" t="s">
        <v>286</v>
      </c>
      <c r="F132" s="175" t="s">
        <v>287</v>
      </c>
      <c r="G132" s="173"/>
      <c r="H132" s="173"/>
      <c r="I132" s="173"/>
      <c r="J132" s="114" t="s">
        <v>170</v>
      </c>
      <c r="K132" s="115">
        <v>20</v>
      </c>
      <c r="L132" s="172">
        <v>1830</v>
      </c>
      <c r="M132" s="173"/>
      <c r="N132" s="172">
        <f>ROUND($L$132*$K$132,2)</f>
        <v>36600</v>
      </c>
      <c r="O132" s="173"/>
      <c r="P132" s="173"/>
      <c r="Q132" s="173"/>
      <c r="R132" s="20"/>
      <c r="T132" s="116"/>
      <c r="U132" s="26" t="s">
        <v>38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167</v>
      </c>
      <c r="AT132" s="6" t="s">
        <v>163</v>
      </c>
      <c r="AU132" s="6" t="s">
        <v>127</v>
      </c>
      <c r="AY132" s="6" t="s">
        <v>162</v>
      </c>
      <c r="BE132" s="119">
        <f>IF($U$132="základní",$N$132,0)</f>
        <v>36600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36600</v>
      </c>
      <c r="BL132" s="6" t="s">
        <v>167</v>
      </c>
      <c r="BM132" s="6" t="s">
        <v>185</v>
      </c>
    </row>
    <row r="133" spans="2:63" s="102" customFormat="1" ht="30.75" customHeight="1">
      <c r="B133" s="103"/>
      <c r="D133" s="111" t="s">
        <v>139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69">
        <f>$BK$133</f>
        <v>5640</v>
      </c>
      <c r="O133" s="170"/>
      <c r="P133" s="170"/>
      <c r="Q133" s="170"/>
      <c r="R133" s="106"/>
      <c r="T133" s="107"/>
      <c r="W133" s="108">
        <f>$W$134</f>
        <v>0</v>
      </c>
      <c r="Y133" s="108">
        <f>$Y$134</f>
        <v>0</v>
      </c>
      <c r="AA133" s="109">
        <f>$AA$134</f>
        <v>0</v>
      </c>
      <c r="AR133" s="105" t="s">
        <v>19</v>
      </c>
      <c r="AT133" s="105" t="s">
        <v>72</v>
      </c>
      <c r="AU133" s="105" t="s">
        <v>19</v>
      </c>
      <c r="AY133" s="105" t="s">
        <v>162</v>
      </c>
      <c r="BK133" s="110">
        <f>$BK$134</f>
        <v>5640</v>
      </c>
    </row>
    <row r="134" spans="2:65" s="6" customFormat="1" ht="27" customHeight="1">
      <c r="B134" s="19"/>
      <c r="C134" s="112" t="s">
        <v>177</v>
      </c>
      <c r="D134" s="112" t="s">
        <v>163</v>
      </c>
      <c r="E134" s="113" t="s">
        <v>168</v>
      </c>
      <c r="F134" s="175" t="s">
        <v>169</v>
      </c>
      <c r="G134" s="173"/>
      <c r="H134" s="173"/>
      <c r="I134" s="173"/>
      <c r="J134" s="114" t="s">
        <v>170</v>
      </c>
      <c r="K134" s="115">
        <v>10</v>
      </c>
      <c r="L134" s="172">
        <v>564</v>
      </c>
      <c r="M134" s="173"/>
      <c r="N134" s="172">
        <f>ROUND($L$134*$K$134,2)</f>
        <v>5640</v>
      </c>
      <c r="O134" s="173"/>
      <c r="P134" s="173"/>
      <c r="Q134" s="173"/>
      <c r="R134" s="20"/>
      <c r="T134" s="116"/>
      <c r="U134" s="26" t="s">
        <v>38</v>
      </c>
      <c r="V134" s="117">
        <v>0</v>
      </c>
      <c r="W134" s="117">
        <f>$V$134*$K$134</f>
        <v>0</v>
      </c>
      <c r="X134" s="117">
        <v>0</v>
      </c>
      <c r="Y134" s="117">
        <f>$X$134*$K$134</f>
        <v>0</v>
      </c>
      <c r="Z134" s="117">
        <v>0</v>
      </c>
      <c r="AA134" s="118">
        <f>$Z$134*$K$134</f>
        <v>0</v>
      </c>
      <c r="AR134" s="6" t="s">
        <v>167</v>
      </c>
      <c r="AT134" s="6" t="s">
        <v>163</v>
      </c>
      <c r="AU134" s="6" t="s">
        <v>127</v>
      </c>
      <c r="AY134" s="6" t="s">
        <v>162</v>
      </c>
      <c r="BE134" s="119">
        <f>IF($U$134="základní",$N$134,0)</f>
        <v>5640</v>
      </c>
      <c r="BF134" s="119">
        <f>IF($U$134="snížená",$N$134,0)</f>
        <v>0</v>
      </c>
      <c r="BG134" s="119">
        <f>IF($U$134="zákl. přenesená",$N$134,0)</f>
        <v>0</v>
      </c>
      <c r="BH134" s="119">
        <f>IF($U$134="sníž. přenesená",$N$134,0)</f>
        <v>0</v>
      </c>
      <c r="BI134" s="119">
        <f>IF($U$134="nulová",$N$134,0)</f>
        <v>0</v>
      </c>
      <c r="BJ134" s="6" t="s">
        <v>19</v>
      </c>
      <c r="BK134" s="119">
        <f>ROUND($L$134*$K$134,2)</f>
        <v>5640</v>
      </c>
      <c r="BL134" s="6" t="s">
        <v>167</v>
      </c>
      <c r="BM134" s="6" t="s">
        <v>177</v>
      </c>
    </row>
    <row r="135" spans="2:63" s="102" customFormat="1" ht="30.75" customHeight="1">
      <c r="B135" s="103"/>
      <c r="D135" s="111" t="s">
        <v>140</v>
      </c>
      <c r="E135" s="111"/>
      <c r="F135" s="111"/>
      <c r="G135" s="111"/>
      <c r="H135" s="111"/>
      <c r="I135" s="111"/>
      <c r="J135" s="111"/>
      <c r="K135" s="111"/>
      <c r="L135" s="111"/>
      <c r="M135" s="111"/>
      <c r="N135" s="169">
        <f>$BK$135</f>
        <v>18666</v>
      </c>
      <c r="O135" s="170"/>
      <c r="P135" s="170"/>
      <c r="Q135" s="170"/>
      <c r="R135" s="106"/>
      <c r="T135" s="107"/>
      <c r="W135" s="108">
        <f>$W$136</f>
        <v>0</v>
      </c>
      <c r="Y135" s="108">
        <f>$Y$136</f>
        <v>0</v>
      </c>
      <c r="AA135" s="109">
        <f>$AA$136</f>
        <v>0</v>
      </c>
      <c r="AR135" s="105" t="s">
        <v>19</v>
      </c>
      <c r="AT135" s="105" t="s">
        <v>72</v>
      </c>
      <c r="AU135" s="105" t="s">
        <v>19</v>
      </c>
      <c r="AY135" s="105" t="s">
        <v>162</v>
      </c>
      <c r="BK135" s="110">
        <f>$BK$136</f>
        <v>18666</v>
      </c>
    </row>
    <row r="136" spans="2:65" s="6" customFormat="1" ht="27" customHeight="1">
      <c r="B136" s="19"/>
      <c r="C136" s="112" t="s">
        <v>24</v>
      </c>
      <c r="D136" s="112" t="s">
        <v>163</v>
      </c>
      <c r="E136" s="113" t="s">
        <v>172</v>
      </c>
      <c r="F136" s="175" t="s">
        <v>173</v>
      </c>
      <c r="G136" s="173"/>
      <c r="H136" s="173"/>
      <c r="I136" s="173"/>
      <c r="J136" s="114" t="s">
        <v>170</v>
      </c>
      <c r="K136" s="115">
        <v>51</v>
      </c>
      <c r="L136" s="172">
        <v>366</v>
      </c>
      <c r="M136" s="173"/>
      <c r="N136" s="172">
        <f>ROUND($L$136*$K$136,2)</f>
        <v>18666</v>
      </c>
      <c r="O136" s="173"/>
      <c r="P136" s="173"/>
      <c r="Q136" s="173"/>
      <c r="R136" s="20"/>
      <c r="T136" s="116"/>
      <c r="U136" s="26" t="s">
        <v>38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167</v>
      </c>
      <c r="AT136" s="6" t="s">
        <v>163</v>
      </c>
      <c r="AU136" s="6" t="s">
        <v>127</v>
      </c>
      <c r="AY136" s="6" t="s">
        <v>162</v>
      </c>
      <c r="BE136" s="119">
        <f>IF($U$136="základní",$N$136,0)</f>
        <v>18666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18666</v>
      </c>
      <c r="BL136" s="6" t="s">
        <v>167</v>
      </c>
      <c r="BM136" s="6" t="s">
        <v>24</v>
      </c>
    </row>
    <row r="137" spans="2:63" s="102" customFormat="1" ht="30.75" customHeight="1">
      <c r="B137" s="103"/>
      <c r="D137" s="111" t="s">
        <v>141</v>
      </c>
      <c r="E137" s="111"/>
      <c r="F137" s="111"/>
      <c r="G137" s="111"/>
      <c r="H137" s="111"/>
      <c r="I137" s="111"/>
      <c r="J137" s="111"/>
      <c r="K137" s="111"/>
      <c r="L137" s="111"/>
      <c r="M137" s="111"/>
      <c r="N137" s="169">
        <f>$BK$137</f>
        <v>66630</v>
      </c>
      <c r="O137" s="170"/>
      <c r="P137" s="170"/>
      <c r="Q137" s="170"/>
      <c r="R137" s="106"/>
      <c r="T137" s="107"/>
      <c r="W137" s="108">
        <f>SUM($W$138:$W$142)</f>
        <v>0</v>
      </c>
      <c r="Y137" s="108">
        <f>SUM($Y$138:$Y$142)</f>
        <v>0</v>
      </c>
      <c r="AA137" s="109">
        <f>SUM($AA$138:$AA$142)</f>
        <v>0</v>
      </c>
      <c r="AR137" s="105" t="s">
        <v>19</v>
      </c>
      <c r="AT137" s="105" t="s">
        <v>72</v>
      </c>
      <c r="AU137" s="105" t="s">
        <v>19</v>
      </c>
      <c r="AY137" s="105" t="s">
        <v>162</v>
      </c>
      <c r="BK137" s="110">
        <f>SUM($BK$138:$BK$142)</f>
        <v>66630</v>
      </c>
    </row>
    <row r="138" spans="2:65" s="6" customFormat="1" ht="27" customHeight="1">
      <c r="B138" s="19"/>
      <c r="C138" s="112" t="s">
        <v>215</v>
      </c>
      <c r="D138" s="112" t="s">
        <v>163</v>
      </c>
      <c r="E138" s="113" t="s">
        <v>288</v>
      </c>
      <c r="F138" s="175" t="s">
        <v>289</v>
      </c>
      <c r="G138" s="173"/>
      <c r="H138" s="173"/>
      <c r="I138" s="173"/>
      <c r="J138" s="114" t="s">
        <v>219</v>
      </c>
      <c r="K138" s="115">
        <v>45</v>
      </c>
      <c r="L138" s="172">
        <v>173</v>
      </c>
      <c r="M138" s="173"/>
      <c r="N138" s="172">
        <f>ROUND($L$138*$K$138,2)</f>
        <v>7785</v>
      </c>
      <c r="O138" s="173"/>
      <c r="P138" s="173"/>
      <c r="Q138" s="173"/>
      <c r="R138" s="20"/>
      <c r="T138" s="116"/>
      <c r="U138" s="26" t="s">
        <v>38</v>
      </c>
      <c r="V138" s="117">
        <v>0</v>
      </c>
      <c r="W138" s="117">
        <f>$V$138*$K$138</f>
        <v>0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167</v>
      </c>
      <c r="AT138" s="6" t="s">
        <v>163</v>
      </c>
      <c r="AU138" s="6" t="s">
        <v>127</v>
      </c>
      <c r="AY138" s="6" t="s">
        <v>162</v>
      </c>
      <c r="BE138" s="119">
        <f>IF($U$138="základní",$N$138,0)</f>
        <v>7785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19</v>
      </c>
      <c r="BK138" s="119">
        <f>ROUND($L$138*$K$138,2)</f>
        <v>7785</v>
      </c>
      <c r="BL138" s="6" t="s">
        <v>167</v>
      </c>
      <c r="BM138" s="6" t="s">
        <v>215</v>
      </c>
    </row>
    <row r="139" spans="2:65" s="6" customFormat="1" ht="27" customHeight="1">
      <c r="B139" s="19"/>
      <c r="C139" s="112" t="s">
        <v>216</v>
      </c>
      <c r="D139" s="112" t="s">
        <v>163</v>
      </c>
      <c r="E139" s="113" t="s">
        <v>290</v>
      </c>
      <c r="F139" s="175" t="s">
        <v>291</v>
      </c>
      <c r="G139" s="173"/>
      <c r="H139" s="173"/>
      <c r="I139" s="173"/>
      <c r="J139" s="114" t="s">
        <v>219</v>
      </c>
      <c r="K139" s="115">
        <v>45</v>
      </c>
      <c r="L139" s="172">
        <v>207</v>
      </c>
      <c r="M139" s="173"/>
      <c r="N139" s="172">
        <f>ROUND($L$139*$K$139,2)</f>
        <v>9315</v>
      </c>
      <c r="O139" s="173"/>
      <c r="P139" s="173"/>
      <c r="Q139" s="173"/>
      <c r="R139" s="20"/>
      <c r="T139" s="116"/>
      <c r="U139" s="26" t="s">
        <v>38</v>
      </c>
      <c r="V139" s="117">
        <v>0</v>
      </c>
      <c r="W139" s="117">
        <f>$V$139*$K$139</f>
        <v>0</v>
      </c>
      <c r="X139" s="117">
        <v>0</v>
      </c>
      <c r="Y139" s="117">
        <f>$X$139*$K$139</f>
        <v>0</v>
      </c>
      <c r="Z139" s="117">
        <v>0</v>
      </c>
      <c r="AA139" s="118">
        <f>$Z$139*$K$139</f>
        <v>0</v>
      </c>
      <c r="AR139" s="6" t="s">
        <v>167</v>
      </c>
      <c r="AT139" s="6" t="s">
        <v>163</v>
      </c>
      <c r="AU139" s="6" t="s">
        <v>127</v>
      </c>
      <c r="AY139" s="6" t="s">
        <v>162</v>
      </c>
      <c r="BE139" s="119">
        <f>IF($U$139="základní",$N$139,0)</f>
        <v>9315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6" t="s">
        <v>19</v>
      </c>
      <c r="BK139" s="119">
        <f>ROUND($L$139*$K$139,2)</f>
        <v>9315</v>
      </c>
      <c r="BL139" s="6" t="s">
        <v>167</v>
      </c>
      <c r="BM139" s="6" t="s">
        <v>216</v>
      </c>
    </row>
    <row r="140" spans="2:65" s="6" customFormat="1" ht="27" customHeight="1">
      <c r="B140" s="19"/>
      <c r="C140" s="112" t="s">
        <v>220</v>
      </c>
      <c r="D140" s="112" t="s">
        <v>163</v>
      </c>
      <c r="E140" s="113" t="s">
        <v>292</v>
      </c>
      <c r="F140" s="175" t="s">
        <v>293</v>
      </c>
      <c r="G140" s="173"/>
      <c r="H140" s="173"/>
      <c r="I140" s="173"/>
      <c r="J140" s="114" t="s">
        <v>170</v>
      </c>
      <c r="K140" s="115">
        <v>20</v>
      </c>
      <c r="L140" s="172">
        <v>70</v>
      </c>
      <c r="M140" s="173"/>
      <c r="N140" s="172">
        <f>ROUND($L$140*$K$140,2)</f>
        <v>1400</v>
      </c>
      <c r="O140" s="173"/>
      <c r="P140" s="173"/>
      <c r="Q140" s="173"/>
      <c r="R140" s="20"/>
      <c r="T140" s="116"/>
      <c r="U140" s="26" t="s">
        <v>38</v>
      </c>
      <c r="V140" s="117">
        <v>0</v>
      </c>
      <c r="W140" s="117">
        <f>$V$140*$K$140</f>
        <v>0</v>
      </c>
      <c r="X140" s="117">
        <v>0</v>
      </c>
      <c r="Y140" s="117">
        <f>$X$140*$K$140</f>
        <v>0</v>
      </c>
      <c r="Z140" s="117">
        <v>0</v>
      </c>
      <c r="AA140" s="118">
        <f>$Z$140*$K$140</f>
        <v>0</v>
      </c>
      <c r="AR140" s="6" t="s">
        <v>167</v>
      </c>
      <c r="AT140" s="6" t="s">
        <v>163</v>
      </c>
      <c r="AU140" s="6" t="s">
        <v>127</v>
      </c>
      <c r="AY140" s="6" t="s">
        <v>162</v>
      </c>
      <c r="BE140" s="119">
        <f>IF($U$140="základní",$N$140,0)</f>
        <v>1400</v>
      </c>
      <c r="BF140" s="119">
        <f>IF($U$140="snížená",$N$140,0)</f>
        <v>0</v>
      </c>
      <c r="BG140" s="119">
        <f>IF($U$140="zákl. přenesená",$N$140,0)</f>
        <v>0</v>
      </c>
      <c r="BH140" s="119">
        <f>IF($U$140="sníž. přenesená",$N$140,0)</f>
        <v>0</v>
      </c>
      <c r="BI140" s="119">
        <f>IF($U$140="nulová",$N$140,0)</f>
        <v>0</v>
      </c>
      <c r="BJ140" s="6" t="s">
        <v>19</v>
      </c>
      <c r="BK140" s="119">
        <f>ROUND($L$140*$K$140,2)</f>
        <v>1400</v>
      </c>
      <c r="BL140" s="6" t="s">
        <v>167</v>
      </c>
      <c r="BM140" s="6" t="s">
        <v>220</v>
      </c>
    </row>
    <row r="141" spans="2:65" s="6" customFormat="1" ht="27" customHeight="1">
      <c r="B141" s="19"/>
      <c r="C141" s="112" t="s">
        <v>223</v>
      </c>
      <c r="D141" s="112" t="s">
        <v>163</v>
      </c>
      <c r="E141" s="113" t="s">
        <v>174</v>
      </c>
      <c r="F141" s="175" t="s">
        <v>175</v>
      </c>
      <c r="G141" s="173"/>
      <c r="H141" s="173"/>
      <c r="I141" s="173"/>
      <c r="J141" s="114" t="s">
        <v>170</v>
      </c>
      <c r="K141" s="115">
        <v>50</v>
      </c>
      <c r="L141" s="172">
        <v>161</v>
      </c>
      <c r="M141" s="173"/>
      <c r="N141" s="172">
        <f>ROUND($L$141*$K$141,2)</f>
        <v>8050</v>
      </c>
      <c r="O141" s="173"/>
      <c r="P141" s="173"/>
      <c r="Q141" s="173"/>
      <c r="R141" s="20"/>
      <c r="T141" s="116"/>
      <c r="U141" s="26" t="s">
        <v>38</v>
      </c>
      <c r="V141" s="117">
        <v>0</v>
      </c>
      <c r="W141" s="117">
        <f>$V$141*$K$141</f>
        <v>0</v>
      </c>
      <c r="X141" s="117">
        <v>0</v>
      </c>
      <c r="Y141" s="117">
        <f>$X$141*$K$141</f>
        <v>0</v>
      </c>
      <c r="Z141" s="117">
        <v>0</v>
      </c>
      <c r="AA141" s="118">
        <f>$Z$141*$K$141</f>
        <v>0</v>
      </c>
      <c r="AR141" s="6" t="s">
        <v>167</v>
      </c>
      <c r="AT141" s="6" t="s">
        <v>163</v>
      </c>
      <c r="AU141" s="6" t="s">
        <v>127</v>
      </c>
      <c r="AY141" s="6" t="s">
        <v>162</v>
      </c>
      <c r="BE141" s="119">
        <f>IF($U$141="základní",$N$141,0)</f>
        <v>8050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6" t="s">
        <v>19</v>
      </c>
      <c r="BK141" s="119">
        <f>ROUND($L$141*$K$141,2)</f>
        <v>8050</v>
      </c>
      <c r="BL141" s="6" t="s">
        <v>167</v>
      </c>
      <c r="BM141" s="6" t="s">
        <v>223</v>
      </c>
    </row>
    <row r="142" spans="2:65" s="6" customFormat="1" ht="27" customHeight="1">
      <c r="B142" s="19"/>
      <c r="C142" s="112" t="s">
        <v>8</v>
      </c>
      <c r="D142" s="112" t="s">
        <v>163</v>
      </c>
      <c r="E142" s="113" t="s">
        <v>243</v>
      </c>
      <c r="F142" s="175" t="s">
        <v>244</v>
      </c>
      <c r="G142" s="173"/>
      <c r="H142" s="173"/>
      <c r="I142" s="173"/>
      <c r="J142" s="114" t="s">
        <v>170</v>
      </c>
      <c r="K142" s="115">
        <v>12</v>
      </c>
      <c r="L142" s="172">
        <v>3340</v>
      </c>
      <c r="M142" s="173"/>
      <c r="N142" s="172">
        <f>ROUND($L$142*$K$142,2)</f>
        <v>40080</v>
      </c>
      <c r="O142" s="173"/>
      <c r="P142" s="173"/>
      <c r="Q142" s="173"/>
      <c r="R142" s="20"/>
      <c r="T142" s="116"/>
      <c r="U142" s="26" t="s">
        <v>38</v>
      </c>
      <c r="V142" s="117">
        <v>0</v>
      </c>
      <c r="W142" s="117">
        <f>$V$142*$K$142</f>
        <v>0</v>
      </c>
      <c r="X142" s="117">
        <v>0</v>
      </c>
      <c r="Y142" s="117">
        <f>$X$142*$K$142</f>
        <v>0</v>
      </c>
      <c r="Z142" s="117">
        <v>0</v>
      </c>
      <c r="AA142" s="118">
        <f>$Z$142*$K$142</f>
        <v>0</v>
      </c>
      <c r="AR142" s="6" t="s">
        <v>167</v>
      </c>
      <c r="AT142" s="6" t="s">
        <v>163</v>
      </c>
      <c r="AU142" s="6" t="s">
        <v>127</v>
      </c>
      <c r="AY142" s="6" t="s">
        <v>162</v>
      </c>
      <c r="BE142" s="119">
        <f>IF($U$142="základní",$N$142,0)</f>
        <v>40080</v>
      </c>
      <c r="BF142" s="119">
        <f>IF($U$142="snížená",$N$142,0)</f>
        <v>0</v>
      </c>
      <c r="BG142" s="119">
        <f>IF($U$142="zákl. přenesená",$N$142,0)</f>
        <v>0</v>
      </c>
      <c r="BH142" s="119">
        <f>IF($U$142="sníž. přenesená",$N$142,0)</f>
        <v>0</v>
      </c>
      <c r="BI142" s="119">
        <f>IF($U$142="nulová",$N$142,0)</f>
        <v>0</v>
      </c>
      <c r="BJ142" s="6" t="s">
        <v>19</v>
      </c>
      <c r="BK142" s="119">
        <f>ROUND($L$142*$K$142,2)</f>
        <v>40080</v>
      </c>
      <c r="BL142" s="6" t="s">
        <v>167</v>
      </c>
      <c r="BM142" s="6" t="s">
        <v>8</v>
      </c>
    </row>
    <row r="143" spans="2:63" s="102" customFormat="1" ht="30.75" customHeight="1">
      <c r="B143" s="103"/>
      <c r="D143" s="111" t="s">
        <v>142</v>
      </c>
      <c r="E143" s="111"/>
      <c r="F143" s="111"/>
      <c r="G143" s="111"/>
      <c r="H143" s="111"/>
      <c r="I143" s="111"/>
      <c r="J143" s="111"/>
      <c r="K143" s="111"/>
      <c r="L143" s="111"/>
      <c r="M143" s="111"/>
      <c r="N143" s="169">
        <f>$BK$143</f>
        <v>5000</v>
      </c>
      <c r="O143" s="170"/>
      <c r="P143" s="170"/>
      <c r="Q143" s="170"/>
      <c r="R143" s="106"/>
      <c r="T143" s="107"/>
      <c r="W143" s="108">
        <f>$W$144</f>
        <v>0</v>
      </c>
      <c r="Y143" s="108">
        <f>$Y$144</f>
        <v>0</v>
      </c>
      <c r="AA143" s="109">
        <f>$AA$144</f>
        <v>0</v>
      </c>
      <c r="AR143" s="105" t="s">
        <v>19</v>
      </c>
      <c r="AT143" s="105" t="s">
        <v>72</v>
      </c>
      <c r="AU143" s="105" t="s">
        <v>19</v>
      </c>
      <c r="AY143" s="105" t="s">
        <v>162</v>
      </c>
      <c r="BK143" s="110">
        <f>$BK$144</f>
        <v>5000</v>
      </c>
    </row>
    <row r="144" spans="2:65" s="6" customFormat="1" ht="15.75" customHeight="1">
      <c r="B144" s="19"/>
      <c r="C144" s="112" t="s">
        <v>229</v>
      </c>
      <c r="D144" s="112" t="s">
        <v>163</v>
      </c>
      <c r="E144" s="113" t="s">
        <v>179</v>
      </c>
      <c r="F144" s="175" t="s">
        <v>180</v>
      </c>
      <c r="G144" s="173"/>
      <c r="H144" s="173"/>
      <c r="I144" s="173"/>
      <c r="J144" s="114" t="s">
        <v>181</v>
      </c>
      <c r="K144" s="115">
        <v>1</v>
      </c>
      <c r="L144" s="172">
        <v>5000</v>
      </c>
      <c r="M144" s="173"/>
      <c r="N144" s="172">
        <f>ROUND($L$144*$K$144,2)</f>
        <v>5000</v>
      </c>
      <c r="O144" s="173"/>
      <c r="P144" s="173"/>
      <c r="Q144" s="173"/>
      <c r="R144" s="20"/>
      <c r="T144" s="116"/>
      <c r="U144" s="26" t="s">
        <v>38</v>
      </c>
      <c r="V144" s="117">
        <v>0</v>
      </c>
      <c r="W144" s="117">
        <f>$V$144*$K$144</f>
        <v>0</v>
      </c>
      <c r="X144" s="117">
        <v>0</v>
      </c>
      <c r="Y144" s="117">
        <f>$X$144*$K$144</f>
        <v>0</v>
      </c>
      <c r="Z144" s="117">
        <v>0</v>
      </c>
      <c r="AA144" s="118">
        <f>$Z$144*$K$144</f>
        <v>0</v>
      </c>
      <c r="AR144" s="6" t="s">
        <v>167</v>
      </c>
      <c r="AT144" s="6" t="s">
        <v>163</v>
      </c>
      <c r="AU144" s="6" t="s">
        <v>127</v>
      </c>
      <c r="AY144" s="6" t="s">
        <v>162</v>
      </c>
      <c r="BE144" s="119">
        <f>IF($U$144="základní",$N$144,0)</f>
        <v>5000</v>
      </c>
      <c r="BF144" s="119">
        <f>IF($U$144="snížená",$N$144,0)</f>
        <v>0</v>
      </c>
      <c r="BG144" s="119">
        <f>IF($U$144="zákl. přenesená",$N$144,0)</f>
        <v>0</v>
      </c>
      <c r="BH144" s="119">
        <f>IF($U$144="sníž. přenesená",$N$144,0)</f>
        <v>0</v>
      </c>
      <c r="BI144" s="119">
        <f>IF($U$144="nulová",$N$144,0)</f>
        <v>0</v>
      </c>
      <c r="BJ144" s="6" t="s">
        <v>19</v>
      </c>
      <c r="BK144" s="119">
        <f>ROUND($L$144*$K$144,2)</f>
        <v>5000</v>
      </c>
      <c r="BL144" s="6" t="s">
        <v>167</v>
      </c>
      <c r="BM144" s="6" t="s">
        <v>229</v>
      </c>
    </row>
    <row r="145" spans="2:63" s="102" customFormat="1" ht="37.5" customHeight="1">
      <c r="B145" s="103"/>
      <c r="D145" s="104" t="s">
        <v>143</v>
      </c>
      <c r="E145" s="104"/>
      <c r="F145" s="104"/>
      <c r="G145" s="104"/>
      <c r="H145" s="104"/>
      <c r="I145" s="104"/>
      <c r="J145" s="104"/>
      <c r="K145" s="104"/>
      <c r="L145" s="104"/>
      <c r="M145" s="104"/>
      <c r="N145" s="171">
        <f>$BK$145</f>
        <v>10000</v>
      </c>
      <c r="O145" s="170"/>
      <c r="P145" s="170"/>
      <c r="Q145" s="170"/>
      <c r="R145" s="106"/>
      <c r="T145" s="107"/>
      <c r="W145" s="108">
        <f>$W$146+$W$148</f>
        <v>0</v>
      </c>
      <c r="Y145" s="108">
        <f>$Y$146+$Y$148</f>
        <v>0</v>
      </c>
      <c r="AA145" s="109">
        <f>$AA$146+$AA$148</f>
        <v>0</v>
      </c>
      <c r="AR145" s="105" t="s">
        <v>176</v>
      </c>
      <c r="AT145" s="105" t="s">
        <v>72</v>
      </c>
      <c r="AU145" s="105" t="s">
        <v>73</v>
      </c>
      <c r="AY145" s="105" t="s">
        <v>162</v>
      </c>
      <c r="BK145" s="110">
        <f>$BK$146+$BK$148</f>
        <v>10000</v>
      </c>
    </row>
    <row r="146" spans="2:63" s="102" customFormat="1" ht="21" customHeight="1">
      <c r="B146" s="103"/>
      <c r="D146" s="111" t="s">
        <v>144</v>
      </c>
      <c r="E146" s="111"/>
      <c r="F146" s="111"/>
      <c r="G146" s="111"/>
      <c r="H146" s="111"/>
      <c r="I146" s="111"/>
      <c r="J146" s="111"/>
      <c r="K146" s="111"/>
      <c r="L146" s="111"/>
      <c r="M146" s="111"/>
      <c r="N146" s="169">
        <f>$BK$146</f>
        <v>5000</v>
      </c>
      <c r="O146" s="170"/>
      <c r="P146" s="170"/>
      <c r="Q146" s="170"/>
      <c r="R146" s="106"/>
      <c r="T146" s="107"/>
      <c r="W146" s="108">
        <f>$W$147</f>
        <v>0</v>
      </c>
      <c r="Y146" s="108">
        <f>$Y$147</f>
        <v>0</v>
      </c>
      <c r="AA146" s="109">
        <f>$AA$147</f>
        <v>0</v>
      </c>
      <c r="AR146" s="105" t="s">
        <v>176</v>
      </c>
      <c r="AT146" s="105" t="s">
        <v>72</v>
      </c>
      <c r="AU146" s="105" t="s">
        <v>19</v>
      </c>
      <c r="AY146" s="105" t="s">
        <v>162</v>
      </c>
      <c r="BK146" s="110">
        <f>$BK$147</f>
        <v>5000</v>
      </c>
    </row>
    <row r="147" spans="2:65" s="6" customFormat="1" ht="15.75" customHeight="1">
      <c r="B147" s="19"/>
      <c r="C147" s="112" t="s">
        <v>232</v>
      </c>
      <c r="D147" s="112" t="s">
        <v>163</v>
      </c>
      <c r="E147" s="113" t="s">
        <v>183</v>
      </c>
      <c r="F147" s="175" t="s">
        <v>184</v>
      </c>
      <c r="G147" s="173"/>
      <c r="H147" s="173"/>
      <c r="I147" s="173"/>
      <c r="J147" s="114" t="s">
        <v>181</v>
      </c>
      <c r="K147" s="115">
        <v>1</v>
      </c>
      <c r="L147" s="172">
        <v>5000</v>
      </c>
      <c r="M147" s="173"/>
      <c r="N147" s="172">
        <f>ROUND($L$147*$K$147,2)</f>
        <v>5000</v>
      </c>
      <c r="O147" s="173"/>
      <c r="P147" s="173"/>
      <c r="Q147" s="173"/>
      <c r="R147" s="20"/>
      <c r="T147" s="116"/>
      <c r="U147" s="26" t="s">
        <v>38</v>
      </c>
      <c r="V147" s="117">
        <v>0</v>
      </c>
      <c r="W147" s="117">
        <f>$V$147*$K$147</f>
        <v>0</v>
      </c>
      <c r="X147" s="117">
        <v>0</v>
      </c>
      <c r="Y147" s="117">
        <f>$X$147*$K$147</f>
        <v>0</v>
      </c>
      <c r="Z147" s="117">
        <v>0</v>
      </c>
      <c r="AA147" s="118">
        <f>$Z$147*$K$147</f>
        <v>0</v>
      </c>
      <c r="AR147" s="6" t="s">
        <v>167</v>
      </c>
      <c r="AT147" s="6" t="s">
        <v>163</v>
      </c>
      <c r="AU147" s="6" t="s">
        <v>127</v>
      </c>
      <c r="AY147" s="6" t="s">
        <v>162</v>
      </c>
      <c r="BE147" s="119">
        <f>IF($U$147="základní",$N$147,0)</f>
        <v>5000</v>
      </c>
      <c r="BF147" s="119">
        <f>IF($U$147="snížená",$N$147,0)</f>
        <v>0</v>
      </c>
      <c r="BG147" s="119">
        <f>IF($U$147="zákl. přenesená",$N$147,0)</f>
        <v>0</v>
      </c>
      <c r="BH147" s="119">
        <f>IF($U$147="sníž. přenesená",$N$147,0)</f>
        <v>0</v>
      </c>
      <c r="BI147" s="119">
        <f>IF($U$147="nulová",$N$147,0)</f>
        <v>0</v>
      </c>
      <c r="BJ147" s="6" t="s">
        <v>19</v>
      </c>
      <c r="BK147" s="119">
        <f>ROUND($L$147*$K$147,2)</f>
        <v>5000</v>
      </c>
      <c r="BL147" s="6" t="s">
        <v>167</v>
      </c>
      <c r="BM147" s="6" t="s">
        <v>232</v>
      </c>
    </row>
    <row r="148" spans="2:63" s="102" customFormat="1" ht="30.75" customHeight="1">
      <c r="B148" s="103"/>
      <c r="D148" s="111" t="s">
        <v>145</v>
      </c>
      <c r="E148" s="111"/>
      <c r="F148" s="111"/>
      <c r="G148" s="111"/>
      <c r="H148" s="111"/>
      <c r="I148" s="111"/>
      <c r="J148" s="111"/>
      <c r="K148" s="111"/>
      <c r="L148" s="111"/>
      <c r="M148" s="111"/>
      <c r="N148" s="169">
        <f>$BK$148</f>
        <v>5000</v>
      </c>
      <c r="O148" s="170"/>
      <c r="P148" s="170"/>
      <c r="Q148" s="170"/>
      <c r="R148" s="106"/>
      <c r="T148" s="107"/>
      <c r="W148" s="108">
        <f>$W$149</f>
        <v>0</v>
      </c>
      <c r="Y148" s="108">
        <f>$Y$149</f>
        <v>0</v>
      </c>
      <c r="AA148" s="109">
        <f>$AA$149</f>
        <v>0</v>
      </c>
      <c r="AR148" s="105" t="s">
        <v>176</v>
      </c>
      <c r="AT148" s="105" t="s">
        <v>72</v>
      </c>
      <c r="AU148" s="105" t="s">
        <v>19</v>
      </c>
      <c r="AY148" s="105" t="s">
        <v>162</v>
      </c>
      <c r="BK148" s="110">
        <f>$BK$149</f>
        <v>5000</v>
      </c>
    </row>
    <row r="149" spans="2:65" s="6" customFormat="1" ht="15.75" customHeight="1">
      <c r="B149" s="19"/>
      <c r="C149" s="112" t="s">
        <v>233</v>
      </c>
      <c r="D149" s="112" t="s">
        <v>163</v>
      </c>
      <c r="E149" s="113" t="s">
        <v>186</v>
      </c>
      <c r="F149" s="175" t="s">
        <v>187</v>
      </c>
      <c r="G149" s="173"/>
      <c r="H149" s="173"/>
      <c r="I149" s="173"/>
      <c r="J149" s="114" t="s">
        <v>181</v>
      </c>
      <c r="K149" s="115">
        <v>1</v>
      </c>
      <c r="L149" s="172">
        <v>5000</v>
      </c>
      <c r="M149" s="173"/>
      <c r="N149" s="172">
        <f>ROUND($L$149*$K$149,2)</f>
        <v>5000</v>
      </c>
      <c r="O149" s="173"/>
      <c r="P149" s="173"/>
      <c r="Q149" s="173"/>
      <c r="R149" s="20"/>
      <c r="T149" s="116"/>
      <c r="U149" s="120" t="s">
        <v>38</v>
      </c>
      <c r="V149" s="121">
        <v>0</v>
      </c>
      <c r="W149" s="121">
        <f>$V$149*$K$149</f>
        <v>0</v>
      </c>
      <c r="X149" s="121">
        <v>0</v>
      </c>
      <c r="Y149" s="121">
        <f>$X$149*$K$149</f>
        <v>0</v>
      </c>
      <c r="Z149" s="121">
        <v>0</v>
      </c>
      <c r="AA149" s="122">
        <f>$Z$149*$K$149</f>
        <v>0</v>
      </c>
      <c r="AR149" s="6" t="s">
        <v>167</v>
      </c>
      <c r="AT149" s="6" t="s">
        <v>163</v>
      </c>
      <c r="AU149" s="6" t="s">
        <v>127</v>
      </c>
      <c r="AY149" s="6" t="s">
        <v>162</v>
      </c>
      <c r="BE149" s="119">
        <f>IF($U$149="základní",$N$149,0)</f>
        <v>5000</v>
      </c>
      <c r="BF149" s="119">
        <f>IF($U$149="snížená",$N$149,0)</f>
        <v>0</v>
      </c>
      <c r="BG149" s="119">
        <f>IF($U$149="zákl. přenesená",$N$149,0)</f>
        <v>0</v>
      </c>
      <c r="BH149" s="119">
        <f>IF($U$149="sníž. přenesená",$N$149,0)</f>
        <v>0</v>
      </c>
      <c r="BI149" s="119">
        <f>IF($U$149="nulová",$N$149,0)</f>
        <v>0</v>
      </c>
      <c r="BJ149" s="6" t="s">
        <v>19</v>
      </c>
      <c r="BK149" s="119">
        <f>ROUND($L$149*$K$149,2)</f>
        <v>5000</v>
      </c>
      <c r="BL149" s="6" t="s">
        <v>167</v>
      </c>
      <c r="BM149" s="6" t="s">
        <v>233</v>
      </c>
    </row>
    <row r="150" spans="2:18" s="6" customFormat="1" ht="7.5" customHeight="1">
      <c r="B150" s="41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3"/>
    </row>
    <row r="154" s="2" customFormat="1" ht="14.25" customHeight="1"/>
  </sheetData>
  <sheetProtection/>
  <mergeCells count="12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N120:Q120"/>
    <mergeCell ref="N121:Q121"/>
    <mergeCell ref="N122:Q122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30:I130"/>
    <mergeCell ref="L130:M130"/>
    <mergeCell ref="N130:Q130"/>
    <mergeCell ref="N129:Q129"/>
    <mergeCell ref="F132:I132"/>
    <mergeCell ref="L132:M132"/>
    <mergeCell ref="N132:Q132"/>
    <mergeCell ref="F134:I134"/>
    <mergeCell ref="L134:M134"/>
    <mergeCell ref="N134:Q134"/>
    <mergeCell ref="F136:I136"/>
    <mergeCell ref="L136:M136"/>
    <mergeCell ref="N136:Q136"/>
    <mergeCell ref="F138:I138"/>
    <mergeCell ref="L138:M138"/>
    <mergeCell ref="N138:Q138"/>
    <mergeCell ref="N137:Q137"/>
    <mergeCell ref="F149:I149"/>
    <mergeCell ref="L149:M149"/>
    <mergeCell ref="N149:Q149"/>
    <mergeCell ref="N143:Q143"/>
    <mergeCell ref="N145:Q145"/>
    <mergeCell ref="F139:I139"/>
    <mergeCell ref="L139:M139"/>
    <mergeCell ref="N139:Q139"/>
    <mergeCell ref="F140:I140"/>
    <mergeCell ref="L140:M140"/>
    <mergeCell ref="N146:Q146"/>
    <mergeCell ref="N148:Q148"/>
    <mergeCell ref="H1:K1"/>
    <mergeCell ref="N141:Q141"/>
    <mergeCell ref="F142:I142"/>
    <mergeCell ref="L142:M142"/>
    <mergeCell ref="N142:Q142"/>
    <mergeCell ref="N140:Q140"/>
    <mergeCell ref="F141:I141"/>
    <mergeCell ref="L141:M141"/>
    <mergeCell ref="S2:AC2"/>
    <mergeCell ref="F144:I144"/>
    <mergeCell ref="L144:M144"/>
    <mergeCell ref="N144:Q144"/>
    <mergeCell ref="F147:I147"/>
    <mergeCell ref="L147:M147"/>
    <mergeCell ref="N147:Q147"/>
    <mergeCell ref="N131:Q131"/>
    <mergeCell ref="N133:Q133"/>
    <mergeCell ref="N135:Q13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462</v>
      </c>
      <c r="G1" s="131"/>
      <c r="H1" s="174" t="s">
        <v>463</v>
      </c>
      <c r="I1" s="174"/>
      <c r="J1" s="174"/>
      <c r="K1" s="174"/>
      <c r="L1" s="131" t="s">
        <v>464</v>
      </c>
      <c r="M1" s="129"/>
      <c r="N1" s="129"/>
      <c r="O1" s="130" t="s">
        <v>126</v>
      </c>
      <c r="P1" s="129"/>
      <c r="Q1" s="129"/>
      <c r="R1" s="129"/>
      <c r="S1" s="131" t="s">
        <v>465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104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313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125597.1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$N$100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125597.1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ROUND((SUM($BE$100:$BE$101)+SUM($BE$119:$BE$150)),2)</f>
        <v>125597.1</v>
      </c>
      <c r="I32" s="138"/>
      <c r="J32" s="138"/>
      <c r="M32" s="189">
        <f>ROUND(ROUND((SUM($BE$100:$BE$101)+SUM($BE$119:$BE$150)),2)*$F$32,2)</f>
        <v>26375.39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ROUND((SUM($BF$100:$BF$101)+SUM($BF$119:$BF$150)),2)</f>
        <v>0</v>
      </c>
      <c r="I33" s="138"/>
      <c r="J33" s="138"/>
      <c r="M33" s="189">
        <f>ROUND(ROUND((SUM($BF$100:$BF$101)+SUM($BF$119:$BF$150)),2)*$F$33,2)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ROUND((SUM($BG$100:$BG$101)+SUM($BG$119:$BG$150)),2)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ROUND((SUM($BH$100:$BH$101)+SUM($BH$119:$BH$150)),2)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ROUND((SUM($BI$100:$BI$101)+SUM($BI$119:$BI$150)),2)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151972.49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M-29 - Most na Výslu - M-29 - Most na Výsluní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$N$119</f>
        <v>125597.1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$N$120</f>
        <v>108097.1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189</v>
      </c>
      <c r="N90" s="185">
        <f>$N$121</f>
        <v>25819.600000000002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190</v>
      </c>
      <c r="N91" s="185">
        <f>$N$133</f>
        <v>28622.5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138</v>
      </c>
      <c r="N92" s="185">
        <f>$N$137</f>
        <v>48735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141</v>
      </c>
      <c r="N93" s="185">
        <f>$N$140</f>
        <v>4920</v>
      </c>
      <c r="O93" s="186"/>
      <c r="P93" s="186"/>
      <c r="Q93" s="186"/>
      <c r="R93" s="91"/>
    </row>
    <row r="94" spans="2:18" s="65" customFormat="1" ht="25.5" customHeight="1">
      <c r="B94" s="86"/>
      <c r="D94" s="87" t="s">
        <v>143</v>
      </c>
      <c r="N94" s="187">
        <f>$N$143</f>
        <v>7500</v>
      </c>
      <c r="O94" s="186"/>
      <c r="P94" s="186"/>
      <c r="Q94" s="186"/>
      <c r="R94" s="88"/>
    </row>
    <row r="95" spans="2:18" s="82" customFormat="1" ht="21" customHeight="1">
      <c r="B95" s="89"/>
      <c r="D95" s="90" t="s">
        <v>314</v>
      </c>
      <c r="N95" s="185">
        <f>$N$144</f>
        <v>7500</v>
      </c>
      <c r="O95" s="186"/>
      <c r="P95" s="186"/>
      <c r="Q95" s="186"/>
      <c r="R95" s="91"/>
    </row>
    <row r="96" spans="2:18" s="65" customFormat="1" ht="25.5" customHeight="1">
      <c r="B96" s="86"/>
      <c r="D96" s="87" t="s">
        <v>143</v>
      </c>
      <c r="N96" s="187">
        <f>$N$146</f>
        <v>10000</v>
      </c>
      <c r="O96" s="186"/>
      <c r="P96" s="186"/>
      <c r="Q96" s="186"/>
      <c r="R96" s="88"/>
    </row>
    <row r="97" spans="2:18" s="82" customFormat="1" ht="21" customHeight="1">
      <c r="B97" s="89"/>
      <c r="D97" s="90" t="s">
        <v>144</v>
      </c>
      <c r="N97" s="185">
        <f>$N$147</f>
        <v>5000</v>
      </c>
      <c r="O97" s="186"/>
      <c r="P97" s="186"/>
      <c r="Q97" s="186"/>
      <c r="R97" s="91"/>
    </row>
    <row r="98" spans="2:18" s="82" customFormat="1" ht="21" customHeight="1">
      <c r="B98" s="89"/>
      <c r="D98" s="90" t="s">
        <v>145</v>
      </c>
      <c r="N98" s="185">
        <f>$N$149</f>
        <v>5000</v>
      </c>
      <c r="O98" s="186"/>
      <c r="P98" s="186"/>
      <c r="Q98" s="186"/>
      <c r="R98" s="91"/>
    </row>
    <row r="99" spans="2:18" s="6" customFormat="1" ht="22.5" customHeight="1">
      <c r="B99" s="19"/>
      <c r="R99" s="20"/>
    </row>
    <row r="100" spans="2:21" s="6" customFormat="1" ht="30" customHeight="1">
      <c r="B100" s="19"/>
      <c r="C100" s="60" t="s">
        <v>146</v>
      </c>
      <c r="N100" s="137">
        <v>0</v>
      </c>
      <c r="O100" s="138"/>
      <c r="P100" s="138"/>
      <c r="Q100" s="138"/>
      <c r="R100" s="20"/>
      <c r="T100" s="92"/>
      <c r="U100" s="93" t="s">
        <v>37</v>
      </c>
    </row>
    <row r="101" spans="2:18" s="6" customFormat="1" ht="18.75" customHeight="1">
      <c r="B101" s="19"/>
      <c r="R101" s="20"/>
    </row>
    <row r="102" spans="2:18" s="6" customFormat="1" ht="30" customHeight="1">
      <c r="B102" s="19"/>
      <c r="C102" s="78" t="s">
        <v>125</v>
      </c>
      <c r="D102" s="28"/>
      <c r="E102" s="28"/>
      <c r="F102" s="28"/>
      <c r="G102" s="28"/>
      <c r="H102" s="28"/>
      <c r="I102" s="28"/>
      <c r="J102" s="28"/>
      <c r="K102" s="28"/>
      <c r="L102" s="139">
        <f>ROUND(SUM($N$88+$N$100),2)</f>
        <v>125597.1</v>
      </c>
      <c r="M102" s="140"/>
      <c r="N102" s="140"/>
      <c r="O102" s="140"/>
      <c r="P102" s="140"/>
      <c r="Q102" s="140"/>
      <c r="R102" s="20"/>
    </row>
    <row r="103" spans="2:18" s="6" customFormat="1" ht="7.5" customHeight="1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3"/>
    </row>
    <row r="107" spans="2:18" s="6" customFormat="1" ht="7.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pans="2:18" s="6" customFormat="1" ht="37.5" customHeight="1">
      <c r="B108" s="19"/>
      <c r="C108" s="162" t="s">
        <v>147</v>
      </c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20"/>
    </row>
    <row r="109" spans="2:18" s="6" customFormat="1" ht="7.5" customHeight="1">
      <c r="B109" s="19"/>
      <c r="R109" s="20"/>
    </row>
    <row r="110" spans="2:18" s="6" customFormat="1" ht="30.75" customHeight="1">
      <c r="B110" s="19"/>
      <c r="C110" s="16" t="s">
        <v>14</v>
      </c>
      <c r="F110" s="183" t="str">
        <f>$F$6</f>
        <v>Údržba Mostů ve správě města Rumburk</v>
      </c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R110" s="20"/>
    </row>
    <row r="111" spans="2:18" s="6" customFormat="1" ht="37.5" customHeight="1">
      <c r="B111" s="19"/>
      <c r="C111" s="49" t="s">
        <v>129</v>
      </c>
      <c r="F111" s="148" t="str">
        <f>$F$7</f>
        <v>M-29 - Most na Výslu - M-29 - Most na Výsluní</v>
      </c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R111" s="20"/>
    </row>
    <row r="112" spans="2:18" s="6" customFormat="1" ht="7.5" customHeight="1">
      <c r="B112" s="19"/>
      <c r="R112" s="20"/>
    </row>
    <row r="113" spans="2:18" s="6" customFormat="1" ht="18.75" customHeight="1">
      <c r="B113" s="19"/>
      <c r="C113" s="16" t="s">
        <v>20</v>
      </c>
      <c r="F113" s="14" t="str">
        <f>$F$9</f>
        <v> </v>
      </c>
      <c r="K113" s="16" t="s">
        <v>22</v>
      </c>
      <c r="M113" s="184" t="str">
        <f>IF($O$9="","",$O$9)</f>
        <v>15.04.2016</v>
      </c>
      <c r="N113" s="138"/>
      <c r="O113" s="138"/>
      <c r="P113" s="138"/>
      <c r="R113" s="20"/>
    </row>
    <row r="114" spans="2:18" s="6" customFormat="1" ht="7.5" customHeight="1">
      <c r="B114" s="19"/>
      <c r="R114" s="20"/>
    </row>
    <row r="115" spans="2:18" s="6" customFormat="1" ht="15.75" customHeight="1">
      <c r="B115" s="19"/>
      <c r="C115" s="16" t="s">
        <v>26</v>
      </c>
      <c r="F115" s="14" t="str">
        <f>$E$12</f>
        <v> </v>
      </c>
      <c r="K115" s="16" t="s">
        <v>30</v>
      </c>
      <c r="M115" s="149" t="str">
        <f>$E$18</f>
        <v> </v>
      </c>
      <c r="N115" s="138"/>
      <c r="O115" s="138"/>
      <c r="P115" s="138"/>
      <c r="Q115" s="138"/>
      <c r="R115" s="20"/>
    </row>
    <row r="116" spans="2:18" s="6" customFormat="1" ht="15" customHeight="1">
      <c r="B116" s="19"/>
      <c r="C116" s="16" t="s">
        <v>29</v>
      </c>
      <c r="F116" s="14" t="str">
        <f>IF($E$15="","",$E$15)</f>
        <v> </v>
      </c>
      <c r="K116" s="16" t="s">
        <v>32</v>
      </c>
      <c r="M116" s="149" t="str">
        <f>$E$21</f>
        <v> </v>
      </c>
      <c r="N116" s="138"/>
      <c r="O116" s="138"/>
      <c r="P116" s="138"/>
      <c r="Q116" s="138"/>
      <c r="R116" s="20"/>
    </row>
    <row r="117" spans="2:18" s="6" customFormat="1" ht="11.25" customHeight="1">
      <c r="B117" s="19"/>
      <c r="R117" s="20"/>
    </row>
    <row r="118" spans="2:27" s="94" customFormat="1" ht="30" customHeight="1">
      <c r="B118" s="95"/>
      <c r="C118" s="96" t="s">
        <v>148</v>
      </c>
      <c r="D118" s="97" t="s">
        <v>149</v>
      </c>
      <c r="E118" s="97" t="s">
        <v>55</v>
      </c>
      <c r="F118" s="179" t="s">
        <v>150</v>
      </c>
      <c r="G118" s="180"/>
      <c r="H118" s="180"/>
      <c r="I118" s="180"/>
      <c r="J118" s="97" t="s">
        <v>151</v>
      </c>
      <c r="K118" s="97" t="s">
        <v>152</v>
      </c>
      <c r="L118" s="179" t="s">
        <v>153</v>
      </c>
      <c r="M118" s="180"/>
      <c r="N118" s="179" t="s">
        <v>154</v>
      </c>
      <c r="O118" s="180"/>
      <c r="P118" s="180"/>
      <c r="Q118" s="181"/>
      <c r="R118" s="98"/>
      <c r="T118" s="55" t="s">
        <v>155</v>
      </c>
      <c r="U118" s="56" t="s">
        <v>37</v>
      </c>
      <c r="V118" s="56" t="s">
        <v>156</v>
      </c>
      <c r="W118" s="56" t="s">
        <v>157</v>
      </c>
      <c r="X118" s="56" t="s">
        <v>158</v>
      </c>
      <c r="Y118" s="56" t="s">
        <v>159</v>
      </c>
      <c r="Z118" s="56" t="s">
        <v>160</v>
      </c>
      <c r="AA118" s="57" t="s">
        <v>161</v>
      </c>
    </row>
    <row r="119" spans="2:63" s="6" customFormat="1" ht="30" customHeight="1">
      <c r="B119" s="19"/>
      <c r="C119" s="60" t="s">
        <v>130</v>
      </c>
      <c r="N119" s="182">
        <f>$BK$119</f>
        <v>125597.1</v>
      </c>
      <c r="O119" s="138"/>
      <c r="P119" s="138"/>
      <c r="Q119" s="138"/>
      <c r="R119" s="20"/>
      <c r="T119" s="59"/>
      <c r="U119" s="33"/>
      <c r="V119" s="33"/>
      <c r="W119" s="99">
        <f>$W$120+$W$143+$W$146</f>
        <v>0</v>
      </c>
      <c r="X119" s="33"/>
      <c r="Y119" s="99">
        <f>$Y$120+$Y$143+$Y$146</f>
        <v>0</v>
      </c>
      <c r="Z119" s="33"/>
      <c r="AA119" s="100">
        <f>$AA$120+$AA$143+$AA$146</f>
        <v>0</v>
      </c>
      <c r="AT119" s="6" t="s">
        <v>72</v>
      </c>
      <c r="AU119" s="6" t="s">
        <v>136</v>
      </c>
      <c r="BK119" s="101">
        <f>$BK$120+$BK$143+$BK$146</f>
        <v>125597.1</v>
      </c>
    </row>
    <row r="120" spans="2:63" s="102" customFormat="1" ht="37.5" customHeight="1">
      <c r="B120" s="103"/>
      <c r="D120" s="104" t="s">
        <v>137</v>
      </c>
      <c r="E120" s="104"/>
      <c r="F120" s="104"/>
      <c r="G120" s="104"/>
      <c r="H120" s="104"/>
      <c r="I120" s="104"/>
      <c r="J120" s="104"/>
      <c r="K120" s="104"/>
      <c r="L120" s="104"/>
      <c r="M120" s="104"/>
      <c r="N120" s="171">
        <f>$BK$120</f>
        <v>108097.1</v>
      </c>
      <c r="O120" s="170"/>
      <c r="P120" s="170"/>
      <c r="Q120" s="170"/>
      <c r="R120" s="106"/>
      <c r="T120" s="107"/>
      <c r="W120" s="108">
        <f>$W$121+$W$133+$W$137+$W$140</f>
        <v>0</v>
      </c>
      <c r="Y120" s="108">
        <f>$Y$121+$Y$133+$Y$137+$Y$140</f>
        <v>0</v>
      </c>
      <c r="AA120" s="109">
        <f>$AA$121+$AA$133+$AA$137+$AA$140</f>
        <v>0</v>
      </c>
      <c r="AR120" s="105" t="s">
        <v>19</v>
      </c>
      <c r="AT120" s="105" t="s">
        <v>72</v>
      </c>
      <c r="AU120" s="105" t="s">
        <v>73</v>
      </c>
      <c r="AY120" s="105" t="s">
        <v>162</v>
      </c>
      <c r="BK120" s="110">
        <f>$BK$121+$BK$133+$BK$137+$BK$140</f>
        <v>108097.1</v>
      </c>
    </row>
    <row r="121" spans="2:63" s="102" customFormat="1" ht="21" customHeight="1">
      <c r="B121" s="103"/>
      <c r="D121" s="111" t="s">
        <v>189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69">
        <f>$BK$121</f>
        <v>25819.600000000002</v>
      </c>
      <c r="O121" s="170"/>
      <c r="P121" s="170"/>
      <c r="Q121" s="170"/>
      <c r="R121" s="106"/>
      <c r="T121" s="107"/>
      <c r="W121" s="108">
        <f>SUM($W$122:$W$132)</f>
        <v>0</v>
      </c>
      <c r="Y121" s="108">
        <f>SUM($Y$122:$Y$132)</f>
        <v>0</v>
      </c>
      <c r="AA121" s="109">
        <f>SUM($AA$122:$AA$132)</f>
        <v>0</v>
      </c>
      <c r="AR121" s="105" t="s">
        <v>19</v>
      </c>
      <c r="AT121" s="105" t="s">
        <v>72</v>
      </c>
      <c r="AU121" s="105" t="s">
        <v>19</v>
      </c>
      <c r="AY121" s="105" t="s">
        <v>162</v>
      </c>
      <c r="BK121" s="110">
        <f>SUM($BK$122:$BK$132)</f>
        <v>25819.600000000002</v>
      </c>
    </row>
    <row r="122" spans="2:65" s="6" customFormat="1" ht="15.75" customHeight="1">
      <c r="B122" s="19"/>
      <c r="C122" s="112" t="s">
        <v>19</v>
      </c>
      <c r="D122" s="112" t="s">
        <v>163</v>
      </c>
      <c r="E122" s="113" t="s">
        <v>246</v>
      </c>
      <c r="F122" s="175" t="s">
        <v>247</v>
      </c>
      <c r="G122" s="173"/>
      <c r="H122" s="173"/>
      <c r="I122" s="173"/>
      <c r="J122" s="114" t="s">
        <v>219</v>
      </c>
      <c r="K122" s="115">
        <v>13</v>
      </c>
      <c r="L122" s="172">
        <v>735</v>
      </c>
      <c r="M122" s="173"/>
      <c r="N122" s="172">
        <f>ROUND($L$122*$K$122,2)</f>
        <v>9555</v>
      </c>
      <c r="O122" s="173"/>
      <c r="P122" s="173"/>
      <c r="Q122" s="173"/>
      <c r="R122" s="20"/>
      <c r="T122" s="116"/>
      <c r="U122" s="26" t="s">
        <v>38</v>
      </c>
      <c r="V122" s="117">
        <v>0</v>
      </c>
      <c r="W122" s="117">
        <f>$V$122*$K$122</f>
        <v>0</v>
      </c>
      <c r="X122" s="117">
        <v>0</v>
      </c>
      <c r="Y122" s="117">
        <f>$X$122*$K$122</f>
        <v>0</v>
      </c>
      <c r="Z122" s="117">
        <v>0</v>
      </c>
      <c r="AA122" s="118">
        <f>$Z$122*$K$122</f>
        <v>0</v>
      </c>
      <c r="AR122" s="6" t="s">
        <v>167</v>
      </c>
      <c r="AT122" s="6" t="s">
        <v>163</v>
      </c>
      <c r="AU122" s="6" t="s">
        <v>127</v>
      </c>
      <c r="AY122" s="6" t="s">
        <v>162</v>
      </c>
      <c r="BE122" s="119">
        <f>IF($U$122="základní",$N$122,0)</f>
        <v>9555</v>
      </c>
      <c r="BF122" s="119">
        <f>IF($U$122="snížená",$N$122,0)</f>
        <v>0</v>
      </c>
      <c r="BG122" s="119">
        <f>IF($U$122="zákl. přenesená",$N$122,0)</f>
        <v>0</v>
      </c>
      <c r="BH122" s="119">
        <f>IF($U$122="sníž. přenesená",$N$122,0)</f>
        <v>0</v>
      </c>
      <c r="BI122" s="119">
        <f>IF($U$122="nulová",$N$122,0)</f>
        <v>0</v>
      </c>
      <c r="BJ122" s="6" t="s">
        <v>19</v>
      </c>
      <c r="BK122" s="119">
        <f>ROUND($L$122*$K$122,2)</f>
        <v>9555</v>
      </c>
      <c r="BL122" s="6" t="s">
        <v>167</v>
      </c>
      <c r="BM122" s="6" t="s">
        <v>19</v>
      </c>
    </row>
    <row r="123" spans="2:65" s="6" customFormat="1" ht="27" customHeight="1">
      <c r="B123" s="19"/>
      <c r="C123" s="112" t="s">
        <v>127</v>
      </c>
      <c r="D123" s="112" t="s">
        <v>163</v>
      </c>
      <c r="E123" s="113" t="s">
        <v>315</v>
      </c>
      <c r="F123" s="175" t="s">
        <v>316</v>
      </c>
      <c r="G123" s="173"/>
      <c r="H123" s="173"/>
      <c r="I123" s="173"/>
      <c r="J123" s="114" t="s">
        <v>317</v>
      </c>
      <c r="K123" s="115">
        <v>24</v>
      </c>
      <c r="L123" s="172">
        <v>56.9</v>
      </c>
      <c r="M123" s="173"/>
      <c r="N123" s="172">
        <f>ROUND($L$123*$K$123,2)</f>
        <v>1365.6</v>
      </c>
      <c r="O123" s="173"/>
      <c r="P123" s="173"/>
      <c r="Q123" s="173"/>
      <c r="R123" s="20"/>
      <c r="T123" s="116"/>
      <c r="U123" s="26" t="s">
        <v>38</v>
      </c>
      <c r="V123" s="117">
        <v>0</v>
      </c>
      <c r="W123" s="117">
        <f>$V$123*$K$123</f>
        <v>0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167</v>
      </c>
      <c r="AT123" s="6" t="s">
        <v>163</v>
      </c>
      <c r="AU123" s="6" t="s">
        <v>127</v>
      </c>
      <c r="AY123" s="6" t="s">
        <v>162</v>
      </c>
      <c r="BE123" s="119">
        <f>IF($U$123="základní",$N$123,0)</f>
        <v>1365.6</v>
      </c>
      <c r="BF123" s="119">
        <f>IF($U$123="snížená",$N$123,0)</f>
        <v>0</v>
      </c>
      <c r="BG123" s="119">
        <f>IF($U$123="zákl. přenesená",$N$123,0)</f>
        <v>0</v>
      </c>
      <c r="BH123" s="119">
        <f>IF($U$123="sníž. přenesená",$N$123,0)</f>
        <v>0</v>
      </c>
      <c r="BI123" s="119">
        <f>IF($U$123="nulová",$N$123,0)</f>
        <v>0</v>
      </c>
      <c r="BJ123" s="6" t="s">
        <v>19</v>
      </c>
      <c r="BK123" s="119">
        <f>ROUND($L$123*$K$123,2)</f>
        <v>1365.6</v>
      </c>
      <c r="BL123" s="6" t="s">
        <v>167</v>
      </c>
      <c r="BM123" s="6" t="s">
        <v>127</v>
      </c>
    </row>
    <row r="124" spans="2:65" s="6" customFormat="1" ht="27" customHeight="1">
      <c r="B124" s="19"/>
      <c r="C124" s="112" t="s">
        <v>171</v>
      </c>
      <c r="D124" s="112" t="s">
        <v>163</v>
      </c>
      <c r="E124" s="113" t="s">
        <v>318</v>
      </c>
      <c r="F124" s="175" t="s">
        <v>319</v>
      </c>
      <c r="G124" s="173"/>
      <c r="H124" s="173"/>
      <c r="I124" s="173"/>
      <c r="J124" s="114" t="s">
        <v>219</v>
      </c>
      <c r="K124" s="115">
        <v>4</v>
      </c>
      <c r="L124" s="172">
        <v>358</v>
      </c>
      <c r="M124" s="173"/>
      <c r="N124" s="172">
        <f>ROUND($L$124*$K$124,2)</f>
        <v>1432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1432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1432</v>
      </c>
      <c r="BL124" s="6" t="s">
        <v>167</v>
      </c>
      <c r="BM124" s="6" t="s">
        <v>171</v>
      </c>
    </row>
    <row r="125" spans="2:65" s="6" customFormat="1" ht="27" customHeight="1">
      <c r="B125" s="19"/>
      <c r="C125" s="112" t="s">
        <v>167</v>
      </c>
      <c r="D125" s="112" t="s">
        <v>163</v>
      </c>
      <c r="E125" s="113" t="s">
        <v>320</v>
      </c>
      <c r="F125" s="175" t="s">
        <v>321</v>
      </c>
      <c r="G125" s="173"/>
      <c r="H125" s="173"/>
      <c r="I125" s="173"/>
      <c r="J125" s="114" t="s">
        <v>196</v>
      </c>
      <c r="K125" s="115">
        <v>10</v>
      </c>
      <c r="L125" s="172">
        <v>203</v>
      </c>
      <c r="M125" s="173"/>
      <c r="N125" s="172">
        <f>ROUND($L$125*$K$125,2)</f>
        <v>2030</v>
      </c>
      <c r="O125" s="173"/>
      <c r="P125" s="173"/>
      <c r="Q125" s="173"/>
      <c r="R125" s="20"/>
      <c r="T125" s="116"/>
      <c r="U125" s="26" t="s">
        <v>38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167</v>
      </c>
      <c r="AT125" s="6" t="s">
        <v>163</v>
      </c>
      <c r="AU125" s="6" t="s">
        <v>127</v>
      </c>
      <c r="AY125" s="6" t="s">
        <v>162</v>
      </c>
      <c r="BE125" s="119">
        <f>IF($U$125="základní",$N$125,0)</f>
        <v>2030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2030</v>
      </c>
      <c r="BL125" s="6" t="s">
        <v>167</v>
      </c>
      <c r="BM125" s="6" t="s">
        <v>167</v>
      </c>
    </row>
    <row r="126" spans="2:65" s="6" customFormat="1" ht="27" customHeight="1">
      <c r="B126" s="19"/>
      <c r="C126" s="112" t="s">
        <v>176</v>
      </c>
      <c r="D126" s="112" t="s">
        <v>163</v>
      </c>
      <c r="E126" s="113" t="s">
        <v>322</v>
      </c>
      <c r="F126" s="175" t="s">
        <v>323</v>
      </c>
      <c r="G126" s="173"/>
      <c r="H126" s="173"/>
      <c r="I126" s="173"/>
      <c r="J126" s="114" t="s">
        <v>196</v>
      </c>
      <c r="K126" s="115">
        <v>8.2</v>
      </c>
      <c r="L126" s="172">
        <v>329</v>
      </c>
      <c r="M126" s="173"/>
      <c r="N126" s="172">
        <f>ROUND($L$126*$K$126,2)</f>
        <v>2697.8</v>
      </c>
      <c r="O126" s="173"/>
      <c r="P126" s="173"/>
      <c r="Q126" s="173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167</v>
      </c>
      <c r="AT126" s="6" t="s">
        <v>163</v>
      </c>
      <c r="AU126" s="6" t="s">
        <v>127</v>
      </c>
      <c r="AY126" s="6" t="s">
        <v>162</v>
      </c>
      <c r="BE126" s="119">
        <f>IF($U$126="základní",$N$126,0)</f>
        <v>2697.8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2697.8</v>
      </c>
      <c r="BL126" s="6" t="s">
        <v>167</v>
      </c>
      <c r="BM126" s="6" t="s">
        <v>176</v>
      </c>
    </row>
    <row r="127" spans="2:65" s="6" customFormat="1" ht="27" customHeight="1">
      <c r="B127" s="19"/>
      <c r="C127" s="112" t="s">
        <v>178</v>
      </c>
      <c r="D127" s="112" t="s">
        <v>163</v>
      </c>
      <c r="E127" s="113" t="s">
        <v>324</v>
      </c>
      <c r="F127" s="175" t="s">
        <v>325</v>
      </c>
      <c r="G127" s="173"/>
      <c r="H127" s="173"/>
      <c r="I127" s="173"/>
      <c r="J127" s="114" t="s">
        <v>196</v>
      </c>
      <c r="K127" s="115">
        <v>8.2</v>
      </c>
      <c r="L127" s="172">
        <v>21</v>
      </c>
      <c r="M127" s="173"/>
      <c r="N127" s="172">
        <f>ROUND($L$127*$K$127,2)</f>
        <v>172.2</v>
      </c>
      <c r="O127" s="173"/>
      <c r="P127" s="173"/>
      <c r="Q127" s="173"/>
      <c r="R127" s="20"/>
      <c r="T127" s="116"/>
      <c r="U127" s="26" t="s">
        <v>38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167</v>
      </c>
      <c r="AT127" s="6" t="s">
        <v>163</v>
      </c>
      <c r="AU127" s="6" t="s">
        <v>127</v>
      </c>
      <c r="AY127" s="6" t="s">
        <v>162</v>
      </c>
      <c r="BE127" s="119">
        <f>IF($U$127="základní",$N$127,0)</f>
        <v>172.2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172.2</v>
      </c>
      <c r="BL127" s="6" t="s">
        <v>167</v>
      </c>
      <c r="BM127" s="6" t="s">
        <v>178</v>
      </c>
    </row>
    <row r="128" spans="2:65" s="6" customFormat="1" ht="27" customHeight="1">
      <c r="B128" s="19"/>
      <c r="C128" s="112" t="s">
        <v>182</v>
      </c>
      <c r="D128" s="112" t="s">
        <v>163</v>
      </c>
      <c r="E128" s="113" t="s">
        <v>326</v>
      </c>
      <c r="F128" s="175" t="s">
        <v>327</v>
      </c>
      <c r="G128" s="173"/>
      <c r="H128" s="173"/>
      <c r="I128" s="173"/>
      <c r="J128" s="114" t="s">
        <v>196</v>
      </c>
      <c r="K128" s="115">
        <v>10</v>
      </c>
      <c r="L128" s="172">
        <v>75.7</v>
      </c>
      <c r="M128" s="173"/>
      <c r="N128" s="172">
        <f>ROUND($L$128*$K$128,2)</f>
        <v>757</v>
      </c>
      <c r="O128" s="173"/>
      <c r="P128" s="173"/>
      <c r="Q128" s="173"/>
      <c r="R128" s="20"/>
      <c r="T128" s="116"/>
      <c r="U128" s="26" t="s">
        <v>38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167</v>
      </c>
      <c r="AT128" s="6" t="s">
        <v>163</v>
      </c>
      <c r="AU128" s="6" t="s">
        <v>127</v>
      </c>
      <c r="AY128" s="6" t="s">
        <v>162</v>
      </c>
      <c r="BE128" s="119">
        <f>IF($U$128="základní",$N$128,0)</f>
        <v>757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757</v>
      </c>
      <c r="BL128" s="6" t="s">
        <v>167</v>
      </c>
      <c r="BM128" s="6" t="s">
        <v>182</v>
      </c>
    </row>
    <row r="129" spans="2:65" s="6" customFormat="1" ht="15.75" customHeight="1">
      <c r="B129" s="19"/>
      <c r="C129" s="123" t="s">
        <v>185</v>
      </c>
      <c r="D129" s="123" t="s">
        <v>203</v>
      </c>
      <c r="E129" s="124" t="s">
        <v>328</v>
      </c>
      <c r="F129" s="176" t="s">
        <v>329</v>
      </c>
      <c r="G129" s="177"/>
      <c r="H129" s="177"/>
      <c r="I129" s="177"/>
      <c r="J129" s="125" t="s">
        <v>226</v>
      </c>
      <c r="K129" s="126">
        <v>25</v>
      </c>
      <c r="L129" s="178">
        <v>250</v>
      </c>
      <c r="M129" s="177"/>
      <c r="N129" s="178">
        <f>ROUND($L$129*$K$129,2)</f>
        <v>6250</v>
      </c>
      <c r="O129" s="173"/>
      <c r="P129" s="173"/>
      <c r="Q129" s="173"/>
      <c r="R129" s="20"/>
      <c r="T129" s="116"/>
      <c r="U129" s="26" t="s">
        <v>38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185</v>
      </c>
      <c r="AT129" s="6" t="s">
        <v>203</v>
      </c>
      <c r="AU129" s="6" t="s">
        <v>127</v>
      </c>
      <c r="AY129" s="6" t="s">
        <v>162</v>
      </c>
      <c r="BE129" s="119">
        <f>IF($U$129="základní",$N$129,0)</f>
        <v>6250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19</v>
      </c>
      <c r="BK129" s="119">
        <f>ROUND($L$129*$K$129,2)</f>
        <v>6250</v>
      </c>
      <c r="BL129" s="6" t="s">
        <v>167</v>
      </c>
      <c r="BM129" s="6" t="s">
        <v>185</v>
      </c>
    </row>
    <row r="130" spans="2:65" s="6" customFormat="1" ht="27" customHeight="1">
      <c r="B130" s="19"/>
      <c r="C130" s="112" t="s">
        <v>177</v>
      </c>
      <c r="D130" s="112" t="s">
        <v>163</v>
      </c>
      <c r="E130" s="113" t="s">
        <v>199</v>
      </c>
      <c r="F130" s="175" t="s">
        <v>200</v>
      </c>
      <c r="G130" s="173"/>
      <c r="H130" s="173"/>
      <c r="I130" s="173"/>
      <c r="J130" s="114" t="s">
        <v>170</v>
      </c>
      <c r="K130" s="115">
        <v>50</v>
      </c>
      <c r="L130" s="172">
        <v>25.2</v>
      </c>
      <c r="M130" s="173"/>
      <c r="N130" s="172">
        <f>ROUND($L$130*$K$130,2)</f>
        <v>1260</v>
      </c>
      <c r="O130" s="173"/>
      <c r="P130" s="173"/>
      <c r="Q130" s="173"/>
      <c r="R130" s="20"/>
      <c r="T130" s="116"/>
      <c r="U130" s="26" t="s">
        <v>38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167</v>
      </c>
      <c r="AT130" s="6" t="s">
        <v>163</v>
      </c>
      <c r="AU130" s="6" t="s">
        <v>127</v>
      </c>
      <c r="AY130" s="6" t="s">
        <v>162</v>
      </c>
      <c r="BE130" s="119">
        <f>IF($U$130="základní",$N$130,0)</f>
        <v>1260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1260</v>
      </c>
      <c r="BL130" s="6" t="s">
        <v>167</v>
      </c>
      <c r="BM130" s="6" t="s">
        <v>177</v>
      </c>
    </row>
    <row r="131" spans="2:65" s="6" customFormat="1" ht="27" customHeight="1">
      <c r="B131" s="19"/>
      <c r="C131" s="112" t="s">
        <v>24</v>
      </c>
      <c r="D131" s="112" t="s">
        <v>163</v>
      </c>
      <c r="E131" s="113" t="s">
        <v>201</v>
      </c>
      <c r="F131" s="175" t="s">
        <v>202</v>
      </c>
      <c r="G131" s="173"/>
      <c r="H131" s="173"/>
      <c r="I131" s="173"/>
      <c r="J131" s="114" t="s">
        <v>170</v>
      </c>
      <c r="K131" s="115">
        <v>50</v>
      </c>
      <c r="L131" s="172">
        <v>5.25</v>
      </c>
      <c r="M131" s="173"/>
      <c r="N131" s="172">
        <f>ROUND($L$131*$K$131,2)</f>
        <v>262.5</v>
      </c>
      <c r="O131" s="173"/>
      <c r="P131" s="173"/>
      <c r="Q131" s="173"/>
      <c r="R131" s="20"/>
      <c r="T131" s="116"/>
      <c r="U131" s="26" t="s">
        <v>38</v>
      </c>
      <c r="V131" s="117">
        <v>0</v>
      </c>
      <c r="W131" s="117">
        <f>$V$131*$K$131</f>
        <v>0</v>
      </c>
      <c r="X131" s="117">
        <v>0</v>
      </c>
      <c r="Y131" s="117">
        <f>$X$131*$K$131</f>
        <v>0</v>
      </c>
      <c r="Z131" s="117">
        <v>0</v>
      </c>
      <c r="AA131" s="118">
        <f>$Z$131*$K$131</f>
        <v>0</v>
      </c>
      <c r="AR131" s="6" t="s">
        <v>167</v>
      </c>
      <c r="AT131" s="6" t="s">
        <v>163</v>
      </c>
      <c r="AU131" s="6" t="s">
        <v>127</v>
      </c>
      <c r="AY131" s="6" t="s">
        <v>162</v>
      </c>
      <c r="BE131" s="119">
        <f>IF($U$131="základní",$N$131,0)</f>
        <v>262.5</v>
      </c>
      <c r="BF131" s="119">
        <f>IF($U$131="snížená",$N$131,0)</f>
        <v>0</v>
      </c>
      <c r="BG131" s="119">
        <f>IF($U$131="zákl. přenesená",$N$131,0)</f>
        <v>0</v>
      </c>
      <c r="BH131" s="119">
        <f>IF($U$131="sníž. přenesená",$N$131,0)</f>
        <v>0</v>
      </c>
      <c r="BI131" s="119">
        <f>IF($U$131="nulová",$N$131,0)</f>
        <v>0</v>
      </c>
      <c r="BJ131" s="6" t="s">
        <v>19</v>
      </c>
      <c r="BK131" s="119">
        <f>ROUND($L$131*$K$131,2)</f>
        <v>262.5</v>
      </c>
      <c r="BL131" s="6" t="s">
        <v>167</v>
      </c>
      <c r="BM131" s="6" t="s">
        <v>24</v>
      </c>
    </row>
    <row r="132" spans="2:65" s="6" customFormat="1" ht="15.75" customHeight="1">
      <c r="B132" s="19"/>
      <c r="C132" s="123" t="s">
        <v>215</v>
      </c>
      <c r="D132" s="123" t="s">
        <v>203</v>
      </c>
      <c r="E132" s="124" t="s">
        <v>204</v>
      </c>
      <c r="F132" s="176" t="s">
        <v>205</v>
      </c>
      <c r="G132" s="177"/>
      <c r="H132" s="177"/>
      <c r="I132" s="177"/>
      <c r="J132" s="125" t="s">
        <v>206</v>
      </c>
      <c r="K132" s="126">
        <v>0.375</v>
      </c>
      <c r="L132" s="178">
        <v>100</v>
      </c>
      <c r="M132" s="177"/>
      <c r="N132" s="178">
        <f>ROUND($L$132*$K$132,2)</f>
        <v>37.5</v>
      </c>
      <c r="O132" s="173"/>
      <c r="P132" s="173"/>
      <c r="Q132" s="173"/>
      <c r="R132" s="20"/>
      <c r="T132" s="116"/>
      <c r="U132" s="26" t="s">
        <v>38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185</v>
      </c>
      <c r="AT132" s="6" t="s">
        <v>203</v>
      </c>
      <c r="AU132" s="6" t="s">
        <v>127</v>
      </c>
      <c r="AY132" s="6" t="s">
        <v>162</v>
      </c>
      <c r="BE132" s="119">
        <f>IF($U$132="základní",$N$132,0)</f>
        <v>37.5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37.5</v>
      </c>
      <c r="BL132" s="6" t="s">
        <v>167</v>
      </c>
      <c r="BM132" s="6" t="s">
        <v>215</v>
      </c>
    </row>
    <row r="133" spans="2:63" s="102" customFormat="1" ht="30.75" customHeight="1">
      <c r="B133" s="103"/>
      <c r="D133" s="111" t="s">
        <v>190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69">
        <f>$BK$133</f>
        <v>28622.5</v>
      </c>
      <c r="O133" s="170"/>
      <c r="P133" s="170"/>
      <c r="Q133" s="170"/>
      <c r="R133" s="106"/>
      <c r="T133" s="107"/>
      <c r="W133" s="108">
        <f>SUM($W$134:$W$136)</f>
        <v>0</v>
      </c>
      <c r="Y133" s="108">
        <f>SUM($Y$134:$Y$136)</f>
        <v>0</v>
      </c>
      <c r="AA133" s="109">
        <f>SUM($AA$134:$AA$136)</f>
        <v>0</v>
      </c>
      <c r="AR133" s="105" t="s">
        <v>19</v>
      </c>
      <c r="AT133" s="105" t="s">
        <v>72</v>
      </c>
      <c r="AU133" s="105" t="s">
        <v>19</v>
      </c>
      <c r="AY133" s="105" t="s">
        <v>162</v>
      </c>
      <c r="BK133" s="110">
        <f>SUM($BK$134:$BK$136)</f>
        <v>28622.5</v>
      </c>
    </row>
    <row r="134" spans="2:65" s="6" customFormat="1" ht="15.75" customHeight="1">
      <c r="B134" s="19"/>
      <c r="C134" s="112" t="s">
        <v>216</v>
      </c>
      <c r="D134" s="112" t="s">
        <v>163</v>
      </c>
      <c r="E134" s="113" t="s">
        <v>330</v>
      </c>
      <c r="F134" s="175" t="s">
        <v>331</v>
      </c>
      <c r="G134" s="173"/>
      <c r="H134" s="173"/>
      <c r="I134" s="173"/>
      <c r="J134" s="114" t="s">
        <v>196</v>
      </c>
      <c r="K134" s="115">
        <v>7.5</v>
      </c>
      <c r="L134" s="172">
        <v>2650</v>
      </c>
      <c r="M134" s="173"/>
      <c r="N134" s="172">
        <f>ROUND($L$134*$K$134,2)</f>
        <v>19875</v>
      </c>
      <c r="O134" s="173"/>
      <c r="P134" s="173"/>
      <c r="Q134" s="173"/>
      <c r="R134" s="20"/>
      <c r="T134" s="116"/>
      <c r="U134" s="26" t="s">
        <v>38</v>
      </c>
      <c r="V134" s="117">
        <v>0</v>
      </c>
      <c r="W134" s="117">
        <f>$V$134*$K$134</f>
        <v>0</v>
      </c>
      <c r="X134" s="117">
        <v>0</v>
      </c>
      <c r="Y134" s="117">
        <f>$X$134*$K$134</f>
        <v>0</v>
      </c>
      <c r="Z134" s="117">
        <v>0</v>
      </c>
      <c r="AA134" s="118">
        <f>$Z$134*$K$134</f>
        <v>0</v>
      </c>
      <c r="AR134" s="6" t="s">
        <v>167</v>
      </c>
      <c r="AT134" s="6" t="s">
        <v>163</v>
      </c>
      <c r="AU134" s="6" t="s">
        <v>127</v>
      </c>
      <c r="AY134" s="6" t="s">
        <v>162</v>
      </c>
      <c r="BE134" s="119">
        <f>IF($U$134="základní",$N$134,0)</f>
        <v>19875</v>
      </c>
      <c r="BF134" s="119">
        <f>IF($U$134="snížená",$N$134,0)</f>
        <v>0</v>
      </c>
      <c r="BG134" s="119">
        <f>IF($U$134="zákl. přenesená",$N$134,0)</f>
        <v>0</v>
      </c>
      <c r="BH134" s="119">
        <f>IF($U$134="sníž. přenesená",$N$134,0)</f>
        <v>0</v>
      </c>
      <c r="BI134" s="119">
        <f>IF($U$134="nulová",$N$134,0)</f>
        <v>0</v>
      </c>
      <c r="BJ134" s="6" t="s">
        <v>19</v>
      </c>
      <c r="BK134" s="119">
        <f>ROUND($L$134*$K$134,2)</f>
        <v>19875</v>
      </c>
      <c r="BL134" s="6" t="s">
        <v>167</v>
      </c>
      <c r="BM134" s="6" t="s">
        <v>216</v>
      </c>
    </row>
    <row r="135" spans="2:65" s="6" customFormat="1" ht="27" customHeight="1">
      <c r="B135" s="19"/>
      <c r="C135" s="112" t="s">
        <v>220</v>
      </c>
      <c r="D135" s="112" t="s">
        <v>163</v>
      </c>
      <c r="E135" s="113" t="s">
        <v>332</v>
      </c>
      <c r="F135" s="175" t="s">
        <v>333</v>
      </c>
      <c r="G135" s="173"/>
      <c r="H135" s="173"/>
      <c r="I135" s="173"/>
      <c r="J135" s="114" t="s">
        <v>196</v>
      </c>
      <c r="K135" s="115">
        <v>7.5</v>
      </c>
      <c r="L135" s="172">
        <v>493</v>
      </c>
      <c r="M135" s="173"/>
      <c r="N135" s="172">
        <f>ROUND($L$135*$K$135,2)</f>
        <v>3697.5</v>
      </c>
      <c r="O135" s="173"/>
      <c r="P135" s="173"/>
      <c r="Q135" s="173"/>
      <c r="R135" s="20"/>
      <c r="T135" s="116"/>
      <c r="U135" s="26" t="s">
        <v>38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167</v>
      </c>
      <c r="AT135" s="6" t="s">
        <v>163</v>
      </c>
      <c r="AU135" s="6" t="s">
        <v>127</v>
      </c>
      <c r="AY135" s="6" t="s">
        <v>162</v>
      </c>
      <c r="BE135" s="119">
        <f>IF($U$135="základní",$N$135,0)</f>
        <v>3697.5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6" t="s">
        <v>19</v>
      </c>
      <c r="BK135" s="119">
        <f>ROUND($L$135*$K$135,2)</f>
        <v>3697.5</v>
      </c>
      <c r="BL135" s="6" t="s">
        <v>167</v>
      </c>
      <c r="BM135" s="6" t="s">
        <v>220</v>
      </c>
    </row>
    <row r="136" spans="2:65" s="6" customFormat="1" ht="15.75" customHeight="1">
      <c r="B136" s="19"/>
      <c r="C136" s="112" t="s">
        <v>223</v>
      </c>
      <c r="D136" s="112" t="s">
        <v>163</v>
      </c>
      <c r="E136" s="113" t="s">
        <v>334</v>
      </c>
      <c r="F136" s="175" t="s">
        <v>335</v>
      </c>
      <c r="G136" s="173"/>
      <c r="H136" s="173"/>
      <c r="I136" s="173"/>
      <c r="J136" s="114" t="s">
        <v>170</v>
      </c>
      <c r="K136" s="115">
        <v>25</v>
      </c>
      <c r="L136" s="172">
        <v>202</v>
      </c>
      <c r="M136" s="173"/>
      <c r="N136" s="172">
        <f>ROUND($L$136*$K$136,2)</f>
        <v>5050</v>
      </c>
      <c r="O136" s="173"/>
      <c r="P136" s="173"/>
      <c r="Q136" s="173"/>
      <c r="R136" s="20"/>
      <c r="T136" s="116"/>
      <c r="U136" s="26" t="s">
        <v>38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167</v>
      </c>
      <c r="AT136" s="6" t="s">
        <v>163</v>
      </c>
      <c r="AU136" s="6" t="s">
        <v>127</v>
      </c>
      <c r="AY136" s="6" t="s">
        <v>162</v>
      </c>
      <c r="BE136" s="119">
        <f>IF($U$136="základní",$N$136,0)</f>
        <v>5050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5050</v>
      </c>
      <c r="BL136" s="6" t="s">
        <v>167</v>
      </c>
      <c r="BM136" s="6" t="s">
        <v>223</v>
      </c>
    </row>
    <row r="137" spans="2:63" s="102" customFormat="1" ht="30.75" customHeight="1">
      <c r="B137" s="103"/>
      <c r="D137" s="111" t="s">
        <v>138</v>
      </c>
      <c r="E137" s="111"/>
      <c r="F137" s="111"/>
      <c r="G137" s="111"/>
      <c r="H137" s="111"/>
      <c r="I137" s="111"/>
      <c r="J137" s="111"/>
      <c r="K137" s="111"/>
      <c r="L137" s="111"/>
      <c r="M137" s="111"/>
      <c r="N137" s="169">
        <f>$BK$137</f>
        <v>48735</v>
      </c>
      <c r="O137" s="170"/>
      <c r="P137" s="170"/>
      <c r="Q137" s="170"/>
      <c r="R137" s="106"/>
      <c r="T137" s="107"/>
      <c r="W137" s="108">
        <f>SUM($W$138:$W$139)</f>
        <v>0</v>
      </c>
      <c r="Y137" s="108">
        <f>SUM($Y$138:$Y$139)</f>
        <v>0</v>
      </c>
      <c r="AA137" s="109">
        <f>SUM($AA$138:$AA$139)</f>
        <v>0</v>
      </c>
      <c r="AR137" s="105" t="s">
        <v>19</v>
      </c>
      <c r="AT137" s="105" t="s">
        <v>72</v>
      </c>
      <c r="AU137" s="105" t="s">
        <v>19</v>
      </c>
      <c r="AY137" s="105" t="s">
        <v>162</v>
      </c>
      <c r="BK137" s="110">
        <f>SUM($BK$138:$BK$139)</f>
        <v>48735</v>
      </c>
    </row>
    <row r="138" spans="2:65" s="6" customFormat="1" ht="27" customHeight="1">
      <c r="B138" s="19"/>
      <c r="C138" s="112" t="s">
        <v>8</v>
      </c>
      <c r="D138" s="112" t="s">
        <v>163</v>
      </c>
      <c r="E138" s="113" t="s">
        <v>336</v>
      </c>
      <c r="F138" s="175" t="s">
        <v>337</v>
      </c>
      <c r="G138" s="173"/>
      <c r="H138" s="173"/>
      <c r="I138" s="173"/>
      <c r="J138" s="114" t="s">
        <v>196</v>
      </c>
      <c r="K138" s="115">
        <v>15</v>
      </c>
      <c r="L138" s="172">
        <v>2680</v>
      </c>
      <c r="M138" s="173"/>
      <c r="N138" s="172">
        <f>ROUND($L$138*$K$138,2)</f>
        <v>40200</v>
      </c>
      <c r="O138" s="173"/>
      <c r="P138" s="173"/>
      <c r="Q138" s="173"/>
      <c r="R138" s="20"/>
      <c r="T138" s="116"/>
      <c r="U138" s="26" t="s">
        <v>38</v>
      </c>
      <c r="V138" s="117">
        <v>0</v>
      </c>
      <c r="W138" s="117">
        <f>$V$138*$K$138</f>
        <v>0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167</v>
      </c>
      <c r="AT138" s="6" t="s">
        <v>163</v>
      </c>
      <c r="AU138" s="6" t="s">
        <v>127</v>
      </c>
      <c r="AY138" s="6" t="s">
        <v>162</v>
      </c>
      <c r="BE138" s="119">
        <f>IF($U$138="základní",$N$138,0)</f>
        <v>40200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19</v>
      </c>
      <c r="BK138" s="119">
        <f>ROUND($L$138*$K$138,2)</f>
        <v>40200</v>
      </c>
      <c r="BL138" s="6" t="s">
        <v>167</v>
      </c>
      <c r="BM138" s="6" t="s">
        <v>8</v>
      </c>
    </row>
    <row r="139" spans="2:65" s="6" customFormat="1" ht="27" customHeight="1">
      <c r="B139" s="19"/>
      <c r="C139" s="112" t="s">
        <v>229</v>
      </c>
      <c r="D139" s="112" t="s">
        <v>163</v>
      </c>
      <c r="E139" s="113" t="s">
        <v>338</v>
      </c>
      <c r="F139" s="175" t="s">
        <v>339</v>
      </c>
      <c r="G139" s="173"/>
      <c r="H139" s="173"/>
      <c r="I139" s="173"/>
      <c r="J139" s="114" t="s">
        <v>196</v>
      </c>
      <c r="K139" s="115">
        <v>15</v>
      </c>
      <c r="L139" s="172">
        <v>569</v>
      </c>
      <c r="M139" s="173"/>
      <c r="N139" s="172">
        <f>ROUND($L$139*$K$139,2)</f>
        <v>8535</v>
      </c>
      <c r="O139" s="173"/>
      <c r="P139" s="173"/>
      <c r="Q139" s="173"/>
      <c r="R139" s="20"/>
      <c r="T139" s="116"/>
      <c r="U139" s="26" t="s">
        <v>38</v>
      </c>
      <c r="V139" s="117">
        <v>0</v>
      </c>
      <c r="W139" s="117">
        <f>$V$139*$K$139</f>
        <v>0</v>
      </c>
      <c r="X139" s="117">
        <v>0</v>
      </c>
      <c r="Y139" s="117">
        <f>$X$139*$K$139</f>
        <v>0</v>
      </c>
      <c r="Z139" s="117">
        <v>0</v>
      </c>
      <c r="AA139" s="118">
        <f>$Z$139*$K$139</f>
        <v>0</v>
      </c>
      <c r="AR139" s="6" t="s">
        <v>167</v>
      </c>
      <c r="AT139" s="6" t="s">
        <v>163</v>
      </c>
      <c r="AU139" s="6" t="s">
        <v>127</v>
      </c>
      <c r="AY139" s="6" t="s">
        <v>162</v>
      </c>
      <c r="BE139" s="119">
        <f>IF($U$139="základní",$N$139,0)</f>
        <v>8535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6" t="s">
        <v>19</v>
      </c>
      <c r="BK139" s="119">
        <f>ROUND($L$139*$K$139,2)</f>
        <v>8535</v>
      </c>
      <c r="BL139" s="6" t="s">
        <v>167</v>
      </c>
      <c r="BM139" s="6" t="s">
        <v>229</v>
      </c>
    </row>
    <row r="140" spans="2:63" s="102" customFormat="1" ht="30.75" customHeight="1">
      <c r="B140" s="103"/>
      <c r="D140" s="111" t="s">
        <v>141</v>
      </c>
      <c r="E140" s="111"/>
      <c r="F140" s="111"/>
      <c r="G140" s="111"/>
      <c r="H140" s="111"/>
      <c r="I140" s="111"/>
      <c r="J140" s="111"/>
      <c r="K140" s="111"/>
      <c r="L140" s="111"/>
      <c r="M140" s="111"/>
      <c r="N140" s="169">
        <f>$BK$140</f>
        <v>4920</v>
      </c>
      <c r="O140" s="170"/>
      <c r="P140" s="170"/>
      <c r="Q140" s="170"/>
      <c r="R140" s="106"/>
      <c r="T140" s="107"/>
      <c r="W140" s="108">
        <f>SUM($W$141:$W$142)</f>
        <v>0</v>
      </c>
      <c r="Y140" s="108">
        <f>SUM($Y$141:$Y$142)</f>
        <v>0</v>
      </c>
      <c r="AA140" s="109">
        <f>SUM($AA$141:$AA$142)</f>
        <v>0</v>
      </c>
      <c r="AR140" s="105" t="s">
        <v>19</v>
      </c>
      <c r="AT140" s="105" t="s">
        <v>72</v>
      </c>
      <c r="AU140" s="105" t="s">
        <v>19</v>
      </c>
      <c r="AY140" s="105" t="s">
        <v>162</v>
      </c>
      <c r="BK140" s="110">
        <f>SUM($BK$141:$BK$142)</f>
        <v>4920</v>
      </c>
    </row>
    <row r="141" spans="2:65" s="6" customFormat="1" ht="27" customHeight="1">
      <c r="B141" s="19"/>
      <c r="C141" s="112" t="s">
        <v>232</v>
      </c>
      <c r="D141" s="112" t="s">
        <v>163</v>
      </c>
      <c r="E141" s="113" t="s">
        <v>340</v>
      </c>
      <c r="F141" s="175" t="s">
        <v>341</v>
      </c>
      <c r="G141" s="173"/>
      <c r="H141" s="173"/>
      <c r="I141" s="173"/>
      <c r="J141" s="114" t="s">
        <v>196</v>
      </c>
      <c r="K141" s="115">
        <v>1.2</v>
      </c>
      <c r="L141" s="172">
        <v>1200</v>
      </c>
      <c r="M141" s="173"/>
      <c r="N141" s="172">
        <f>ROUND($L$141*$K$141,2)</f>
        <v>1440</v>
      </c>
      <c r="O141" s="173"/>
      <c r="P141" s="173"/>
      <c r="Q141" s="173"/>
      <c r="R141" s="20"/>
      <c r="T141" s="116"/>
      <c r="U141" s="26" t="s">
        <v>38</v>
      </c>
      <c r="V141" s="117">
        <v>0</v>
      </c>
      <c r="W141" s="117">
        <f>$V$141*$K$141</f>
        <v>0</v>
      </c>
      <c r="X141" s="117">
        <v>0</v>
      </c>
      <c r="Y141" s="117">
        <f>$X$141*$K$141</f>
        <v>0</v>
      </c>
      <c r="Z141" s="117">
        <v>0</v>
      </c>
      <c r="AA141" s="118">
        <f>$Z$141*$K$141</f>
        <v>0</v>
      </c>
      <c r="AR141" s="6" t="s">
        <v>167</v>
      </c>
      <c r="AT141" s="6" t="s">
        <v>163</v>
      </c>
      <c r="AU141" s="6" t="s">
        <v>127</v>
      </c>
      <c r="AY141" s="6" t="s">
        <v>162</v>
      </c>
      <c r="BE141" s="119">
        <f>IF($U$141="základní",$N$141,0)</f>
        <v>1440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6" t="s">
        <v>19</v>
      </c>
      <c r="BK141" s="119">
        <f>ROUND($L$141*$K$141,2)</f>
        <v>1440</v>
      </c>
      <c r="BL141" s="6" t="s">
        <v>167</v>
      </c>
      <c r="BM141" s="6" t="s">
        <v>232</v>
      </c>
    </row>
    <row r="142" spans="2:65" s="6" customFormat="1" ht="27" customHeight="1">
      <c r="B142" s="19"/>
      <c r="C142" s="112" t="s">
        <v>233</v>
      </c>
      <c r="D142" s="112" t="s">
        <v>163</v>
      </c>
      <c r="E142" s="113" t="s">
        <v>342</v>
      </c>
      <c r="F142" s="175" t="s">
        <v>343</v>
      </c>
      <c r="G142" s="173"/>
      <c r="H142" s="173"/>
      <c r="I142" s="173"/>
      <c r="J142" s="114" t="s">
        <v>170</v>
      </c>
      <c r="K142" s="115">
        <v>20</v>
      </c>
      <c r="L142" s="172">
        <v>174</v>
      </c>
      <c r="M142" s="173"/>
      <c r="N142" s="172">
        <f>ROUND($L$142*$K$142,2)</f>
        <v>3480</v>
      </c>
      <c r="O142" s="173"/>
      <c r="P142" s="173"/>
      <c r="Q142" s="173"/>
      <c r="R142" s="20"/>
      <c r="T142" s="116"/>
      <c r="U142" s="26" t="s">
        <v>38</v>
      </c>
      <c r="V142" s="117">
        <v>0</v>
      </c>
      <c r="W142" s="117">
        <f>$V$142*$K$142</f>
        <v>0</v>
      </c>
      <c r="X142" s="117">
        <v>0</v>
      </c>
      <c r="Y142" s="117">
        <f>$X$142*$K$142</f>
        <v>0</v>
      </c>
      <c r="Z142" s="117">
        <v>0</v>
      </c>
      <c r="AA142" s="118">
        <f>$Z$142*$K$142</f>
        <v>0</v>
      </c>
      <c r="AR142" s="6" t="s">
        <v>167</v>
      </c>
      <c r="AT142" s="6" t="s">
        <v>163</v>
      </c>
      <c r="AU142" s="6" t="s">
        <v>127</v>
      </c>
      <c r="AY142" s="6" t="s">
        <v>162</v>
      </c>
      <c r="BE142" s="119">
        <f>IF($U$142="základní",$N$142,0)</f>
        <v>3480</v>
      </c>
      <c r="BF142" s="119">
        <f>IF($U$142="snížená",$N$142,0)</f>
        <v>0</v>
      </c>
      <c r="BG142" s="119">
        <f>IF($U$142="zákl. přenesená",$N$142,0)</f>
        <v>0</v>
      </c>
      <c r="BH142" s="119">
        <f>IF($U$142="sníž. přenesená",$N$142,0)</f>
        <v>0</v>
      </c>
      <c r="BI142" s="119">
        <f>IF($U$142="nulová",$N$142,0)</f>
        <v>0</v>
      </c>
      <c r="BJ142" s="6" t="s">
        <v>19</v>
      </c>
      <c r="BK142" s="119">
        <f>ROUND($L$142*$K$142,2)</f>
        <v>3480</v>
      </c>
      <c r="BL142" s="6" t="s">
        <v>167</v>
      </c>
      <c r="BM142" s="6" t="s">
        <v>233</v>
      </c>
    </row>
    <row r="143" spans="2:63" s="102" customFormat="1" ht="37.5" customHeight="1">
      <c r="B143" s="103"/>
      <c r="D143" s="104" t="s">
        <v>143</v>
      </c>
      <c r="E143" s="104"/>
      <c r="F143" s="104"/>
      <c r="G143" s="104"/>
      <c r="H143" s="104"/>
      <c r="I143" s="104"/>
      <c r="J143" s="104"/>
      <c r="K143" s="104"/>
      <c r="L143" s="104"/>
      <c r="M143" s="104"/>
      <c r="N143" s="171">
        <f>$BK$143</f>
        <v>7500</v>
      </c>
      <c r="O143" s="170"/>
      <c r="P143" s="170"/>
      <c r="Q143" s="170"/>
      <c r="R143" s="106"/>
      <c r="T143" s="107"/>
      <c r="W143" s="108">
        <f>$W$144</f>
        <v>0</v>
      </c>
      <c r="Y143" s="108">
        <f>$Y$144</f>
        <v>0</v>
      </c>
      <c r="AA143" s="109">
        <f>$AA$144</f>
        <v>0</v>
      </c>
      <c r="AR143" s="105" t="s">
        <v>176</v>
      </c>
      <c r="AT143" s="105" t="s">
        <v>72</v>
      </c>
      <c r="AU143" s="105" t="s">
        <v>73</v>
      </c>
      <c r="AY143" s="105" t="s">
        <v>162</v>
      </c>
      <c r="BK143" s="110">
        <f>$BK$144</f>
        <v>7500</v>
      </c>
    </row>
    <row r="144" spans="2:63" s="102" customFormat="1" ht="21" customHeight="1">
      <c r="B144" s="103"/>
      <c r="D144" s="111" t="s">
        <v>314</v>
      </c>
      <c r="E144" s="111"/>
      <c r="F144" s="111"/>
      <c r="G144" s="111"/>
      <c r="H144" s="111"/>
      <c r="I144" s="111"/>
      <c r="J144" s="111"/>
      <c r="K144" s="111"/>
      <c r="L144" s="111"/>
      <c r="M144" s="111"/>
      <c r="N144" s="169">
        <f>$BK$144</f>
        <v>7500</v>
      </c>
      <c r="O144" s="170"/>
      <c r="P144" s="170"/>
      <c r="Q144" s="170"/>
      <c r="R144" s="106"/>
      <c r="T144" s="107"/>
      <c r="W144" s="108">
        <f>$W$145</f>
        <v>0</v>
      </c>
      <c r="Y144" s="108">
        <f>$Y$145</f>
        <v>0</v>
      </c>
      <c r="AA144" s="109">
        <f>$AA$145</f>
        <v>0</v>
      </c>
      <c r="AR144" s="105" t="s">
        <v>176</v>
      </c>
      <c r="AT144" s="105" t="s">
        <v>72</v>
      </c>
      <c r="AU144" s="105" t="s">
        <v>19</v>
      </c>
      <c r="AY144" s="105" t="s">
        <v>162</v>
      </c>
      <c r="BK144" s="110">
        <f>$BK$145</f>
        <v>7500</v>
      </c>
    </row>
    <row r="145" spans="2:65" s="6" customFormat="1" ht="15.75" customHeight="1">
      <c r="B145" s="19"/>
      <c r="C145" s="112" t="s">
        <v>234</v>
      </c>
      <c r="D145" s="112" t="s">
        <v>163</v>
      </c>
      <c r="E145" s="113" t="s">
        <v>344</v>
      </c>
      <c r="F145" s="175" t="s">
        <v>345</v>
      </c>
      <c r="G145" s="173"/>
      <c r="H145" s="173"/>
      <c r="I145" s="173"/>
      <c r="J145" s="114" t="s">
        <v>181</v>
      </c>
      <c r="K145" s="115">
        <v>1</v>
      </c>
      <c r="L145" s="172">
        <v>7500</v>
      </c>
      <c r="M145" s="173"/>
      <c r="N145" s="172">
        <f>ROUND($L$145*$K$145,2)</f>
        <v>7500</v>
      </c>
      <c r="O145" s="173"/>
      <c r="P145" s="173"/>
      <c r="Q145" s="173"/>
      <c r="R145" s="20"/>
      <c r="T145" s="116"/>
      <c r="U145" s="26" t="s">
        <v>38</v>
      </c>
      <c r="V145" s="117">
        <v>0</v>
      </c>
      <c r="W145" s="117">
        <f>$V$145*$K$145</f>
        <v>0</v>
      </c>
      <c r="X145" s="117">
        <v>0</v>
      </c>
      <c r="Y145" s="117">
        <f>$X$145*$K$145</f>
        <v>0</v>
      </c>
      <c r="Z145" s="117">
        <v>0</v>
      </c>
      <c r="AA145" s="118">
        <f>$Z$145*$K$145</f>
        <v>0</v>
      </c>
      <c r="AR145" s="6" t="s">
        <v>167</v>
      </c>
      <c r="AT145" s="6" t="s">
        <v>163</v>
      </c>
      <c r="AU145" s="6" t="s">
        <v>127</v>
      </c>
      <c r="AY145" s="6" t="s">
        <v>162</v>
      </c>
      <c r="BE145" s="119">
        <f>IF($U$145="základní",$N$145,0)</f>
        <v>7500</v>
      </c>
      <c r="BF145" s="119">
        <f>IF($U$145="snížená",$N$145,0)</f>
        <v>0</v>
      </c>
      <c r="BG145" s="119">
        <f>IF($U$145="zákl. přenesená",$N$145,0)</f>
        <v>0</v>
      </c>
      <c r="BH145" s="119">
        <f>IF($U$145="sníž. přenesená",$N$145,0)</f>
        <v>0</v>
      </c>
      <c r="BI145" s="119">
        <f>IF($U$145="nulová",$N$145,0)</f>
        <v>0</v>
      </c>
      <c r="BJ145" s="6" t="s">
        <v>19</v>
      </c>
      <c r="BK145" s="119">
        <f>ROUND($L$145*$K$145,2)</f>
        <v>7500</v>
      </c>
      <c r="BL145" s="6" t="s">
        <v>167</v>
      </c>
      <c r="BM145" s="6" t="s">
        <v>234</v>
      </c>
    </row>
    <row r="146" spans="2:63" s="102" customFormat="1" ht="37.5" customHeight="1">
      <c r="B146" s="103"/>
      <c r="D146" s="104" t="s">
        <v>143</v>
      </c>
      <c r="E146" s="104"/>
      <c r="F146" s="104"/>
      <c r="G146" s="104"/>
      <c r="H146" s="104"/>
      <c r="I146" s="104"/>
      <c r="J146" s="104"/>
      <c r="K146" s="104"/>
      <c r="L146" s="104"/>
      <c r="M146" s="104"/>
      <c r="N146" s="171">
        <f>$BK$146</f>
        <v>10000</v>
      </c>
      <c r="O146" s="170"/>
      <c r="P146" s="170"/>
      <c r="Q146" s="170"/>
      <c r="R146" s="106"/>
      <c r="T146" s="107"/>
      <c r="W146" s="108">
        <f>$W$147+$W$149</f>
        <v>0</v>
      </c>
      <c r="Y146" s="108">
        <f>$Y$147+$Y$149</f>
        <v>0</v>
      </c>
      <c r="AA146" s="109">
        <f>$AA$147+$AA$149</f>
        <v>0</v>
      </c>
      <c r="AR146" s="105" t="s">
        <v>176</v>
      </c>
      <c r="AT146" s="105" t="s">
        <v>72</v>
      </c>
      <c r="AU146" s="105" t="s">
        <v>73</v>
      </c>
      <c r="AY146" s="105" t="s">
        <v>162</v>
      </c>
      <c r="BK146" s="110">
        <f>$BK$147+$BK$149</f>
        <v>10000</v>
      </c>
    </row>
    <row r="147" spans="2:63" s="102" customFormat="1" ht="21" customHeight="1">
      <c r="B147" s="103"/>
      <c r="D147" s="111" t="s">
        <v>144</v>
      </c>
      <c r="E147" s="111"/>
      <c r="F147" s="111"/>
      <c r="G147" s="111"/>
      <c r="H147" s="111"/>
      <c r="I147" s="111"/>
      <c r="J147" s="111"/>
      <c r="K147" s="111"/>
      <c r="L147" s="111"/>
      <c r="M147" s="111"/>
      <c r="N147" s="169">
        <f>$BK$147</f>
        <v>5000</v>
      </c>
      <c r="O147" s="170"/>
      <c r="P147" s="170"/>
      <c r="Q147" s="170"/>
      <c r="R147" s="106"/>
      <c r="T147" s="107"/>
      <c r="W147" s="108">
        <f>$W$148</f>
        <v>0</v>
      </c>
      <c r="Y147" s="108">
        <f>$Y$148</f>
        <v>0</v>
      </c>
      <c r="AA147" s="109">
        <f>$AA$148</f>
        <v>0</v>
      </c>
      <c r="AR147" s="105" t="s">
        <v>176</v>
      </c>
      <c r="AT147" s="105" t="s">
        <v>72</v>
      </c>
      <c r="AU147" s="105" t="s">
        <v>19</v>
      </c>
      <c r="AY147" s="105" t="s">
        <v>162</v>
      </c>
      <c r="BK147" s="110">
        <f>$BK$148</f>
        <v>5000</v>
      </c>
    </row>
    <row r="148" spans="2:65" s="6" customFormat="1" ht="15.75" customHeight="1">
      <c r="B148" s="19"/>
      <c r="C148" s="112" t="s">
        <v>346</v>
      </c>
      <c r="D148" s="112" t="s">
        <v>163</v>
      </c>
      <c r="E148" s="113" t="s">
        <v>183</v>
      </c>
      <c r="F148" s="175" t="s">
        <v>184</v>
      </c>
      <c r="G148" s="173"/>
      <c r="H148" s="173"/>
      <c r="I148" s="173"/>
      <c r="J148" s="114" t="s">
        <v>181</v>
      </c>
      <c r="K148" s="115">
        <v>1</v>
      </c>
      <c r="L148" s="172">
        <v>5000</v>
      </c>
      <c r="M148" s="173"/>
      <c r="N148" s="172">
        <f>ROUND($L$148*$K$148,2)</f>
        <v>5000</v>
      </c>
      <c r="O148" s="173"/>
      <c r="P148" s="173"/>
      <c r="Q148" s="173"/>
      <c r="R148" s="20"/>
      <c r="T148" s="116"/>
      <c r="U148" s="26" t="s">
        <v>38</v>
      </c>
      <c r="V148" s="117">
        <v>0</v>
      </c>
      <c r="W148" s="117">
        <f>$V$148*$K$148</f>
        <v>0</v>
      </c>
      <c r="X148" s="117">
        <v>0</v>
      </c>
      <c r="Y148" s="117">
        <f>$X$148*$K$148</f>
        <v>0</v>
      </c>
      <c r="Z148" s="117">
        <v>0</v>
      </c>
      <c r="AA148" s="118">
        <f>$Z$148*$K$148</f>
        <v>0</v>
      </c>
      <c r="AR148" s="6" t="s">
        <v>167</v>
      </c>
      <c r="AT148" s="6" t="s">
        <v>163</v>
      </c>
      <c r="AU148" s="6" t="s">
        <v>127</v>
      </c>
      <c r="AY148" s="6" t="s">
        <v>162</v>
      </c>
      <c r="BE148" s="119">
        <f>IF($U$148="základní",$N$148,0)</f>
        <v>5000</v>
      </c>
      <c r="BF148" s="119">
        <f>IF($U$148="snížená",$N$148,0)</f>
        <v>0</v>
      </c>
      <c r="BG148" s="119">
        <f>IF($U$148="zákl. přenesená",$N$148,0)</f>
        <v>0</v>
      </c>
      <c r="BH148" s="119">
        <f>IF($U$148="sníž. přenesená",$N$148,0)</f>
        <v>0</v>
      </c>
      <c r="BI148" s="119">
        <f>IF($U$148="nulová",$N$148,0)</f>
        <v>0</v>
      </c>
      <c r="BJ148" s="6" t="s">
        <v>19</v>
      </c>
      <c r="BK148" s="119">
        <f>ROUND($L$148*$K$148,2)</f>
        <v>5000</v>
      </c>
      <c r="BL148" s="6" t="s">
        <v>167</v>
      </c>
      <c r="BM148" s="6" t="s">
        <v>346</v>
      </c>
    </row>
    <row r="149" spans="2:63" s="102" customFormat="1" ht="30.75" customHeight="1">
      <c r="B149" s="103"/>
      <c r="D149" s="111" t="s">
        <v>145</v>
      </c>
      <c r="E149" s="111"/>
      <c r="F149" s="111"/>
      <c r="G149" s="111"/>
      <c r="H149" s="111"/>
      <c r="I149" s="111"/>
      <c r="J149" s="111"/>
      <c r="K149" s="111"/>
      <c r="L149" s="111"/>
      <c r="M149" s="111"/>
      <c r="N149" s="169">
        <f>$BK$149</f>
        <v>5000</v>
      </c>
      <c r="O149" s="170"/>
      <c r="P149" s="170"/>
      <c r="Q149" s="170"/>
      <c r="R149" s="106"/>
      <c r="T149" s="107"/>
      <c r="W149" s="108">
        <f>$W$150</f>
        <v>0</v>
      </c>
      <c r="Y149" s="108">
        <f>$Y$150</f>
        <v>0</v>
      </c>
      <c r="AA149" s="109">
        <f>$AA$150</f>
        <v>0</v>
      </c>
      <c r="AR149" s="105" t="s">
        <v>176</v>
      </c>
      <c r="AT149" s="105" t="s">
        <v>72</v>
      </c>
      <c r="AU149" s="105" t="s">
        <v>19</v>
      </c>
      <c r="AY149" s="105" t="s">
        <v>162</v>
      </c>
      <c r="BK149" s="110">
        <f>$BK$150</f>
        <v>5000</v>
      </c>
    </row>
    <row r="150" spans="2:65" s="6" customFormat="1" ht="15.75" customHeight="1">
      <c r="B150" s="19"/>
      <c r="C150" s="112" t="s">
        <v>7</v>
      </c>
      <c r="D150" s="112" t="s">
        <v>163</v>
      </c>
      <c r="E150" s="113" t="s">
        <v>186</v>
      </c>
      <c r="F150" s="175" t="s">
        <v>187</v>
      </c>
      <c r="G150" s="173"/>
      <c r="H150" s="173"/>
      <c r="I150" s="173"/>
      <c r="J150" s="114" t="s">
        <v>181</v>
      </c>
      <c r="K150" s="115">
        <v>1</v>
      </c>
      <c r="L150" s="172">
        <v>5000</v>
      </c>
      <c r="M150" s="173"/>
      <c r="N150" s="172">
        <f>ROUND($L$150*$K$150,2)</f>
        <v>5000</v>
      </c>
      <c r="O150" s="173"/>
      <c r="P150" s="173"/>
      <c r="Q150" s="173"/>
      <c r="R150" s="20"/>
      <c r="T150" s="116"/>
      <c r="U150" s="120" t="s">
        <v>38</v>
      </c>
      <c r="V150" s="121">
        <v>0</v>
      </c>
      <c r="W150" s="121">
        <f>$V$150*$K$150</f>
        <v>0</v>
      </c>
      <c r="X150" s="121">
        <v>0</v>
      </c>
      <c r="Y150" s="121">
        <f>$X$150*$K$150</f>
        <v>0</v>
      </c>
      <c r="Z150" s="121">
        <v>0</v>
      </c>
      <c r="AA150" s="122">
        <f>$Z$150*$K$150</f>
        <v>0</v>
      </c>
      <c r="AR150" s="6" t="s">
        <v>167</v>
      </c>
      <c r="AT150" s="6" t="s">
        <v>163</v>
      </c>
      <c r="AU150" s="6" t="s">
        <v>127</v>
      </c>
      <c r="AY150" s="6" t="s">
        <v>162</v>
      </c>
      <c r="BE150" s="119">
        <f>IF($U$150="základní",$N$150,0)</f>
        <v>5000</v>
      </c>
      <c r="BF150" s="119">
        <f>IF($U$150="snížená",$N$150,0)</f>
        <v>0</v>
      </c>
      <c r="BG150" s="119">
        <f>IF($U$150="zákl. přenesená",$N$150,0)</f>
        <v>0</v>
      </c>
      <c r="BH150" s="119">
        <f>IF($U$150="sníž. přenesená",$N$150,0)</f>
        <v>0</v>
      </c>
      <c r="BI150" s="119">
        <f>IF($U$150="nulová",$N$150,0)</f>
        <v>0</v>
      </c>
      <c r="BJ150" s="6" t="s">
        <v>19</v>
      </c>
      <c r="BK150" s="119">
        <f>ROUND($L$150*$K$150,2)</f>
        <v>5000</v>
      </c>
      <c r="BL150" s="6" t="s">
        <v>167</v>
      </c>
      <c r="BM150" s="6" t="s">
        <v>7</v>
      </c>
    </row>
    <row r="151" spans="2:18" s="6" customFormat="1" ht="7.5" customHeight="1">
      <c r="B151" s="41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3"/>
    </row>
    <row r="154" s="2" customFormat="1" ht="14.25" customHeight="1"/>
  </sheetData>
  <sheetProtection/>
  <mergeCells count="13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5:I145"/>
    <mergeCell ref="L145:M145"/>
    <mergeCell ref="N145:Q145"/>
    <mergeCell ref="F148:I148"/>
    <mergeCell ref="L148:M148"/>
    <mergeCell ref="N148:Q148"/>
    <mergeCell ref="F150:I150"/>
    <mergeCell ref="L150:M150"/>
    <mergeCell ref="N150:Q150"/>
    <mergeCell ref="N147:Q147"/>
    <mergeCell ref="N149:Q149"/>
    <mergeCell ref="H1:K1"/>
    <mergeCell ref="S2:AC2"/>
    <mergeCell ref="N133:Q133"/>
    <mergeCell ref="N137:Q137"/>
    <mergeCell ref="N140:Q140"/>
    <mergeCell ref="N143:Q143"/>
    <mergeCell ref="N144:Q144"/>
    <mergeCell ref="N146:Q14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4"/>
  <sheetViews>
    <sheetView showGridLines="0" zoomScalePageLayoutView="0" workbookViewId="0" topLeftCell="A1">
      <pane ySplit="1" topLeftCell="A131" activePane="bottomLeft" state="frozen"/>
      <selection pane="topLeft" activeCell="A1" sqref="A1"/>
      <selection pane="bottomLeft" activeCell="S156" sqref="S15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462</v>
      </c>
      <c r="G1" s="131"/>
      <c r="H1" s="174" t="s">
        <v>463</v>
      </c>
      <c r="I1" s="174"/>
      <c r="J1" s="174"/>
      <c r="K1" s="174"/>
      <c r="L1" s="131" t="s">
        <v>464</v>
      </c>
      <c r="M1" s="129"/>
      <c r="N1" s="129"/>
      <c r="O1" s="130" t="s">
        <v>126</v>
      </c>
      <c r="P1" s="129"/>
      <c r="Q1" s="129"/>
      <c r="R1" s="129"/>
      <c r="S1" s="131" t="s">
        <v>465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110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347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203210.18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$N$102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203210.18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ROUND((SUM($BE$102:$BE$103)+SUM($BE$121:$BE$163)),2)</f>
        <v>203210.18</v>
      </c>
      <c r="I32" s="138"/>
      <c r="J32" s="138"/>
      <c r="M32" s="189">
        <f>ROUND(ROUND((SUM($BE$102:$BE$103)+SUM($BE$121:$BE$163)),2)*$F$32,2)</f>
        <v>42674.14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ROUND((SUM($BF$102:$BF$103)+SUM($BF$121:$BF$163)),2)</f>
        <v>0</v>
      </c>
      <c r="I33" s="138"/>
      <c r="J33" s="138"/>
      <c r="M33" s="189">
        <f>ROUND(ROUND((SUM($BF$102:$BF$103)+SUM($BF$121:$BF$163)),2)*$F$33,2)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ROUND((SUM($BG$102:$BG$103)+SUM($BG$121:$BG$163)),2)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ROUND((SUM($BH$102:$BH$103)+SUM($BH$121:$BH$163)),2)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ROUND((SUM($BI$102:$BI$103)+SUM($BI$121:$BI$163)),2)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245884.32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M-34 - most Vojtěcha - M-34 - most Vojtěcha Ková...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$N$121</f>
        <v>203210.18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$N$122</f>
        <v>172050.18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189</v>
      </c>
      <c r="N90" s="185">
        <f>$N$123</f>
        <v>66854.98000000001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138</v>
      </c>
      <c r="N91" s="185">
        <f>$N$141</f>
        <v>39600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236</v>
      </c>
      <c r="N92" s="185">
        <f>$N$144</f>
        <v>18200</v>
      </c>
      <c r="O92" s="186"/>
      <c r="P92" s="186"/>
      <c r="Q92" s="186"/>
      <c r="R92" s="91"/>
    </row>
    <row r="93" spans="2:18" s="82" customFormat="1" ht="21" customHeight="1">
      <c r="B93" s="89"/>
      <c r="D93" s="90" t="s">
        <v>139</v>
      </c>
      <c r="N93" s="185">
        <f>$N$146</f>
        <v>1320</v>
      </c>
      <c r="O93" s="186"/>
      <c r="P93" s="186"/>
      <c r="Q93" s="186"/>
      <c r="R93" s="91"/>
    </row>
    <row r="94" spans="2:18" s="82" customFormat="1" ht="21" customHeight="1">
      <c r="B94" s="89"/>
      <c r="D94" s="90" t="s">
        <v>140</v>
      </c>
      <c r="N94" s="185">
        <f>$N$148</f>
        <v>8104.8</v>
      </c>
      <c r="O94" s="186"/>
      <c r="P94" s="186"/>
      <c r="Q94" s="186"/>
      <c r="R94" s="91"/>
    </row>
    <row r="95" spans="2:18" s="82" customFormat="1" ht="21" customHeight="1">
      <c r="B95" s="89"/>
      <c r="D95" s="90" t="s">
        <v>141</v>
      </c>
      <c r="N95" s="185">
        <f>$N$150</f>
        <v>37970.4</v>
      </c>
      <c r="O95" s="186"/>
      <c r="P95" s="186"/>
      <c r="Q95" s="186"/>
      <c r="R95" s="91"/>
    </row>
    <row r="96" spans="2:18" s="65" customFormat="1" ht="25.5" customHeight="1">
      <c r="B96" s="86"/>
      <c r="D96" s="87" t="s">
        <v>295</v>
      </c>
      <c r="N96" s="187">
        <f>$N$154</f>
        <v>8160</v>
      </c>
      <c r="O96" s="186"/>
      <c r="P96" s="186"/>
      <c r="Q96" s="186"/>
      <c r="R96" s="88"/>
    </row>
    <row r="97" spans="2:18" s="82" customFormat="1" ht="21" customHeight="1">
      <c r="B97" s="89"/>
      <c r="D97" s="90" t="s">
        <v>348</v>
      </c>
      <c r="N97" s="185">
        <f>$N$155</f>
        <v>8160</v>
      </c>
      <c r="O97" s="186"/>
      <c r="P97" s="186"/>
      <c r="Q97" s="186"/>
      <c r="R97" s="91"/>
    </row>
    <row r="98" spans="2:18" s="65" customFormat="1" ht="25.5" customHeight="1">
      <c r="B98" s="86"/>
      <c r="D98" s="87" t="s">
        <v>143</v>
      </c>
      <c r="N98" s="187">
        <f>$N$158</f>
        <v>23000</v>
      </c>
      <c r="O98" s="186"/>
      <c r="P98" s="186"/>
      <c r="Q98" s="186"/>
      <c r="R98" s="88"/>
    </row>
    <row r="99" spans="2:18" s="82" customFormat="1" ht="21" customHeight="1">
      <c r="B99" s="89"/>
      <c r="D99" s="90" t="s">
        <v>314</v>
      </c>
      <c r="N99" s="185">
        <f>$N$159</f>
        <v>10000</v>
      </c>
      <c r="O99" s="186"/>
      <c r="P99" s="186"/>
      <c r="Q99" s="186"/>
      <c r="R99" s="91"/>
    </row>
    <row r="100" spans="2:18" s="82" customFormat="1" ht="21" customHeight="1">
      <c r="B100" s="89"/>
      <c r="D100" s="90" t="s">
        <v>145</v>
      </c>
      <c r="N100" s="185">
        <f>$N$162</f>
        <v>13000</v>
      </c>
      <c r="O100" s="186"/>
      <c r="P100" s="186"/>
      <c r="Q100" s="186"/>
      <c r="R100" s="91"/>
    </row>
    <row r="101" spans="2:18" s="6" customFormat="1" ht="22.5" customHeight="1">
      <c r="B101" s="19"/>
      <c r="R101" s="20"/>
    </row>
    <row r="102" spans="2:21" s="6" customFormat="1" ht="30" customHeight="1">
      <c r="B102" s="19"/>
      <c r="C102" s="60" t="s">
        <v>146</v>
      </c>
      <c r="N102" s="137">
        <v>0</v>
      </c>
      <c r="O102" s="138"/>
      <c r="P102" s="138"/>
      <c r="Q102" s="138"/>
      <c r="R102" s="20"/>
      <c r="T102" s="92"/>
      <c r="U102" s="93" t="s">
        <v>37</v>
      </c>
    </row>
    <row r="103" spans="2:18" s="6" customFormat="1" ht="18.75" customHeight="1">
      <c r="B103" s="19"/>
      <c r="R103" s="20"/>
    </row>
    <row r="104" spans="2:18" s="6" customFormat="1" ht="30" customHeight="1">
      <c r="B104" s="19"/>
      <c r="C104" s="78" t="s">
        <v>125</v>
      </c>
      <c r="D104" s="28"/>
      <c r="E104" s="28"/>
      <c r="F104" s="28"/>
      <c r="G104" s="28"/>
      <c r="H104" s="28"/>
      <c r="I104" s="28"/>
      <c r="J104" s="28"/>
      <c r="K104" s="28"/>
      <c r="L104" s="139">
        <f>ROUND(SUM($N$88+$N$102),2)</f>
        <v>203210.18</v>
      </c>
      <c r="M104" s="140"/>
      <c r="N104" s="140"/>
      <c r="O104" s="140"/>
      <c r="P104" s="140"/>
      <c r="Q104" s="140"/>
      <c r="R104" s="20"/>
    </row>
    <row r="105" spans="2:18" s="6" customFormat="1" ht="7.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3"/>
    </row>
    <row r="109" spans="2:18" s="6" customFormat="1" ht="7.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pans="2:18" s="6" customFormat="1" ht="37.5" customHeight="1">
      <c r="B110" s="19"/>
      <c r="C110" s="162" t="s">
        <v>147</v>
      </c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20"/>
    </row>
    <row r="111" spans="2:18" s="6" customFormat="1" ht="7.5" customHeight="1">
      <c r="B111" s="19"/>
      <c r="R111" s="20"/>
    </row>
    <row r="112" spans="2:18" s="6" customFormat="1" ht="30.75" customHeight="1">
      <c r="B112" s="19"/>
      <c r="C112" s="16" t="s">
        <v>14</v>
      </c>
      <c r="F112" s="183" t="str">
        <f>$F$6</f>
        <v>Údržba Mostů ve správě města Rumburk</v>
      </c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R112" s="20"/>
    </row>
    <row r="113" spans="2:18" s="6" customFormat="1" ht="37.5" customHeight="1">
      <c r="B113" s="19"/>
      <c r="C113" s="49" t="s">
        <v>129</v>
      </c>
      <c r="F113" s="148" t="str">
        <f>$F$7</f>
        <v>M-34 - most Vojtěcha - M-34 - most Vojtěcha Ková...</v>
      </c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R113" s="20"/>
    </row>
    <row r="114" spans="2:18" s="6" customFormat="1" ht="7.5" customHeight="1">
      <c r="B114" s="19"/>
      <c r="R114" s="20"/>
    </row>
    <row r="115" spans="2:18" s="6" customFormat="1" ht="18.75" customHeight="1">
      <c r="B115" s="19"/>
      <c r="C115" s="16" t="s">
        <v>20</v>
      </c>
      <c r="F115" s="14" t="str">
        <f>$F$9</f>
        <v> </v>
      </c>
      <c r="K115" s="16" t="s">
        <v>22</v>
      </c>
      <c r="M115" s="184" t="str">
        <f>IF($O$9="","",$O$9)</f>
        <v>15.04.2016</v>
      </c>
      <c r="N115" s="138"/>
      <c r="O115" s="138"/>
      <c r="P115" s="138"/>
      <c r="R115" s="20"/>
    </row>
    <row r="116" spans="2:18" s="6" customFormat="1" ht="7.5" customHeight="1">
      <c r="B116" s="19"/>
      <c r="R116" s="20"/>
    </row>
    <row r="117" spans="2:18" s="6" customFormat="1" ht="15.75" customHeight="1">
      <c r="B117" s="19"/>
      <c r="C117" s="16" t="s">
        <v>26</v>
      </c>
      <c r="F117" s="14" t="str">
        <f>$E$12</f>
        <v> </v>
      </c>
      <c r="K117" s="16" t="s">
        <v>30</v>
      </c>
      <c r="M117" s="149" t="str">
        <f>$E$18</f>
        <v> </v>
      </c>
      <c r="N117" s="138"/>
      <c r="O117" s="138"/>
      <c r="P117" s="138"/>
      <c r="Q117" s="138"/>
      <c r="R117" s="20"/>
    </row>
    <row r="118" spans="2:18" s="6" customFormat="1" ht="15" customHeight="1">
      <c r="B118" s="19"/>
      <c r="C118" s="16" t="s">
        <v>29</v>
      </c>
      <c r="F118" s="14" t="str">
        <f>IF($E$15="","",$E$15)</f>
        <v> </v>
      </c>
      <c r="K118" s="16" t="s">
        <v>32</v>
      </c>
      <c r="M118" s="149" t="str">
        <f>$E$21</f>
        <v> </v>
      </c>
      <c r="N118" s="138"/>
      <c r="O118" s="138"/>
      <c r="P118" s="138"/>
      <c r="Q118" s="138"/>
      <c r="R118" s="20"/>
    </row>
    <row r="119" spans="2:18" s="6" customFormat="1" ht="11.25" customHeight="1">
      <c r="B119" s="19"/>
      <c r="R119" s="20"/>
    </row>
    <row r="120" spans="2:27" s="94" customFormat="1" ht="30" customHeight="1">
      <c r="B120" s="95"/>
      <c r="C120" s="96" t="s">
        <v>148</v>
      </c>
      <c r="D120" s="97" t="s">
        <v>149</v>
      </c>
      <c r="E120" s="97" t="s">
        <v>55</v>
      </c>
      <c r="F120" s="179" t="s">
        <v>150</v>
      </c>
      <c r="G120" s="180"/>
      <c r="H120" s="180"/>
      <c r="I120" s="180"/>
      <c r="J120" s="97" t="s">
        <v>151</v>
      </c>
      <c r="K120" s="97" t="s">
        <v>152</v>
      </c>
      <c r="L120" s="179" t="s">
        <v>153</v>
      </c>
      <c r="M120" s="180"/>
      <c r="N120" s="179" t="s">
        <v>154</v>
      </c>
      <c r="O120" s="180"/>
      <c r="P120" s="180"/>
      <c r="Q120" s="181"/>
      <c r="R120" s="98"/>
      <c r="T120" s="55" t="s">
        <v>155</v>
      </c>
      <c r="U120" s="56" t="s">
        <v>37</v>
      </c>
      <c r="V120" s="56" t="s">
        <v>156</v>
      </c>
      <c r="W120" s="56" t="s">
        <v>157</v>
      </c>
      <c r="X120" s="56" t="s">
        <v>158</v>
      </c>
      <c r="Y120" s="56" t="s">
        <v>159</v>
      </c>
      <c r="Z120" s="56" t="s">
        <v>160</v>
      </c>
      <c r="AA120" s="57" t="s">
        <v>161</v>
      </c>
    </row>
    <row r="121" spans="2:63" s="6" customFormat="1" ht="30" customHeight="1">
      <c r="B121" s="19"/>
      <c r="C121" s="60" t="s">
        <v>130</v>
      </c>
      <c r="N121" s="182">
        <f>$BK$121</f>
        <v>203210.18</v>
      </c>
      <c r="O121" s="138"/>
      <c r="P121" s="138"/>
      <c r="Q121" s="138"/>
      <c r="R121" s="20"/>
      <c r="T121" s="59"/>
      <c r="U121" s="33"/>
      <c r="V121" s="33"/>
      <c r="W121" s="99">
        <f>$W$122+$W$154+$W$158</f>
        <v>0</v>
      </c>
      <c r="X121" s="33"/>
      <c r="Y121" s="99">
        <f>$Y$122+$Y$154+$Y$158</f>
        <v>0</v>
      </c>
      <c r="Z121" s="33"/>
      <c r="AA121" s="100">
        <f>$AA$122+$AA$154+$AA$158</f>
        <v>0</v>
      </c>
      <c r="AT121" s="6" t="s">
        <v>72</v>
      </c>
      <c r="AU121" s="6" t="s">
        <v>136</v>
      </c>
      <c r="BK121" s="101">
        <f>$BK$122+$BK$154+$BK$158</f>
        <v>203210.18</v>
      </c>
    </row>
    <row r="122" spans="2:63" s="102" customFormat="1" ht="37.5" customHeight="1">
      <c r="B122" s="103"/>
      <c r="D122" s="104" t="s">
        <v>137</v>
      </c>
      <c r="E122" s="104"/>
      <c r="F122" s="104"/>
      <c r="G122" s="104"/>
      <c r="H122" s="104"/>
      <c r="I122" s="104"/>
      <c r="J122" s="104"/>
      <c r="K122" s="104"/>
      <c r="L122" s="104"/>
      <c r="M122" s="104"/>
      <c r="N122" s="171">
        <f>$BK$122</f>
        <v>172050.18</v>
      </c>
      <c r="O122" s="170"/>
      <c r="P122" s="170"/>
      <c r="Q122" s="170"/>
      <c r="R122" s="106"/>
      <c r="T122" s="107"/>
      <c r="W122" s="108">
        <f>$W$123+$W$141+$W$144+$W$146+$W$148+$W$150</f>
        <v>0</v>
      </c>
      <c r="Y122" s="108">
        <f>$Y$123+$Y$141+$Y$144+$Y$146+$Y$148+$Y$150</f>
        <v>0</v>
      </c>
      <c r="AA122" s="109">
        <f>$AA$123+$AA$141+$AA$144+$AA$146+$AA$148+$AA$150</f>
        <v>0</v>
      </c>
      <c r="AR122" s="105" t="s">
        <v>19</v>
      </c>
      <c r="AT122" s="105" t="s">
        <v>72</v>
      </c>
      <c r="AU122" s="105" t="s">
        <v>73</v>
      </c>
      <c r="AY122" s="105" t="s">
        <v>162</v>
      </c>
      <c r="BK122" s="110">
        <f>$BK$123+$BK$141+$BK$144+$BK$146+$BK$148+$BK$150</f>
        <v>172050.18</v>
      </c>
    </row>
    <row r="123" spans="2:63" s="102" customFormat="1" ht="21" customHeight="1">
      <c r="B123" s="103"/>
      <c r="D123" s="111" t="s">
        <v>189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69">
        <f>$BK$123</f>
        <v>66854.98000000001</v>
      </c>
      <c r="O123" s="170"/>
      <c r="P123" s="170"/>
      <c r="Q123" s="170"/>
      <c r="R123" s="106"/>
      <c r="T123" s="107"/>
      <c r="W123" s="108">
        <f>SUM($W$124:$W$140)</f>
        <v>0</v>
      </c>
      <c r="Y123" s="108">
        <f>SUM($Y$124:$Y$140)</f>
        <v>0</v>
      </c>
      <c r="AA123" s="109">
        <f>SUM($AA$124:$AA$140)</f>
        <v>0</v>
      </c>
      <c r="AR123" s="105" t="s">
        <v>19</v>
      </c>
      <c r="AT123" s="105" t="s">
        <v>72</v>
      </c>
      <c r="AU123" s="105" t="s">
        <v>19</v>
      </c>
      <c r="AY123" s="105" t="s">
        <v>162</v>
      </c>
      <c r="BK123" s="110">
        <f>SUM($BK$124:$BK$140)</f>
        <v>66854.98000000001</v>
      </c>
    </row>
    <row r="124" spans="2:65" s="6" customFormat="1" ht="27" customHeight="1">
      <c r="B124" s="19"/>
      <c r="C124" s="112" t="s">
        <v>19</v>
      </c>
      <c r="D124" s="112" t="s">
        <v>163</v>
      </c>
      <c r="E124" s="113" t="s">
        <v>349</v>
      </c>
      <c r="F124" s="175" t="s">
        <v>350</v>
      </c>
      <c r="G124" s="173"/>
      <c r="H124" s="173"/>
      <c r="I124" s="173"/>
      <c r="J124" s="114" t="s">
        <v>170</v>
      </c>
      <c r="K124" s="115">
        <v>20</v>
      </c>
      <c r="L124" s="172">
        <v>35</v>
      </c>
      <c r="M124" s="173"/>
      <c r="N124" s="172">
        <f>ROUND($L$124*$K$124,2)</f>
        <v>700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700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700</v>
      </c>
      <c r="BL124" s="6" t="s">
        <v>167</v>
      </c>
      <c r="BM124" s="6" t="s">
        <v>19</v>
      </c>
    </row>
    <row r="125" spans="2:65" s="6" customFormat="1" ht="15.75" customHeight="1">
      <c r="B125" s="19"/>
      <c r="C125" s="112" t="s">
        <v>127</v>
      </c>
      <c r="D125" s="112" t="s">
        <v>163</v>
      </c>
      <c r="E125" s="113" t="s">
        <v>351</v>
      </c>
      <c r="F125" s="175" t="s">
        <v>352</v>
      </c>
      <c r="G125" s="173"/>
      <c r="H125" s="173"/>
      <c r="I125" s="173"/>
      <c r="J125" s="114" t="s">
        <v>219</v>
      </c>
      <c r="K125" s="115">
        <v>10</v>
      </c>
      <c r="L125" s="172">
        <v>500</v>
      </c>
      <c r="M125" s="173"/>
      <c r="N125" s="172">
        <f>ROUND($L$125*$K$125,2)</f>
        <v>5000</v>
      </c>
      <c r="O125" s="173"/>
      <c r="P125" s="173"/>
      <c r="Q125" s="173"/>
      <c r="R125" s="20"/>
      <c r="T125" s="116"/>
      <c r="U125" s="26" t="s">
        <v>38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167</v>
      </c>
      <c r="AT125" s="6" t="s">
        <v>163</v>
      </c>
      <c r="AU125" s="6" t="s">
        <v>127</v>
      </c>
      <c r="AY125" s="6" t="s">
        <v>162</v>
      </c>
      <c r="BE125" s="119">
        <f>IF($U$125="základní",$N$125,0)</f>
        <v>5000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5000</v>
      </c>
      <c r="BL125" s="6" t="s">
        <v>167</v>
      </c>
      <c r="BM125" s="6" t="s">
        <v>127</v>
      </c>
    </row>
    <row r="126" spans="2:65" s="6" customFormat="1" ht="27" customHeight="1">
      <c r="B126" s="19"/>
      <c r="C126" s="112" t="s">
        <v>171</v>
      </c>
      <c r="D126" s="112" t="s">
        <v>163</v>
      </c>
      <c r="E126" s="113" t="s">
        <v>315</v>
      </c>
      <c r="F126" s="175" t="s">
        <v>316</v>
      </c>
      <c r="G126" s="173"/>
      <c r="H126" s="173"/>
      <c r="I126" s="173"/>
      <c r="J126" s="114" t="s">
        <v>317</v>
      </c>
      <c r="K126" s="115">
        <v>72</v>
      </c>
      <c r="L126" s="172">
        <v>85</v>
      </c>
      <c r="M126" s="173"/>
      <c r="N126" s="172">
        <f>ROUND($L$126*$K$126,2)</f>
        <v>6120</v>
      </c>
      <c r="O126" s="173"/>
      <c r="P126" s="173"/>
      <c r="Q126" s="173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167</v>
      </c>
      <c r="AT126" s="6" t="s">
        <v>163</v>
      </c>
      <c r="AU126" s="6" t="s">
        <v>127</v>
      </c>
      <c r="AY126" s="6" t="s">
        <v>162</v>
      </c>
      <c r="BE126" s="119">
        <f>IF($U$126="základní",$N$126,0)</f>
        <v>6120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6120</v>
      </c>
      <c r="BL126" s="6" t="s">
        <v>167</v>
      </c>
      <c r="BM126" s="6" t="s">
        <v>171</v>
      </c>
    </row>
    <row r="127" spans="2:65" s="6" customFormat="1" ht="27" customHeight="1">
      <c r="B127" s="19"/>
      <c r="C127" s="112" t="s">
        <v>167</v>
      </c>
      <c r="D127" s="112" t="s">
        <v>163</v>
      </c>
      <c r="E127" s="113" t="s">
        <v>353</v>
      </c>
      <c r="F127" s="175" t="s">
        <v>354</v>
      </c>
      <c r="G127" s="173"/>
      <c r="H127" s="173"/>
      <c r="I127" s="173"/>
      <c r="J127" s="114" t="s">
        <v>219</v>
      </c>
      <c r="K127" s="115">
        <v>4</v>
      </c>
      <c r="L127" s="172">
        <v>800</v>
      </c>
      <c r="M127" s="173"/>
      <c r="N127" s="172">
        <f>ROUND($L$127*$K$127,2)</f>
        <v>3200</v>
      </c>
      <c r="O127" s="173"/>
      <c r="P127" s="173"/>
      <c r="Q127" s="173"/>
      <c r="R127" s="20"/>
      <c r="T127" s="116"/>
      <c r="U127" s="26" t="s">
        <v>38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167</v>
      </c>
      <c r="AT127" s="6" t="s">
        <v>163</v>
      </c>
      <c r="AU127" s="6" t="s">
        <v>127</v>
      </c>
      <c r="AY127" s="6" t="s">
        <v>162</v>
      </c>
      <c r="BE127" s="119">
        <f>IF($U$127="základní",$N$127,0)</f>
        <v>3200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3200</v>
      </c>
      <c r="BL127" s="6" t="s">
        <v>167</v>
      </c>
      <c r="BM127" s="6" t="s">
        <v>167</v>
      </c>
    </row>
    <row r="128" spans="2:65" s="6" customFormat="1" ht="27" customHeight="1">
      <c r="B128" s="19"/>
      <c r="C128" s="112" t="s">
        <v>176</v>
      </c>
      <c r="D128" s="112" t="s">
        <v>163</v>
      </c>
      <c r="E128" s="113" t="s">
        <v>355</v>
      </c>
      <c r="F128" s="175" t="s">
        <v>356</v>
      </c>
      <c r="G128" s="173"/>
      <c r="H128" s="173"/>
      <c r="I128" s="173"/>
      <c r="J128" s="114" t="s">
        <v>196</v>
      </c>
      <c r="K128" s="115">
        <v>15</v>
      </c>
      <c r="L128" s="172">
        <v>300</v>
      </c>
      <c r="M128" s="173"/>
      <c r="N128" s="172">
        <f>ROUND($L$128*$K$128,2)</f>
        <v>4500</v>
      </c>
      <c r="O128" s="173"/>
      <c r="P128" s="173"/>
      <c r="Q128" s="173"/>
      <c r="R128" s="20"/>
      <c r="T128" s="116"/>
      <c r="U128" s="26" t="s">
        <v>38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167</v>
      </c>
      <c r="AT128" s="6" t="s">
        <v>163</v>
      </c>
      <c r="AU128" s="6" t="s">
        <v>127</v>
      </c>
      <c r="AY128" s="6" t="s">
        <v>162</v>
      </c>
      <c r="BE128" s="119">
        <f>IF($U$128="základní",$N$128,0)</f>
        <v>4500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4500</v>
      </c>
      <c r="BL128" s="6" t="s">
        <v>167</v>
      </c>
      <c r="BM128" s="6" t="s">
        <v>176</v>
      </c>
    </row>
    <row r="129" spans="2:65" s="6" customFormat="1" ht="27" customHeight="1">
      <c r="B129" s="19"/>
      <c r="C129" s="112" t="s">
        <v>178</v>
      </c>
      <c r="D129" s="112" t="s">
        <v>163</v>
      </c>
      <c r="E129" s="113" t="s">
        <v>357</v>
      </c>
      <c r="F129" s="175" t="s">
        <v>358</v>
      </c>
      <c r="G129" s="173"/>
      <c r="H129" s="173"/>
      <c r="I129" s="173"/>
      <c r="J129" s="114" t="s">
        <v>196</v>
      </c>
      <c r="K129" s="115">
        <v>15</v>
      </c>
      <c r="L129" s="172">
        <v>350</v>
      </c>
      <c r="M129" s="173"/>
      <c r="N129" s="172">
        <f>ROUND($L$129*$K$129,2)</f>
        <v>5250</v>
      </c>
      <c r="O129" s="173"/>
      <c r="P129" s="173"/>
      <c r="Q129" s="173"/>
      <c r="R129" s="20"/>
      <c r="T129" s="116"/>
      <c r="U129" s="26" t="s">
        <v>38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167</v>
      </c>
      <c r="AT129" s="6" t="s">
        <v>163</v>
      </c>
      <c r="AU129" s="6" t="s">
        <v>127</v>
      </c>
      <c r="AY129" s="6" t="s">
        <v>162</v>
      </c>
      <c r="BE129" s="119">
        <f>IF($U$129="základní",$N$129,0)</f>
        <v>5250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19</v>
      </c>
      <c r="BK129" s="119">
        <f>ROUND($L$129*$K$129,2)</f>
        <v>5250</v>
      </c>
      <c r="BL129" s="6" t="s">
        <v>167</v>
      </c>
      <c r="BM129" s="6" t="s">
        <v>178</v>
      </c>
    </row>
    <row r="130" spans="2:65" s="6" customFormat="1" ht="27" customHeight="1">
      <c r="B130" s="19"/>
      <c r="C130" s="112" t="s">
        <v>182</v>
      </c>
      <c r="D130" s="112" t="s">
        <v>163</v>
      </c>
      <c r="E130" s="113" t="s">
        <v>359</v>
      </c>
      <c r="F130" s="175" t="s">
        <v>360</v>
      </c>
      <c r="G130" s="173"/>
      <c r="H130" s="173"/>
      <c r="I130" s="173"/>
      <c r="J130" s="114" t="s">
        <v>196</v>
      </c>
      <c r="K130" s="115">
        <v>15</v>
      </c>
      <c r="L130" s="172">
        <v>25</v>
      </c>
      <c r="M130" s="173"/>
      <c r="N130" s="172">
        <f>ROUND($L$130*$K$130,2)</f>
        <v>375</v>
      </c>
      <c r="O130" s="173"/>
      <c r="P130" s="173"/>
      <c r="Q130" s="173"/>
      <c r="R130" s="20"/>
      <c r="T130" s="116"/>
      <c r="U130" s="26" t="s">
        <v>38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167</v>
      </c>
      <c r="AT130" s="6" t="s">
        <v>163</v>
      </c>
      <c r="AU130" s="6" t="s">
        <v>127</v>
      </c>
      <c r="AY130" s="6" t="s">
        <v>162</v>
      </c>
      <c r="BE130" s="119">
        <f>IF($U$130="základní",$N$130,0)</f>
        <v>375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375</v>
      </c>
      <c r="BL130" s="6" t="s">
        <v>167</v>
      </c>
      <c r="BM130" s="6" t="s">
        <v>182</v>
      </c>
    </row>
    <row r="131" spans="2:65" s="6" customFormat="1" ht="27" customHeight="1">
      <c r="B131" s="19"/>
      <c r="C131" s="112" t="s">
        <v>185</v>
      </c>
      <c r="D131" s="112" t="s">
        <v>163</v>
      </c>
      <c r="E131" s="113" t="s">
        <v>361</v>
      </c>
      <c r="F131" s="175" t="s">
        <v>362</v>
      </c>
      <c r="G131" s="173"/>
      <c r="H131" s="173"/>
      <c r="I131" s="173"/>
      <c r="J131" s="114" t="s">
        <v>196</v>
      </c>
      <c r="K131" s="115">
        <v>54</v>
      </c>
      <c r="L131" s="172">
        <v>44</v>
      </c>
      <c r="M131" s="173"/>
      <c r="N131" s="172">
        <f>ROUND($L$131*$K$131,2)</f>
        <v>2376</v>
      </c>
      <c r="O131" s="173"/>
      <c r="P131" s="173"/>
      <c r="Q131" s="173"/>
      <c r="R131" s="20"/>
      <c r="T131" s="116"/>
      <c r="U131" s="26" t="s">
        <v>38</v>
      </c>
      <c r="V131" s="117">
        <v>0</v>
      </c>
      <c r="W131" s="117">
        <f>$V$131*$K$131</f>
        <v>0</v>
      </c>
      <c r="X131" s="117">
        <v>0</v>
      </c>
      <c r="Y131" s="117">
        <f>$X$131*$K$131</f>
        <v>0</v>
      </c>
      <c r="Z131" s="117">
        <v>0</v>
      </c>
      <c r="AA131" s="118">
        <f>$Z$131*$K$131</f>
        <v>0</v>
      </c>
      <c r="AR131" s="6" t="s">
        <v>167</v>
      </c>
      <c r="AT131" s="6" t="s">
        <v>163</v>
      </c>
      <c r="AU131" s="6" t="s">
        <v>127</v>
      </c>
      <c r="AY131" s="6" t="s">
        <v>162</v>
      </c>
      <c r="BE131" s="119">
        <f>IF($U$131="základní",$N$131,0)</f>
        <v>2376</v>
      </c>
      <c r="BF131" s="119">
        <f>IF($U$131="snížená",$N$131,0)</f>
        <v>0</v>
      </c>
      <c r="BG131" s="119">
        <f>IF($U$131="zákl. přenesená",$N$131,0)</f>
        <v>0</v>
      </c>
      <c r="BH131" s="119">
        <f>IF($U$131="sníž. přenesená",$N$131,0)</f>
        <v>0</v>
      </c>
      <c r="BI131" s="119">
        <f>IF($U$131="nulová",$N$131,0)</f>
        <v>0</v>
      </c>
      <c r="BJ131" s="6" t="s">
        <v>19</v>
      </c>
      <c r="BK131" s="119">
        <f>ROUND($L$131*$K$131,2)</f>
        <v>2376</v>
      </c>
      <c r="BL131" s="6" t="s">
        <v>167</v>
      </c>
      <c r="BM131" s="6" t="s">
        <v>185</v>
      </c>
    </row>
    <row r="132" spans="2:65" s="6" customFormat="1" ht="27" customHeight="1">
      <c r="B132" s="19"/>
      <c r="C132" s="112" t="s">
        <v>177</v>
      </c>
      <c r="D132" s="112" t="s">
        <v>163</v>
      </c>
      <c r="E132" s="113" t="s">
        <v>363</v>
      </c>
      <c r="F132" s="175" t="s">
        <v>364</v>
      </c>
      <c r="G132" s="173"/>
      <c r="H132" s="173"/>
      <c r="I132" s="173"/>
      <c r="J132" s="114" t="s">
        <v>196</v>
      </c>
      <c r="K132" s="115">
        <v>15</v>
      </c>
      <c r="L132" s="172">
        <v>225</v>
      </c>
      <c r="M132" s="173"/>
      <c r="N132" s="172">
        <f>ROUND($L$132*$K$132,2)</f>
        <v>3375</v>
      </c>
      <c r="O132" s="173"/>
      <c r="P132" s="173"/>
      <c r="Q132" s="173"/>
      <c r="R132" s="20"/>
      <c r="T132" s="116"/>
      <c r="U132" s="26" t="s">
        <v>38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167</v>
      </c>
      <c r="AT132" s="6" t="s">
        <v>163</v>
      </c>
      <c r="AU132" s="6" t="s">
        <v>127</v>
      </c>
      <c r="AY132" s="6" t="s">
        <v>162</v>
      </c>
      <c r="BE132" s="119">
        <f>IF($U$132="základní",$N$132,0)</f>
        <v>3375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3375</v>
      </c>
      <c r="BL132" s="6" t="s">
        <v>167</v>
      </c>
      <c r="BM132" s="6" t="s">
        <v>177</v>
      </c>
    </row>
    <row r="133" spans="2:65" s="6" customFormat="1" ht="27" customHeight="1">
      <c r="B133" s="19"/>
      <c r="C133" s="112" t="s">
        <v>24</v>
      </c>
      <c r="D133" s="112" t="s">
        <v>163</v>
      </c>
      <c r="E133" s="113" t="s">
        <v>365</v>
      </c>
      <c r="F133" s="175" t="s">
        <v>366</v>
      </c>
      <c r="G133" s="173"/>
      <c r="H133" s="173"/>
      <c r="I133" s="173"/>
      <c r="J133" s="114" t="s">
        <v>196</v>
      </c>
      <c r="K133" s="115">
        <v>30</v>
      </c>
      <c r="L133" s="172">
        <v>113</v>
      </c>
      <c r="M133" s="173"/>
      <c r="N133" s="172">
        <f>ROUND($L$133*$K$133,2)</f>
        <v>3390</v>
      </c>
      <c r="O133" s="173"/>
      <c r="P133" s="173"/>
      <c r="Q133" s="173"/>
      <c r="R133" s="20"/>
      <c r="T133" s="116"/>
      <c r="U133" s="26" t="s">
        <v>38</v>
      </c>
      <c r="V133" s="117">
        <v>0</v>
      </c>
      <c r="W133" s="117">
        <f>$V$133*$K$133</f>
        <v>0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R133" s="6" t="s">
        <v>167</v>
      </c>
      <c r="AT133" s="6" t="s">
        <v>163</v>
      </c>
      <c r="AU133" s="6" t="s">
        <v>127</v>
      </c>
      <c r="AY133" s="6" t="s">
        <v>162</v>
      </c>
      <c r="BE133" s="119">
        <f>IF($U$133="základní",$N$133,0)</f>
        <v>3390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6" t="s">
        <v>19</v>
      </c>
      <c r="BK133" s="119">
        <f>ROUND($L$133*$K$133,2)</f>
        <v>3390</v>
      </c>
      <c r="BL133" s="6" t="s">
        <v>167</v>
      </c>
      <c r="BM133" s="6" t="s">
        <v>24</v>
      </c>
    </row>
    <row r="134" spans="2:65" s="6" customFormat="1" ht="27" customHeight="1">
      <c r="B134" s="19"/>
      <c r="C134" s="112" t="s">
        <v>215</v>
      </c>
      <c r="D134" s="112" t="s">
        <v>163</v>
      </c>
      <c r="E134" s="113" t="s">
        <v>271</v>
      </c>
      <c r="F134" s="175" t="s">
        <v>272</v>
      </c>
      <c r="G134" s="173"/>
      <c r="H134" s="173"/>
      <c r="I134" s="173"/>
      <c r="J134" s="114" t="s">
        <v>196</v>
      </c>
      <c r="K134" s="115">
        <v>54</v>
      </c>
      <c r="L134" s="172">
        <v>252</v>
      </c>
      <c r="M134" s="173"/>
      <c r="N134" s="172">
        <f>ROUND($L$134*$K$134,2)</f>
        <v>13608</v>
      </c>
      <c r="O134" s="173"/>
      <c r="P134" s="173"/>
      <c r="Q134" s="173"/>
      <c r="R134" s="20"/>
      <c r="T134" s="116"/>
      <c r="U134" s="26" t="s">
        <v>38</v>
      </c>
      <c r="V134" s="117">
        <v>0</v>
      </c>
      <c r="W134" s="117">
        <f>$V$134*$K$134</f>
        <v>0</v>
      </c>
      <c r="X134" s="117">
        <v>0</v>
      </c>
      <c r="Y134" s="117">
        <f>$X$134*$K$134</f>
        <v>0</v>
      </c>
      <c r="Z134" s="117">
        <v>0</v>
      </c>
      <c r="AA134" s="118">
        <f>$Z$134*$K$134</f>
        <v>0</v>
      </c>
      <c r="AR134" s="6" t="s">
        <v>167</v>
      </c>
      <c r="AT134" s="6" t="s">
        <v>163</v>
      </c>
      <c r="AU134" s="6" t="s">
        <v>127</v>
      </c>
      <c r="AY134" s="6" t="s">
        <v>162</v>
      </c>
      <c r="BE134" s="119">
        <f>IF($U$134="základní",$N$134,0)</f>
        <v>13608</v>
      </c>
      <c r="BF134" s="119">
        <f>IF($U$134="snížená",$N$134,0)</f>
        <v>0</v>
      </c>
      <c r="BG134" s="119">
        <f>IF($U$134="zákl. přenesená",$N$134,0)</f>
        <v>0</v>
      </c>
      <c r="BH134" s="119">
        <f>IF($U$134="sníž. přenesená",$N$134,0)</f>
        <v>0</v>
      </c>
      <c r="BI134" s="119">
        <f>IF($U$134="nulová",$N$134,0)</f>
        <v>0</v>
      </c>
      <c r="BJ134" s="6" t="s">
        <v>19</v>
      </c>
      <c r="BK134" s="119">
        <f>ROUND($L$134*$K$134,2)</f>
        <v>13608</v>
      </c>
      <c r="BL134" s="6" t="s">
        <v>167</v>
      </c>
      <c r="BM134" s="6" t="s">
        <v>215</v>
      </c>
    </row>
    <row r="135" spans="2:65" s="6" customFormat="1" ht="39" customHeight="1">
      <c r="B135" s="19"/>
      <c r="C135" s="112" t="s">
        <v>216</v>
      </c>
      <c r="D135" s="112" t="s">
        <v>163</v>
      </c>
      <c r="E135" s="113" t="s">
        <v>273</v>
      </c>
      <c r="F135" s="175" t="s">
        <v>274</v>
      </c>
      <c r="G135" s="173"/>
      <c r="H135" s="173"/>
      <c r="I135" s="173"/>
      <c r="J135" s="114" t="s">
        <v>196</v>
      </c>
      <c r="K135" s="115">
        <v>702</v>
      </c>
      <c r="L135" s="172">
        <v>19.7</v>
      </c>
      <c r="M135" s="173"/>
      <c r="N135" s="172">
        <f>ROUND($L$135*$K$135,2)</f>
        <v>13829.4</v>
      </c>
      <c r="O135" s="173"/>
      <c r="P135" s="173"/>
      <c r="Q135" s="173"/>
      <c r="R135" s="20"/>
      <c r="T135" s="116"/>
      <c r="U135" s="26" t="s">
        <v>38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167</v>
      </c>
      <c r="AT135" s="6" t="s">
        <v>163</v>
      </c>
      <c r="AU135" s="6" t="s">
        <v>127</v>
      </c>
      <c r="AY135" s="6" t="s">
        <v>162</v>
      </c>
      <c r="BE135" s="119">
        <f>IF($U$135="základní",$N$135,0)</f>
        <v>13829.4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6" t="s">
        <v>19</v>
      </c>
      <c r="BK135" s="119">
        <f>ROUND($L$135*$K$135,2)</f>
        <v>13829.4</v>
      </c>
      <c r="BL135" s="6" t="s">
        <v>167</v>
      </c>
      <c r="BM135" s="6" t="s">
        <v>216</v>
      </c>
    </row>
    <row r="136" spans="2:65" s="6" customFormat="1" ht="27" customHeight="1">
      <c r="B136" s="19"/>
      <c r="C136" s="112" t="s">
        <v>220</v>
      </c>
      <c r="D136" s="112" t="s">
        <v>163</v>
      </c>
      <c r="E136" s="113" t="s">
        <v>326</v>
      </c>
      <c r="F136" s="175" t="s">
        <v>327</v>
      </c>
      <c r="G136" s="173"/>
      <c r="H136" s="173"/>
      <c r="I136" s="173"/>
      <c r="J136" s="114" t="s">
        <v>196</v>
      </c>
      <c r="K136" s="115">
        <v>6</v>
      </c>
      <c r="L136" s="172">
        <v>75.7</v>
      </c>
      <c r="M136" s="173"/>
      <c r="N136" s="172">
        <f>ROUND($L$136*$K$136,2)</f>
        <v>454.2</v>
      </c>
      <c r="O136" s="173"/>
      <c r="P136" s="173"/>
      <c r="Q136" s="173"/>
      <c r="R136" s="20"/>
      <c r="T136" s="116"/>
      <c r="U136" s="26" t="s">
        <v>38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167</v>
      </c>
      <c r="AT136" s="6" t="s">
        <v>163</v>
      </c>
      <c r="AU136" s="6" t="s">
        <v>127</v>
      </c>
      <c r="AY136" s="6" t="s">
        <v>162</v>
      </c>
      <c r="BE136" s="119">
        <f>IF($U$136="základní",$N$136,0)</f>
        <v>454.2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454.2</v>
      </c>
      <c r="BL136" s="6" t="s">
        <v>167</v>
      </c>
      <c r="BM136" s="6" t="s">
        <v>220</v>
      </c>
    </row>
    <row r="137" spans="2:65" s="6" customFormat="1" ht="27" customHeight="1">
      <c r="B137" s="19"/>
      <c r="C137" s="112" t="s">
        <v>223</v>
      </c>
      <c r="D137" s="112" t="s">
        <v>163</v>
      </c>
      <c r="E137" s="113" t="s">
        <v>250</v>
      </c>
      <c r="F137" s="175" t="s">
        <v>251</v>
      </c>
      <c r="G137" s="173"/>
      <c r="H137" s="173"/>
      <c r="I137" s="173"/>
      <c r="J137" s="114" t="s">
        <v>170</v>
      </c>
      <c r="K137" s="115">
        <v>75</v>
      </c>
      <c r="L137" s="172">
        <v>34.3</v>
      </c>
      <c r="M137" s="173"/>
      <c r="N137" s="172">
        <f>ROUND($L$137*$K$137,2)</f>
        <v>2572.5</v>
      </c>
      <c r="O137" s="173"/>
      <c r="P137" s="173"/>
      <c r="Q137" s="173"/>
      <c r="R137" s="20"/>
      <c r="T137" s="116"/>
      <c r="U137" s="26" t="s">
        <v>38</v>
      </c>
      <c r="V137" s="117">
        <v>0</v>
      </c>
      <c r="W137" s="117">
        <f>$V$137*$K$137</f>
        <v>0</v>
      </c>
      <c r="X137" s="117">
        <v>0</v>
      </c>
      <c r="Y137" s="117">
        <f>$X$137*$K$137</f>
        <v>0</v>
      </c>
      <c r="Z137" s="117">
        <v>0</v>
      </c>
      <c r="AA137" s="118">
        <f>$Z$137*$K$137</f>
        <v>0</v>
      </c>
      <c r="AR137" s="6" t="s">
        <v>167</v>
      </c>
      <c r="AT137" s="6" t="s">
        <v>163</v>
      </c>
      <c r="AU137" s="6" t="s">
        <v>127</v>
      </c>
      <c r="AY137" s="6" t="s">
        <v>162</v>
      </c>
      <c r="BE137" s="119">
        <f>IF($U$137="základní",$N$137,0)</f>
        <v>2572.5</v>
      </c>
      <c r="BF137" s="119">
        <f>IF($U$137="snížená",$N$137,0)</f>
        <v>0</v>
      </c>
      <c r="BG137" s="119">
        <f>IF($U$137="zákl. přenesená",$N$137,0)</f>
        <v>0</v>
      </c>
      <c r="BH137" s="119">
        <f>IF($U$137="sníž. přenesená",$N$137,0)</f>
        <v>0</v>
      </c>
      <c r="BI137" s="119">
        <f>IF($U$137="nulová",$N$137,0)</f>
        <v>0</v>
      </c>
      <c r="BJ137" s="6" t="s">
        <v>19</v>
      </c>
      <c r="BK137" s="119">
        <f>ROUND($L$137*$K$137,2)</f>
        <v>2572.5</v>
      </c>
      <c r="BL137" s="6" t="s">
        <v>167</v>
      </c>
      <c r="BM137" s="6" t="s">
        <v>223</v>
      </c>
    </row>
    <row r="138" spans="2:65" s="6" customFormat="1" ht="27" customHeight="1">
      <c r="B138" s="19"/>
      <c r="C138" s="112" t="s">
        <v>8</v>
      </c>
      <c r="D138" s="112" t="s">
        <v>163</v>
      </c>
      <c r="E138" s="113" t="s">
        <v>367</v>
      </c>
      <c r="F138" s="175" t="s">
        <v>368</v>
      </c>
      <c r="G138" s="173"/>
      <c r="H138" s="173"/>
      <c r="I138" s="173"/>
      <c r="J138" s="114" t="s">
        <v>170</v>
      </c>
      <c r="K138" s="115">
        <v>75</v>
      </c>
      <c r="L138" s="172">
        <v>14</v>
      </c>
      <c r="M138" s="173"/>
      <c r="N138" s="172">
        <f>ROUND($L$138*$K$138,2)</f>
        <v>1050</v>
      </c>
      <c r="O138" s="173"/>
      <c r="P138" s="173"/>
      <c r="Q138" s="173"/>
      <c r="R138" s="20"/>
      <c r="T138" s="116"/>
      <c r="U138" s="26" t="s">
        <v>38</v>
      </c>
      <c r="V138" s="117">
        <v>0</v>
      </c>
      <c r="W138" s="117">
        <f>$V$138*$K$138</f>
        <v>0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167</v>
      </c>
      <c r="AT138" s="6" t="s">
        <v>163</v>
      </c>
      <c r="AU138" s="6" t="s">
        <v>127</v>
      </c>
      <c r="AY138" s="6" t="s">
        <v>162</v>
      </c>
      <c r="BE138" s="119">
        <f>IF($U$138="základní",$N$138,0)</f>
        <v>1050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19</v>
      </c>
      <c r="BK138" s="119">
        <f>ROUND($L$138*$K$138,2)</f>
        <v>1050</v>
      </c>
      <c r="BL138" s="6" t="s">
        <v>167</v>
      </c>
      <c r="BM138" s="6" t="s">
        <v>8</v>
      </c>
    </row>
    <row r="139" spans="2:65" s="6" customFormat="1" ht="15.75" customHeight="1">
      <c r="B139" s="19"/>
      <c r="C139" s="123" t="s">
        <v>229</v>
      </c>
      <c r="D139" s="123" t="s">
        <v>203</v>
      </c>
      <c r="E139" s="124" t="s">
        <v>369</v>
      </c>
      <c r="F139" s="176" t="s">
        <v>370</v>
      </c>
      <c r="G139" s="177"/>
      <c r="H139" s="177"/>
      <c r="I139" s="177"/>
      <c r="J139" s="125" t="s">
        <v>206</v>
      </c>
      <c r="K139" s="126">
        <v>1.125</v>
      </c>
      <c r="L139" s="178">
        <v>91</v>
      </c>
      <c r="M139" s="177"/>
      <c r="N139" s="178">
        <f>ROUND($L$139*$K$139,2)</f>
        <v>102.38</v>
      </c>
      <c r="O139" s="173"/>
      <c r="P139" s="173"/>
      <c r="Q139" s="173"/>
      <c r="R139" s="20"/>
      <c r="T139" s="116"/>
      <c r="U139" s="26" t="s">
        <v>38</v>
      </c>
      <c r="V139" s="117">
        <v>0</v>
      </c>
      <c r="W139" s="117">
        <f>$V$139*$K$139</f>
        <v>0</v>
      </c>
      <c r="X139" s="117">
        <v>0</v>
      </c>
      <c r="Y139" s="117">
        <f>$X$139*$K$139</f>
        <v>0</v>
      </c>
      <c r="Z139" s="117">
        <v>0</v>
      </c>
      <c r="AA139" s="118">
        <f>$Z$139*$K$139</f>
        <v>0</v>
      </c>
      <c r="AR139" s="6" t="s">
        <v>185</v>
      </c>
      <c r="AT139" s="6" t="s">
        <v>203</v>
      </c>
      <c r="AU139" s="6" t="s">
        <v>127</v>
      </c>
      <c r="AY139" s="6" t="s">
        <v>162</v>
      </c>
      <c r="BE139" s="119">
        <f>IF($U$139="základní",$N$139,0)</f>
        <v>102.38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6" t="s">
        <v>19</v>
      </c>
      <c r="BK139" s="119">
        <f>ROUND($L$139*$K$139,2)</f>
        <v>102.38</v>
      </c>
      <c r="BL139" s="6" t="s">
        <v>167</v>
      </c>
      <c r="BM139" s="6" t="s">
        <v>229</v>
      </c>
    </row>
    <row r="140" spans="2:65" s="6" customFormat="1" ht="15.75" customHeight="1">
      <c r="B140" s="19"/>
      <c r="C140" s="112" t="s">
        <v>232</v>
      </c>
      <c r="D140" s="112" t="s">
        <v>163</v>
      </c>
      <c r="E140" s="113" t="s">
        <v>371</v>
      </c>
      <c r="F140" s="175" t="s">
        <v>372</v>
      </c>
      <c r="G140" s="173"/>
      <c r="H140" s="173"/>
      <c r="I140" s="173"/>
      <c r="J140" s="114" t="s">
        <v>170</v>
      </c>
      <c r="K140" s="115">
        <v>25</v>
      </c>
      <c r="L140" s="172">
        <v>38.1</v>
      </c>
      <c r="M140" s="173"/>
      <c r="N140" s="172">
        <f>ROUND($L$140*$K$140,2)</f>
        <v>952.5</v>
      </c>
      <c r="O140" s="173"/>
      <c r="P140" s="173"/>
      <c r="Q140" s="173"/>
      <c r="R140" s="20"/>
      <c r="T140" s="116"/>
      <c r="U140" s="26" t="s">
        <v>38</v>
      </c>
      <c r="V140" s="117">
        <v>0</v>
      </c>
      <c r="W140" s="117">
        <f>$V$140*$K$140</f>
        <v>0</v>
      </c>
      <c r="X140" s="117">
        <v>0</v>
      </c>
      <c r="Y140" s="117">
        <f>$X$140*$K$140</f>
        <v>0</v>
      </c>
      <c r="Z140" s="117">
        <v>0</v>
      </c>
      <c r="AA140" s="118">
        <f>$Z$140*$K$140</f>
        <v>0</v>
      </c>
      <c r="AR140" s="6" t="s">
        <v>167</v>
      </c>
      <c r="AT140" s="6" t="s">
        <v>163</v>
      </c>
      <c r="AU140" s="6" t="s">
        <v>127</v>
      </c>
      <c r="AY140" s="6" t="s">
        <v>162</v>
      </c>
      <c r="BE140" s="119">
        <f>IF($U$140="základní",$N$140,0)</f>
        <v>952.5</v>
      </c>
      <c r="BF140" s="119">
        <f>IF($U$140="snížená",$N$140,0)</f>
        <v>0</v>
      </c>
      <c r="BG140" s="119">
        <f>IF($U$140="zákl. přenesená",$N$140,0)</f>
        <v>0</v>
      </c>
      <c r="BH140" s="119">
        <f>IF($U$140="sníž. přenesená",$N$140,0)</f>
        <v>0</v>
      </c>
      <c r="BI140" s="119">
        <f>IF($U$140="nulová",$N$140,0)</f>
        <v>0</v>
      </c>
      <c r="BJ140" s="6" t="s">
        <v>19</v>
      </c>
      <c r="BK140" s="119">
        <f>ROUND($L$140*$K$140,2)</f>
        <v>952.5</v>
      </c>
      <c r="BL140" s="6" t="s">
        <v>167</v>
      </c>
      <c r="BM140" s="6" t="s">
        <v>232</v>
      </c>
    </row>
    <row r="141" spans="2:63" s="102" customFormat="1" ht="30.75" customHeight="1">
      <c r="B141" s="103"/>
      <c r="D141" s="111" t="s">
        <v>138</v>
      </c>
      <c r="E141" s="111"/>
      <c r="F141" s="111"/>
      <c r="G141" s="111"/>
      <c r="H141" s="111"/>
      <c r="I141" s="111"/>
      <c r="J141" s="111"/>
      <c r="K141" s="111"/>
      <c r="L141" s="111"/>
      <c r="M141" s="111"/>
      <c r="N141" s="169">
        <f>$BK$141</f>
        <v>39600</v>
      </c>
      <c r="O141" s="170"/>
      <c r="P141" s="170"/>
      <c r="Q141" s="170"/>
      <c r="R141" s="106"/>
      <c r="T141" s="107"/>
      <c r="W141" s="108">
        <f>SUM($W$142:$W$143)</f>
        <v>0</v>
      </c>
      <c r="Y141" s="108">
        <f>SUM($Y$142:$Y$143)</f>
        <v>0</v>
      </c>
      <c r="AA141" s="109">
        <f>SUM($AA$142:$AA$143)</f>
        <v>0</v>
      </c>
      <c r="AR141" s="105" t="s">
        <v>19</v>
      </c>
      <c r="AT141" s="105" t="s">
        <v>72</v>
      </c>
      <c r="AU141" s="105" t="s">
        <v>19</v>
      </c>
      <c r="AY141" s="105" t="s">
        <v>162</v>
      </c>
      <c r="BK141" s="110">
        <f>SUM($BK$142:$BK$143)</f>
        <v>39600</v>
      </c>
    </row>
    <row r="142" spans="2:65" s="6" customFormat="1" ht="27" customHeight="1">
      <c r="B142" s="19"/>
      <c r="C142" s="112" t="s">
        <v>233</v>
      </c>
      <c r="D142" s="112" t="s">
        <v>163</v>
      </c>
      <c r="E142" s="113" t="s">
        <v>373</v>
      </c>
      <c r="F142" s="175" t="s">
        <v>374</v>
      </c>
      <c r="G142" s="173"/>
      <c r="H142" s="173"/>
      <c r="I142" s="173"/>
      <c r="J142" s="114" t="s">
        <v>196</v>
      </c>
      <c r="K142" s="115">
        <v>8</v>
      </c>
      <c r="L142" s="172">
        <v>4250</v>
      </c>
      <c r="M142" s="173"/>
      <c r="N142" s="172">
        <f>ROUND($L$142*$K$142,2)</f>
        <v>34000</v>
      </c>
      <c r="O142" s="173"/>
      <c r="P142" s="173"/>
      <c r="Q142" s="173"/>
      <c r="R142" s="20"/>
      <c r="T142" s="116"/>
      <c r="U142" s="26" t="s">
        <v>38</v>
      </c>
      <c r="V142" s="117">
        <v>0</v>
      </c>
      <c r="W142" s="117">
        <f>$V$142*$K$142</f>
        <v>0</v>
      </c>
      <c r="X142" s="117">
        <v>0</v>
      </c>
      <c r="Y142" s="117">
        <f>$X$142*$K$142</f>
        <v>0</v>
      </c>
      <c r="Z142" s="117">
        <v>0</v>
      </c>
      <c r="AA142" s="118">
        <f>$Z$142*$K$142</f>
        <v>0</v>
      </c>
      <c r="AR142" s="6" t="s">
        <v>167</v>
      </c>
      <c r="AT142" s="6" t="s">
        <v>163</v>
      </c>
      <c r="AU142" s="6" t="s">
        <v>127</v>
      </c>
      <c r="AY142" s="6" t="s">
        <v>162</v>
      </c>
      <c r="BE142" s="119">
        <f>IF($U$142="základní",$N$142,0)</f>
        <v>34000</v>
      </c>
      <c r="BF142" s="119">
        <f>IF($U$142="snížená",$N$142,0)</f>
        <v>0</v>
      </c>
      <c r="BG142" s="119">
        <f>IF($U$142="zákl. přenesená",$N$142,0)</f>
        <v>0</v>
      </c>
      <c r="BH142" s="119">
        <f>IF($U$142="sníž. přenesená",$N$142,0)</f>
        <v>0</v>
      </c>
      <c r="BI142" s="119">
        <f>IF($U$142="nulová",$N$142,0)</f>
        <v>0</v>
      </c>
      <c r="BJ142" s="6" t="s">
        <v>19</v>
      </c>
      <c r="BK142" s="119">
        <f>ROUND($L$142*$K$142,2)</f>
        <v>34000</v>
      </c>
      <c r="BL142" s="6" t="s">
        <v>167</v>
      </c>
      <c r="BM142" s="6" t="s">
        <v>233</v>
      </c>
    </row>
    <row r="143" spans="2:65" s="6" customFormat="1" ht="15.75" customHeight="1">
      <c r="B143" s="19"/>
      <c r="C143" s="112" t="s">
        <v>234</v>
      </c>
      <c r="D143" s="112" t="s">
        <v>163</v>
      </c>
      <c r="E143" s="113" t="s">
        <v>164</v>
      </c>
      <c r="F143" s="175" t="s">
        <v>165</v>
      </c>
      <c r="G143" s="173"/>
      <c r="H143" s="173"/>
      <c r="I143" s="173"/>
      <c r="J143" s="114" t="s">
        <v>166</v>
      </c>
      <c r="K143" s="115">
        <v>16</v>
      </c>
      <c r="L143" s="172">
        <v>350</v>
      </c>
      <c r="M143" s="173"/>
      <c r="N143" s="172">
        <f>ROUND($L$143*$K$143,2)</f>
        <v>5600</v>
      </c>
      <c r="O143" s="173"/>
      <c r="P143" s="173"/>
      <c r="Q143" s="173"/>
      <c r="R143" s="20"/>
      <c r="T143" s="116"/>
      <c r="U143" s="26" t="s">
        <v>38</v>
      </c>
      <c r="V143" s="117">
        <v>0</v>
      </c>
      <c r="W143" s="117">
        <f>$V$143*$K$143</f>
        <v>0</v>
      </c>
      <c r="X143" s="117">
        <v>0</v>
      </c>
      <c r="Y143" s="117">
        <f>$X$143*$K$143</f>
        <v>0</v>
      </c>
      <c r="Z143" s="117">
        <v>0</v>
      </c>
      <c r="AA143" s="118">
        <f>$Z$143*$K$143</f>
        <v>0</v>
      </c>
      <c r="AR143" s="6" t="s">
        <v>167</v>
      </c>
      <c r="AT143" s="6" t="s">
        <v>163</v>
      </c>
      <c r="AU143" s="6" t="s">
        <v>127</v>
      </c>
      <c r="AY143" s="6" t="s">
        <v>162</v>
      </c>
      <c r="BE143" s="119">
        <f>IF($U$143="základní",$N$143,0)</f>
        <v>5600</v>
      </c>
      <c r="BF143" s="119">
        <f>IF($U$143="snížená",$N$143,0)</f>
        <v>0</v>
      </c>
      <c r="BG143" s="119">
        <f>IF($U$143="zákl. přenesená",$N$143,0)</f>
        <v>0</v>
      </c>
      <c r="BH143" s="119">
        <f>IF($U$143="sníž. přenesená",$N$143,0)</f>
        <v>0</v>
      </c>
      <c r="BI143" s="119">
        <f>IF($U$143="nulová",$N$143,0)</f>
        <v>0</v>
      </c>
      <c r="BJ143" s="6" t="s">
        <v>19</v>
      </c>
      <c r="BK143" s="119">
        <f>ROUND($L$143*$K$143,2)</f>
        <v>5600</v>
      </c>
      <c r="BL143" s="6" t="s">
        <v>167</v>
      </c>
      <c r="BM143" s="6" t="s">
        <v>234</v>
      </c>
    </row>
    <row r="144" spans="2:63" s="102" customFormat="1" ht="30.75" customHeight="1">
      <c r="B144" s="103"/>
      <c r="D144" s="111" t="s">
        <v>236</v>
      </c>
      <c r="E144" s="111"/>
      <c r="F144" s="111"/>
      <c r="G144" s="111"/>
      <c r="H144" s="111"/>
      <c r="I144" s="111"/>
      <c r="J144" s="111"/>
      <c r="K144" s="111"/>
      <c r="L144" s="111"/>
      <c r="M144" s="111"/>
      <c r="N144" s="169">
        <f>$BK$144</f>
        <v>18200</v>
      </c>
      <c r="O144" s="170"/>
      <c r="P144" s="170"/>
      <c r="Q144" s="170"/>
      <c r="R144" s="106"/>
      <c r="T144" s="107"/>
      <c r="W144" s="108">
        <f>$W$145</f>
        <v>0</v>
      </c>
      <c r="Y144" s="108">
        <f>$Y$145</f>
        <v>0</v>
      </c>
      <c r="AA144" s="109">
        <f>$AA$145</f>
        <v>0</v>
      </c>
      <c r="AR144" s="105" t="s">
        <v>19</v>
      </c>
      <c r="AT144" s="105" t="s">
        <v>72</v>
      </c>
      <c r="AU144" s="105" t="s">
        <v>19</v>
      </c>
      <c r="AY144" s="105" t="s">
        <v>162</v>
      </c>
      <c r="BK144" s="110">
        <f>$BK$145</f>
        <v>18200</v>
      </c>
    </row>
    <row r="145" spans="2:65" s="6" customFormat="1" ht="39" customHeight="1">
      <c r="B145" s="19"/>
      <c r="C145" s="112" t="s">
        <v>346</v>
      </c>
      <c r="D145" s="112" t="s">
        <v>163</v>
      </c>
      <c r="E145" s="113" t="s">
        <v>375</v>
      </c>
      <c r="F145" s="175" t="s">
        <v>376</v>
      </c>
      <c r="G145" s="173"/>
      <c r="H145" s="173"/>
      <c r="I145" s="173"/>
      <c r="J145" s="114" t="s">
        <v>196</v>
      </c>
      <c r="K145" s="115">
        <v>7</v>
      </c>
      <c r="L145" s="172">
        <v>2600</v>
      </c>
      <c r="M145" s="173"/>
      <c r="N145" s="172">
        <f>ROUND($L$145*$K$145,2)</f>
        <v>18200</v>
      </c>
      <c r="O145" s="173"/>
      <c r="P145" s="173"/>
      <c r="Q145" s="173"/>
      <c r="R145" s="20"/>
      <c r="T145" s="116"/>
      <c r="U145" s="26" t="s">
        <v>38</v>
      </c>
      <c r="V145" s="117">
        <v>0</v>
      </c>
      <c r="W145" s="117">
        <f>$V$145*$K$145</f>
        <v>0</v>
      </c>
      <c r="X145" s="117">
        <v>0</v>
      </c>
      <c r="Y145" s="117">
        <f>$X$145*$K$145</f>
        <v>0</v>
      </c>
      <c r="Z145" s="117">
        <v>0</v>
      </c>
      <c r="AA145" s="118">
        <f>$Z$145*$K$145</f>
        <v>0</v>
      </c>
      <c r="AR145" s="6" t="s">
        <v>167</v>
      </c>
      <c r="AT145" s="6" t="s">
        <v>163</v>
      </c>
      <c r="AU145" s="6" t="s">
        <v>127</v>
      </c>
      <c r="AY145" s="6" t="s">
        <v>162</v>
      </c>
      <c r="BE145" s="119">
        <f>IF($U$145="základní",$N$145,0)</f>
        <v>18200</v>
      </c>
      <c r="BF145" s="119">
        <f>IF($U$145="snížená",$N$145,0)</f>
        <v>0</v>
      </c>
      <c r="BG145" s="119">
        <f>IF($U$145="zákl. přenesená",$N$145,0)</f>
        <v>0</v>
      </c>
      <c r="BH145" s="119">
        <f>IF($U$145="sníž. přenesená",$N$145,0)</f>
        <v>0</v>
      </c>
      <c r="BI145" s="119">
        <f>IF($U$145="nulová",$N$145,0)</f>
        <v>0</v>
      </c>
      <c r="BJ145" s="6" t="s">
        <v>19</v>
      </c>
      <c r="BK145" s="119">
        <f>ROUND($L$145*$K$145,2)</f>
        <v>18200</v>
      </c>
      <c r="BL145" s="6" t="s">
        <v>167</v>
      </c>
      <c r="BM145" s="6" t="s">
        <v>346</v>
      </c>
    </row>
    <row r="146" spans="2:63" s="102" customFormat="1" ht="30.75" customHeight="1">
      <c r="B146" s="103"/>
      <c r="D146" s="111" t="s">
        <v>139</v>
      </c>
      <c r="E146" s="111"/>
      <c r="F146" s="111"/>
      <c r="G146" s="111"/>
      <c r="H146" s="111"/>
      <c r="I146" s="111"/>
      <c r="J146" s="111"/>
      <c r="K146" s="111"/>
      <c r="L146" s="111"/>
      <c r="M146" s="111"/>
      <c r="N146" s="169">
        <f>$BK$146</f>
        <v>1320</v>
      </c>
      <c r="O146" s="170"/>
      <c r="P146" s="170"/>
      <c r="Q146" s="170"/>
      <c r="R146" s="106"/>
      <c r="T146" s="107"/>
      <c r="W146" s="108">
        <f>$W$147</f>
        <v>0</v>
      </c>
      <c r="Y146" s="108">
        <f>$Y$147</f>
        <v>0</v>
      </c>
      <c r="AA146" s="109">
        <f>$AA$147</f>
        <v>0</v>
      </c>
      <c r="AR146" s="105" t="s">
        <v>19</v>
      </c>
      <c r="AT146" s="105" t="s">
        <v>72</v>
      </c>
      <c r="AU146" s="105" t="s">
        <v>19</v>
      </c>
      <c r="AY146" s="105" t="s">
        <v>162</v>
      </c>
      <c r="BK146" s="110">
        <f>$BK$147</f>
        <v>1320</v>
      </c>
    </row>
    <row r="147" spans="2:65" s="6" customFormat="1" ht="15.75" customHeight="1">
      <c r="B147" s="19"/>
      <c r="C147" s="112" t="s">
        <v>7</v>
      </c>
      <c r="D147" s="112" t="s">
        <v>163</v>
      </c>
      <c r="E147" s="113" t="s">
        <v>377</v>
      </c>
      <c r="F147" s="175" t="s">
        <v>378</v>
      </c>
      <c r="G147" s="173"/>
      <c r="H147" s="173"/>
      <c r="I147" s="173"/>
      <c r="J147" s="114" t="s">
        <v>170</v>
      </c>
      <c r="K147" s="115">
        <v>6</v>
      </c>
      <c r="L147" s="172">
        <v>220</v>
      </c>
      <c r="M147" s="173"/>
      <c r="N147" s="172">
        <f>ROUND($L$147*$K$147,2)</f>
        <v>1320</v>
      </c>
      <c r="O147" s="173"/>
      <c r="P147" s="173"/>
      <c r="Q147" s="173"/>
      <c r="R147" s="20"/>
      <c r="T147" s="116"/>
      <c r="U147" s="26" t="s">
        <v>38</v>
      </c>
      <c r="V147" s="117">
        <v>0</v>
      </c>
      <c r="W147" s="117">
        <f>$V$147*$K$147</f>
        <v>0</v>
      </c>
      <c r="X147" s="117">
        <v>0</v>
      </c>
      <c r="Y147" s="117">
        <f>$X$147*$K$147</f>
        <v>0</v>
      </c>
      <c r="Z147" s="117">
        <v>0</v>
      </c>
      <c r="AA147" s="118">
        <f>$Z$147*$K$147</f>
        <v>0</v>
      </c>
      <c r="AR147" s="6" t="s">
        <v>167</v>
      </c>
      <c r="AT147" s="6" t="s">
        <v>163</v>
      </c>
      <c r="AU147" s="6" t="s">
        <v>127</v>
      </c>
      <c r="AY147" s="6" t="s">
        <v>162</v>
      </c>
      <c r="BE147" s="119">
        <f>IF($U$147="základní",$N$147,0)</f>
        <v>1320</v>
      </c>
      <c r="BF147" s="119">
        <f>IF($U$147="snížená",$N$147,0)</f>
        <v>0</v>
      </c>
      <c r="BG147" s="119">
        <f>IF($U$147="zákl. přenesená",$N$147,0)</f>
        <v>0</v>
      </c>
      <c r="BH147" s="119">
        <f>IF($U$147="sníž. přenesená",$N$147,0)</f>
        <v>0</v>
      </c>
      <c r="BI147" s="119">
        <f>IF($U$147="nulová",$N$147,0)</f>
        <v>0</v>
      </c>
      <c r="BJ147" s="6" t="s">
        <v>19</v>
      </c>
      <c r="BK147" s="119">
        <f>ROUND($L$147*$K$147,2)</f>
        <v>1320</v>
      </c>
      <c r="BL147" s="6" t="s">
        <v>167</v>
      </c>
      <c r="BM147" s="6" t="s">
        <v>7</v>
      </c>
    </row>
    <row r="148" spans="2:63" s="102" customFormat="1" ht="30.75" customHeight="1">
      <c r="B148" s="103"/>
      <c r="D148" s="111" t="s">
        <v>140</v>
      </c>
      <c r="E148" s="111"/>
      <c r="F148" s="111"/>
      <c r="G148" s="111"/>
      <c r="H148" s="111"/>
      <c r="I148" s="111"/>
      <c r="J148" s="111"/>
      <c r="K148" s="111"/>
      <c r="L148" s="111"/>
      <c r="M148" s="111"/>
      <c r="N148" s="169">
        <f>$BK$148</f>
        <v>8104.8</v>
      </c>
      <c r="O148" s="170"/>
      <c r="P148" s="170"/>
      <c r="Q148" s="170"/>
      <c r="R148" s="106"/>
      <c r="T148" s="107"/>
      <c r="W148" s="108">
        <f>$W$149</f>
        <v>0</v>
      </c>
      <c r="Y148" s="108">
        <f>$Y$149</f>
        <v>0</v>
      </c>
      <c r="AA148" s="109">
        <f>$AA$149</f>
        <v>0</v>
      </c>
      <c r="AR148" s="105" t="s">
        <v>19</v>
      </c>
      <c r="AT148" s="105" t="s">
        <v>72</v>
      </c>
      <c r="AU148" s="105" t="s">
        <v>19</v>
      </c>
      <c r="AY148" s="105" t="s">
        <v>162</v>
      </c>
      <c r="BK148" s="110">
        <f>$BK$149</f>
        <v>8104.8</v>
      </c>
    </row>
    <row r="149" spans="2:65" s="6" customFormat="1" ht="27" customHeight="1">
      <c r="B149" s="19"/>
      <c r="C149" s="112" t="s">
        <v>379</v>
      </c>
      <c r="D149" s="112" t="s">
        <v>163</v>
      </c>
      <c r="E149" s="113" t="s">
        <v>380</v>
      </c>
      <c r="F149" s="175" t="s">
        <v>381</v>
      </c>
      <c r="G149" s="173"/>
      <c r="H149" s="173"/>
      <c r="I149" s="173"/>
      <c r="J149" s="114" t="s">
        <v>170</v>
      </c>
      <c r="K149" s="115">
        <v>26.4</v>
      </c>
      <c r="L149" s="172">
        <v>307</v>
      </c>
      <c r="M149" s="173"/>
      <c r="N149" s="172">
        <f>ROUND($L$149*$K$149,2)</f>
        <v>8104.8</v>
      </c>
      <c r="O149" s="173"/>
      <c r="P149" s="173"/>
      <c r="Q149" s="173"/>
      <c r="R149" s="20"/>
      <c r="T149" s="116"/>
      <c r="U149" s="26" t="s">
        <v>38</v>
      </c>
      <c r="V149" s="117">
        <v>0</v>
      </c>
      <c r="W149" s="117">
        <f>$V$149*$K$149</f>
        <v>0</v>
      </c>
      <c r="X149" s="117">
        <v>0</v>
      </c>
      <c r="Y149" s="117">
        <f>$X$149*$K$149</f>
        <v>0</v>
      </c>
      <c r="Z149" s="117">
        <v>0</v>
      </c>
      <c r="AA149" s="118">
        <f>$Z$149*$K$149</f>
        <v>0</v>
      </c>
      <c r="AR149" s="6" t="s">
        <v>167</v>
      </c>
      <c r="AT149" s="6" t="s">
        <v>163</v>
      </c>
      <c r="AU149" s="6" t="s">
        <v>127</v>
      </c>
      <c r="AY149" s="6" t="s">
        <v>162</v>
      </c>
      <c r="BE149" s="119">
        <f>IF($U$149="základní",$N$149,0)</f>
        <v>8104.8</v>
      </c>
      <c r="BF149" s="119">
        <f>IF($U$149="snížená",$N$149,0)</f>
        <v>0</v>
      </c>
      <c r="BG149" s="119">
        <f>IF($U$149="zákl. přenesená",$N$149,0)</f>
        <v>0</v>
      </c>
      <c r="BH149" s="119">
        <f>IF($U$149="sníž. přenesená",$N$149,0)</f>
        <v>0</v>
      </c>
      <c r="BI149" s="119">
        <f>IF($U$149="nulová",$N$149,0)</f>
        <v>0</v>
      </c>
      <c r="BJ149" s="6" t="s">
        <v>19</v>
      </c>
      <c r="BK149" s="119">
        <f>ROUND($L$149*$K$149,2)</f>
        <v>8104.8</v>
      </c>
      <c r="BL149" s="6" t="s">
        <v>167</v>
      </c>
      <c r="BM149" s="6" t="s">
        <v>379</v>
      </c>
    </row>
    <row r="150" spans="2:63" s="102" customFormat="1" ht="30.75" customHeight="1">
      <c r="B150" s="103"/>
      <c r="D150" s="111" t="s">
        <v>141</v>
      </c>
      <c r="E150" s="111"/>
      <c r="F150" s="111"/>
      <c r="G150" s="111"/>
      <c r="H150" s="111"/>
      <c r="I150" s="111"/>
      <c r="J150" s="111"/>
      <c r="K150" s="111"/>
      <c r="L150" s="111"/>
      <c r="M150" s="111"/>
      <c r="N150" s="169">
        <f>$BK$150</f>
        <v>37970.4</v>
      </c>
      <c r="O150" s="170"/>
      <c r="P150" s="170"/>
      <c r="Q150" s="170"/>
      <c r="R150" s="106"/>
      <c r="T150" s="107"/>
      <c r="W150" s="108">
        <f>SUM($W$151:$W$153)</f>
        <v>0</v>
      </c>
      <c r="Y150" s="108">
        <f>SUM($Y$151:$Y$153)</f>
        <v>0</v>
      </c>
      <c r="AA150" s="109">
        <f>SUM($AA$151:$AA$153)</f>
        <v>0</v>
      </c>
      <c r="AR150" s="105" t="s">
        <v>19</v>
      </c>
      <c r="AT150" s="105" t="s">
        <v>72</v>
      </c>
      <c r="AU150" s="105" t="s">
        <v>19</v>
      </c>
      <c r="AY150" s="105" t="s">
        <v>162</v>
      </c>
      <c r="BK150" s="110">
        <f>SUM($BK$151:$BK$153)</f>
        <v>37970.4</v>
      </c>
    </row>
    <row r="151" spans="2:65" s="6" customFormat="1" ht="15.75" customHeight="1">
      <c r="B151" s="19"/>
      <c r="C151" s="112" t="s">
        <v>382</v>
      </c>
      <c r="D151" s="112" t="s">
        <v>163</v>
      </c>
      <c r="E151" s="113" t="s">
        <v>383</v>
      </c>
      <c r="F151" s="175" t="s">
        <v>384</v>
      </c>
      <c r="G151" s="173"/>
      <c r="H151" s="173"/>
      <c r="I151" s="173"/>
      <c r="J151" s="114" t="s">
        <v>166</v>
      </c>
      <c r="K151" s="115">
        <v>3</v>
      </c>
      <c r="L151" s="172">
        <v>2000</v>
      </c>
      <c r="M151" s="173"/>
      <c r="N151" s="172">
        <f>ROUND($L$151*$K$151,2)</f>
        <v>6000</v>
      </c>
      <c r="O151" s="173"/>
      <c r="P151" s="173"/>
      <c r="Q151" s="173"/>
      <c r="R151" s="20"/>
      <c r="T151" s="116"/>
      <c r="U151" s="26" t="s">
        <v>38</v>
      </c>
      <c r="V151" s="117">
        <v>0</v>
      </c>
      <c r="W151" s="117">
        <f>$V$151*$K$151</f>
        <v>0</v>
      </c>
      <c r="X151" s="117">
        <v>0</v>
      </c>
      <c r="Y151" s="117">
        <f>$X$151*$K$151</f>
        <v>0</v>
      </c>
      <c r="Z151" s="117">
        <v>0</v>
      </c>
      <c r="AA151" s="118">
        <f>$Z$151*$K$151</f>
        <v>0</v>
      </c>
      <c r="AR151" s="6" t="s">
        <v>167</v>
      </c>
      <c r="AT151" s="6" t="s">
        <v>163</v>
      </c>
      <c r="AU151" s="6" t="s">
        <v>127</v>
      </c>
      <c r="AY151" s="6" t="s">
        <v>162</v>
      </c>
      <c r="BE151" s="119">
        <f>IF($U$151="základní",$N$151,0)</f>
        <v>6000</v>
      </c>
      <c r="BF151" s="119">
        <f>IF($U$151="snížená",$N$151,0)</f>
        <v>0</v>
      </c>
      <c r="BG151" s="119">
        <f>IF($U$151="zákl. přenesená",$N$151,0)</f>
        <v>0</v>
      </c>
      <c r="BH151" s="119">
        <f>IF($U$151="sníž. přenesená",$N$151,0)</f>
        <v>0</v>
      </c>
      <c r="BI151" s="119">
        <f>IF($U$151="nulová",$N$151,0)</f>
        <v>0</v>
      </c>
      <c r="BJ151" s="6" t="s">
        <v>19</v>
      </c>
      <c r="BK151" s="119">
        <f>ROUND($L$151*$K$151,2)</f>
        <v>6000</v>
      </c>
      <c r="BL151" s="6" t="s">
        <v>167</v>
      </c>
      <c r="BM151" s="6" t="s">
        <v>382</v>
      </c>
    </row>
    <row r="152" spans="2:65" s="6" customFormat="1" ht="27" customHeight="1">
      <c r="B152" s="19"/>
      <c r="C152" s="112" t="s">
        <v>385</v>
      </c>
      <c r="D152" s="112" t="s">
        <v>163</v>
      </c>
      <c r="E152" s="113" t="s">
        <v>174</v>
      </c>
      <c r="F152" s="175" t="s">
        <v>175</v>
      </c>
      <c r="G152" s="173"/>
      <c r="H152" s="173"/>
      <c r="I152" s="173"/>
      <c r="J152" s="114" t="s">
        <v>170</v>
      </c>
      <c r="K152" s="115">
        <v>26.4</v>
      </c>
      <c r="L152" s="172">
        <v>161</v>
      </c>
      <c r="M152" s="173"/>
      <c r="N152" s="172">
        <f>ROUND($L$152*$K$152,2)</f>
        <v>4250.4</v>
      </c>
      <c r="O152" s="173"/>
      <c r="P152" s="173"/>
      <c r="Q152" s="173"/>
      <c r="R152" s="20"/>
      <c r="T152" s="116"/>
      <c r="U152" s="26" t="s">
        <v>38</v>
      </c>
      <c r="V152" s="117">
        <v>0</v>
      </c>
      <c r="W152" s="117">
        <f>$V$152*$K$152</f>
        <v>0</v>
      </c>
      <c r="X152" s="117">
        <v>0</v>
      </c>
      <c r="Y152" s="117">
        <f>$X$152*$K$152</f>
        <v>0</v>
      </c>
      <c r="Z152" s="117">
        <v>0</v>
      </c>
      <c r="AA152" s="118">
        <f>$Z$152*$K$152</f>
        <v>0</v>
      </c>
      <c r="AR152" s="6" t="s">
        <v>167</v>
      </c>
      <c r="AT152" s="6" t="s">
        <v>163</v>
      </c>
      <c r="AU152" s="6" t="s">
        <v>127</v>
      </c>
      <c r="AY152" s="6" t="s">
        <v>162</v>
      </c>
      <c r="BE152" s="119">
        <f>IF($U$152="základní",$N$152,0)</f>
        <v>4250.4</v>
      </c>
      <c r="BF152" s="119">
        <f>IF($U$152="snížená",$N$152,0)</f>
        <v>0</v>
      </c>
      <c r="BG152" s="119">
        <f>IF($U$152="zákl. přenesená",$N$152,0)</f>
        <v>0</v>
      </c>
      <c r="BH152" s="119">
        <f>IF($U$152="sníž. přenesená",$N$152,0)</f>
        <v>0</v>
      </c>
      <c r="BI152" s="119">
        <f>IF($U$152="nulová",$N$152,0)</f>
        <v>0</v>
      </c>
      <c r="BJ152" s="6" t="s">
        <v>19</v>
      </c>
      <c r="BK152" s="119">
        <f>ROUND($L$152*$K$152,2)</f>
        <v>4250.4</v>
      </c>
      <c r="BL152" s="6" t="s">
        <v>167</v>
      </c>
      <c r="BM152" s="6" t="s">
        <v>385</v>
      </c>
    </row>
    <row r="153" spans="2:65" s="6" customFormat="1" ht="27" customHeight="1">
      <c r="B153" s="19"/>
      <c r="C153" s="112" t="s">
        <v>386</v>
      </c>
      <c r="D153" s="112" t="s">
        <v>163</v>
      </c>
      <c r="E153" s="113" t="s">
        <v>387</v>
      </c>
      <c r="F153" s="175" t="s">
        <v>388</v>
      </c>
      <c r="G153" s="173"/>
      <c r="H153" s="173"/>
      <c r="I153" s="173"/>
      <c r="J153" s="114" t="s">
        <v>170</v>
      </c>
      <c r="K153" s="115">
        <v>26.4</v>
      </c>
      <c r="L153" s="172">
        <v>1050</v>
      </c>
      <c r="M153" s="173"/>
      <c r="N153" s="172">
        <f>ROUND($L$153*$K$153,2)</f>
        <v>27720</v>
      </c>
      <c r="O153" s="173"/>
      <c r="P153" s="173"/>
      <c r="Q153" s="173"/>
      <c r="R153" s="20"/>
      <c r="T153" s="116"/>
      <c r="U153" s="26" t="s">
        <v>38</v>
      </c>
      <c r="V153" s="117">
        <v>0</v>
      </c>
      <c r="W153" s="117">
        <f>$V$153*$K$153</f>
        <v>0</v>
      </c>
      <c r="X153" s="117">
        <v>0</v>
      </c>
      <c r="Y153" s="117">
        <f>$X$153*$K$153</f>
        <v>0</v>
      </c>
      <c r="Z153" s="117">
        <v>0</v>
      </c>
      <c r="AA153" s="118">
        <f>$Z$153*$K$153</f>
        <v>0</v>
      </c>
      <c r="AR153" s="6" t="s">
        <v>167</v>
      </c>
      <c r="AT153" s="6" t="s">
        <v>163</v>
      </c>
      <c r="AU153" s="6" t="s">
        <v>127</v>
      </c>
      <c r="AY153" s="6" t="s">
        <v>162</v>
      </c>
      <c r="BE153" s="119">
        <f>IF($U$153="základní",$N$153,0)</f>
        <v>27720</v>
      </c>
      <c r="BF153" s="119">
        <f>IF($U$153="snížená",$N$153,0)</f>
        <v>0</v>
      </c>
      <c r="BG153" s="119">
        <f>IF($U$153="zákl. přenesená",$N$153,0)</f>
        <v>0</v>
      </c>
      <c r="BH153" s="119">
        <f>IF($U$153="sníž. přenesená",$N$153,0)</f>
        <v>0</v>
      </c>
      <c r="BI153" s="119">
        <f>IF($U$153="nulová",$N$153,0)</f>
        <v>0</v>
      </c>
      <c r="BJ153" s="6" t="s">
        <v>19</v>
      </c>
      <c r="BK153" s="119">
        <f>ROUND($L$153*$K$153,2)</f>
        <v>27720</v>
      </c>
      <c r="BL153" s="6" t="s">
        <v>167</v>
      </c>
      <c r="BM153" s="6" t="s">
        <v>386</v>
      </c>
    </row>
    <row r="154" spans="2:63" s="102" customFormat="1" ht="37.5" customHeight="1">
      <c r="B154" s="103"/>
      <c r="D154" s="104" t="s">
        <v>295</v>
      </c>
      <c r="E154" s="104"/>
      <c r="F154" s="104"/>
      <c r="G154" s="104"/>
      <c r="H154" s="104"/>
      <c r="I154" s="104"/>
      <c r="J154" s="104"/>
      <c r="K154" s="104"/>
      <c r="L154" s="104"/>
      <c r="M154" s="104"/>
      <c r="N154" s="171">
        <f>$BK$154</f>
        <v>8160</v>
      </c>
      <c r="O154" s="170"/>
      <c r="P154" s="170"/>
      <c r="Q154" s="170"/>
      <c r="R154" s="106"/>
      <c r="T154" s="107"/>
      <c r="W154" s="108">
        <f>$W$155</f>
        <v>0</v>
      </c>
      <c r="Y154" s="108">
        <f>$Y$155</f>
        <v>0</v>
      </c>
      <c r="AA154" s="109">
        <f>$AA$155</f>
        <v>0</v>
      </c>
      <c r="AR154" s="105" t="s">
        <v>127</v>
      </c>
      <c r="AT154" s="105" t="s">
        <v>72</v>
      </c>
      <c r="AU154" s="105" t="s">
        <v>73</v>
      </c>
      <c r="AY154" s="105" t="s">
        <v>162</v>
      </c>
      <c r="BK154" s="110">
        <f>$BK$155</f>
        <v>8160</v>
      </c>
    </row>
    <row r="155" spans="2:63" s="102" customFormat="1" ht="21" customHeight="1">
      <c r="B155" s="103"/>
      <c r="D155" s="111" t="s">
        <v>348</v>
      </c>
      <c r="E155" s="111"/>
      <c r="F155" s="111"/>
      <c r="G155" s="111"/>
      <c r="H155" s="111"/>
      <c r="I155" s="111"/>
      <c r="J155" s="111"/>
      <c r="K155" s="111"/>
      <c r="L155" s="111"/>
      <c r="M155" s="111"/>
      <c r="N155" s="169">
        <f>$BK$155</f>
        <v>8160</v>
      </c>
      <c r="O155" s="170"/>
      <c r="P155" s="170"/>
      <c r="Q155" s="170"/>
      <c r="R155" s="106"/>
      <c r="T155" s="107"/>
      <c r="W155" s="108">
        <f>SUM($W$156:$W$157)</f>
        <v>0</v>
      </c>
      <c r="Y155" s="108">
        <f>SUM($Y$156:$Y$157)</f>
        <v>0</v>
      </c>
      <c r="AA155" s="109">
        <f>SUM($AA$156:$AA$157)</f>
        <v>0</v>
      </c>
      <c r="AR155" s="105" t="s">
        <v>127</v>
      </c>
      <c r="AT155" s="105" t="s">
        <v>72</v>
      </c>
      <c r="AU155" s="105" t="s">
        <v>19</v>
      </c>
      <c r="AY155" s="105" t="s">
        <v>162</v>
      </c>
      <c r="BK155" s="110">
        <f>SUM($BK$156:$BK$157)</f>
        <v>8160</v>
      </c>
    </row>
    <row r="156" spans="2:65" s="6" customFormat="1" ht="27" customHeight="1">
      <c r="B156" s="19"/>
      <c r="C156" s="112" t="s">
        <v>389</v>
      </c>
      <c r="D156" s="112" t="s">
        <v>163</v>
      </c>
      <c r="E156" s="113" t="s">
        <v>390</v>
      </c>
      <c r="F156" s="175" t="s">
        <v>391</v>
      </c>
      <c r="G156" s="173"/>
      <c r="H156" s="173"/>
      <c r="I156" s="173"/>
      <c r="J156" s="114" t="s">
        <v>219</v>
      </c>
      <c r="K156" s="115">
        <v>12</v>
      </c>
      <c r="L156" s="172">
        <v>450</v>
      </c>
      <c r="M156" s="173"/>
      <c r="N156" s="172">
        <f>ROUND($L$156*$K$156,2)</f>
        <v>5400</v>
      </c>
      <c r="O156" s="173"/>
      <c r="P156" s="173"/>
      <c r="Q156" s="173"/>
      <c r="R156" s="20"/>
      <c r="T156" s="116"/>
      <c r="U156" s="26" t="s">
        <v>38</v>
      </c>
      <c r="V156" s="117">
        <v>0</v>
      </c>
      <c r="W156" s="117">
        <f>$V$156*$K$156</f>
        <v>0</v>
      </c>
      <c r="X156" s="117">
        <v>0</v>
      </c>
      <c r="Y156" s="117">
        <f>$X$156*$K$156</f>
        <v>0</v>
      </c>
      <c r="Z156" s="117">
        <v>0</v>
      </c>
      <c r="AA156" s="118">
        <f>$Z$156*$K$156</f>
        <v>0</v>
      </c>
      <c r="AR156" s="6" t="s">
        <v>229</v>
      </c>
      <c r="AT156" s="6" t="s">
        <v>163</v>
      </c>
      <c r="AU156" s="6" t="s">
        <v>127</v>
      </c>
      <c r="AY156" s="6" t="s">
        <v>162</v>
      </c>
      <c r="BE156" s="119">
        <f>IF($U$156="základní",$N$156,0)</f>
        <v>5400</v>
      </c>
      <c r="BF156" s="119">
        <f>IF($U$156="snížená",$N$156,0)</f>
        <v>0</v>
      </c>
      <c r="BG156" s="119">
        <f>IF($U$156="zákl. přenesená",$N$156,0)</f>
        <v>0</v>
      </c>
      <c r="BH156" s="119">
        <f>IF($U$156="sníž. přenesená",$N$156,0)</f>
        <v>0</v>
      </c>
      <c r="BI156" s="119">
        <f>IF($U$156="nulová",$N$156,0)</f>
        <v>0</v>
      </c>
      <c r="BJ156" s="6" t="s">
        <v>19</v>
      </c>
      <c r="BK156" s="119">
        <f>ROUND($L$156*$K$156,2)</f>
        <v>5400</v>
      </c>
      <c r="BL156" s="6" t="s">
        <v>229</v>
      </c>
      <c r="BM156" s="6" t="s">
        <v>389</v>
      </c>
    </row>
    <row r="157" spans="2:65" s="6" customFormat="1" ht="27" customHeight="1">
      <c r="B157" s="19"/>
      <c r="C157" s="112" t="s">
        <v>392</v>
      </c>
      <c r="D157" s="112" t="s">
        <v>163</v>
      </c>
      <c r="E157" s="113" t="s">
        <v>393</v>
      </c>
      <c r="F157" s="175" t="s">
        <v>394</v>
      </c>
      <c r="G157" s="173"/>
      <c r="H157" s="173"/>
      <c r="I157" s="173"/>
      <c r="J157" s="114" t="s">
        <v>219</v>
      </c>
      <c r="K157" s="115">
        <v>12</v>
      </c>
      <c r="L157" s="172">
        <v>230</v>
      </c>
      <c r="M157" s="173"/>
      <c r="N157" s="172">
        <f>ROUND($L$157*$K$157,2)</f>
        <v>2760</v>
      </c>
      <c r="O157" s="173"/>
      <c r="P157" s="173"/>
      <c r="Q157" s="173"/>
      <c r="R157" s="20"/>
      <c r="T157" s="116"/>
      <c r="U157" s="26" t="s">
        <v>38</v>
      </c>
      <c r="V157" s="117">
        <v>0</v>
      </c>
      <c r="W157" s="117">
        <f>$V$157*$K$157</f>
        <v>0</v>
      </c>
      <c r="X157" s="117">
        <v>0</v>
      </c>
      <c r="Y157" s="117">
        <f>$X$157*$K$157</f>
        <v>0</v>
      </c>
      <c r="Z157" s="117">
        <v>0</v>
      </c>
      <c r="AA157" s="118">
        <f>$Z$157*$K$157</f>
        <v>0</v>
      </c>
      <c r="AR157" s="6" t="s">
        <v>229</v>
      </c>
      <c r="AT157" s="6" t="s">
        <v>163</v>
      </c>
      <c r="AU157" s="6" t="s">
        <v>127</v>
      </c>
      <c r="AY157" s="6" t="s">
        <v>162</v>
      </c>
      <c r="BE157" s="119">
        <f>IF($U$157="základní",$N$157,0)</f>
        <v>2760</v>
      </c>
      <c r="BF157" s="119">
        <f>IF($U$157="snížená",$N$157,0)</f>
        <v>0</v>
      </c>
      <c r="BG157" s="119">
        <f>IF($U$157="zákl. přenesená",$N$157,0)</f>
        <v>0</v>
      </c>
      <c r="BH157" s="119">
        <f>IF($U$157="sníž. přenesená",$N$157,0)</f>
        <v>0</v>
      </c>
      <c r="BI157" s="119">
        <f>IF($U$157="nulová",$N$157,0)</f>
        <v>0</v>
      </c>
      <c r="BJ157" s="6" t="s">
        <v>19</v>
      </c>
      <c r="BK157" s="119">
        <f>ROUND($L$157*$K$157,2)</f>
        <v>2760</v>
      </c>
      <c r="BL157" s="6" t="s">
        <v>229</v>
      </c>
      <c r="BM157" s="6" t="s">
        <v>392</v>
      </c>
    </row>
    <row r="158" spans="2:63" s="102" customFormat="1" ht="37.5" customHeight="1">
      <c r="B158" s="103"/>
      <c r="D158" s="104" t="s">
        <v>143</v>
      </c>
      <c r="E158" s="104"/>
      <c r="F158" s="104"/>
      <c r="G158" s="104"/>
      <c r="H158" s="104"/>
      <c r="I158" s="104"/>
      <c r="J158" s="104"/>
      <c r="K158" s="104"/>
      <c r="L158" s="104"/>
      <c r="M158" s="104"/>
      <c r="N158" s="171">
        <f>$BK$158</f>
        <v>23000</v>
      </c>
      <c r="O158" s="170"/>
      <c r="P158" s="170"/>
      <c r="Q158" s="170"/>
      <c r="R158" s="106"/>
      <c r="T158" s="107"/>
      <c r="W158" s="108">
        <f>$W$159+$W$162</f>
        <v>0</v>
      </c>
      <c r="Y158" s="108">
        <f>$Y$159+$Y$162</f>
        <v>0</v>
      </c>
      <c r="AA158" s="109">
        <f>$AA$159+$AA$162</f>
        <v>0</v>
      </c>
      <c r="AR158" s="105" t="s">
        <v>176</v>
      </c>
      <c r="AT158" s="105" t="s">
        <v>72</v>
      </c>
      <c r="AU158" s="105" t="s">
        <v>73</v>
      </c>
      <c r="AY158" s="105" t="s">
        <v>162</v>
      </c>
      <c r="BK158" s="110">
        <f>$BK$159+$BK$162</f>
        <v>23000</v>
      </c>
    </row>
    <row r="159" spans="2:63" s="102" customFormat="1" ht="21" customHeight="1">
      <c r="B159" s="103"/>
      <c r="D159" s="111" t="s">
        <v>314</v>
      </c>
      <c r="E159" s="111"/>
      <c r="F159" s="111"/>
      <c r="G159" s="111"/>
      <c r="H159" s="111"/>
      <c r="I159" s="111"/>
      <c r="J159" s="111"/>
      <c r="K159" s="111"/>
      <c r="L159" s="111"/>
      <c r="M159" s="111"/>
      <c r="N159" s="169">
        <f>$BK$159</f>
        <v>10000</v>
      </c>
      <c r="O159" s="170"/>
      <c r="P159" s="170"/>
      <c r="Q159" s="170"/>
      <c r="R159" s="106"/>
      <c r="T159" s="107"/>
      <c r="W159" s="108">
        <f>SUM($W$160:$W$161)</f>
        <v>0</v>
      </c>
      <c r="Y159" s="108">
        <f>SUM($Y$160:$Y$161)</f>
        <v>0</v>
      </c>
      <c r="AA159" s="109">
        <f>SUM($AA$160:$AA$161)</f>
        <v>0</v>
      </c>
      <c r="AR159" s="105" t="s">
        <v>176</v>
      </c>
      <c r="AT159" s="105" t="s">
        <v>72</v>
      </c>
      <c r="AU159" s="105" t="s">
        <v>19</v>
      </c>
      <c r="AY159" s="105" t="s">
        <v>162</v>
      </c>
      <c r="BK159" s="110">
        <f>SUM($BK$160:$BK$161)</f>
        <v>10000</v>
      </c>
    </row>
    <row r="160" spans="2:65" s="6" customFormat="1" ht="15.75" customHeight="1">
      <c r="B160" s="19"/>
      <c r="C160" s="112" t="s">
        <v>395</v>
      </c>
      <c r="D160" s="112" t="s">
        <v>163</v>
      </c>
      <c r="E160" s="113" t="s">
        <v>396</v>
      </c>
      <c r="F160" s="175" t="s">
        <v>397</v>
      </c>
      <c r="G160" s="173"/>
      <c r="H160" s="173"/>
      <c r="I160" s="173"/>
      <c r="J160" s="114" t="s">
        <v>181</v>
      </c>
      <c r="K160" s="115">
        <v>1</v>
      </c>
      <c r="L160" s="172">
        <v>5000</v>
      </c>
      <c r="M160" s="173"/>
      <c r="N160" s="172">
        <f>ROUND($L$160*$K$160,2)</f>
        <v>5000</v>
      </c>
      <c r="O160" s="173"/>
      <c r="P160" s="173"/>
      <c r="Q160" s="173"/>
      <c r="R160" s="20"/>
      <c r="T160" s="116"/>
      <c r="U160" s="26" t="s">
        <v>38</v>
      </c>
      <c r="V160" s="117">
        <v>0</v>
      </c>
      <c r="W160" s="117">
        <f>$V$160*$K$160</f>
        <v>0</v>
      </c>
      <c r="X160" s="117">
        <v>0</v>
      </c>
      <c r="Y160" s="117">
        <f>$X$160*$K$160</f>
        <v>0</v>
      </c>
      <c r="Z160" s="117">
        <v>0</v>
      </c>
      <c r="AA160" s="118">
        <f>$Z$160*$K$160</f>
        <v>0</v>
      </c>
      <c r="AR160" s="6" t="s">
        <v>167</v>
      </c>
      <c r="AT160" s="6" t="s">
        <v>163</v>
      </c>
      <c r="AU160" s="6" t="s">
        <v>127</v>
      </c>
      <c r="AY160" s="6" t="s">
        <v>162</v>
      </c>
      <c r="BE160" s="119">
        <f>IF($U$160="základní",$N$160,0)</f>
        <v>5000</v>
      </c>
      <c r="BF160" s="119">
        <f>IF($U$160="snížená",$N$160,0)</f>
        <v>0</v>
      </c>
      <c r="BG160" s="119">
        <f>IF($U$160="zákl. přenesená",$N$160,0)</f>
        <v>0</v>
      </c>
      <c r="BH160" s="119">
        <f>IF($U$160="sníž. přenesená",$N$160,0)</f>
        <v>0</v>
      </c>
      <c r="BI160" s="119">
        <f>IF($U$160="nulová",$N$160,0)</f>
        <v>0</v>
      </c>
      <c r="BJ160" s="6" t="s">
        <v>19</v>
      </c>
      <c r="BK160" s="119">
        <f>ROUND($L$160*$K$160,2)</f>
        <v>5000</v>
      </c>
      <c r="BL160" s="6" t="s">
        <v>167</v>
      </c>
      <c r="BM160" s="6" t="s">
        <v>395</v>
      </c>
    </row>
    <row r="161" spans="2:65" s="6" customFormat="1" ht="15.75" customHeight="1">
      <c r="B161" s="19"/>
      <c r="C161" s="112" t="s">
        <v>398</v>
      </c>
      <c r="D161" s="112" t="s">
        <v>163</v>
      </c>
      <c r="E161" s="113" t="s">
        <v>399</v>
      </c>
      <c r="F161" s="175" t="s">
        <v>400</v>
      </c>
      <c r="G161" s="173"/>
      <c r="H161" s="173"/>
      <c r="I161" s="173"/>
      <c r="J161" s="114" t="s">
        <v>181</v>
      </c>
      <c r="K161" s="115">
        <v>1</v>
      </c>
      <c r="L161" s="172">
        <v>5000</v>
      </c>
      <c r="M161" s="173"/>
      <c r="N161" s="172">
        <f>ROUND($L$161*$K$161,2)</f>
        <v>5000</v>
      </c>
      <c r="O161" s="173"/>
      <c r="P161" s="173"/>
      <c r="Q161" s="173"/>
      <c r="R161" s="20"/>
      <c r="T161" s="116"/>
      <c r="U161" s="26" t="s">
        <v>38</v>
      </c>
      <c r="V161" s="117">
        <v>0</v>
      </c>
      <c r="W161" s="117">
        <f>$V$161*$K$161</f>
        <v>0</v>
      </c>
      <c r="X161" s="117">
        <v>0</v>
      </c>
      <c r="Y161" s="117">
        <f>$X$161*$K$161</f>
        <v>0</v>
      </c>
      <c r="Z161" s="117">
        <v>0</v>
      </c>
      <c r="AA161" s="118">
        <f>$Z$161*$K$161</f>
        <v>0</v>
      </c>
      <c r="AR161" s="6" t="s">
        <v>167</v>
      </c>
      <c r="AT161" s="6" t="s">
        <v>163</v>
      </c>
      <c r="AU161" s="6" t="s">
        <v>127</v>
      </c>
      <c r="AY161" s="6" t="s">
        <v>162</v>
      </c>
      <c r="BE161" s="119">
        <f>IF($U$161="základní",$N$161,0)</f>
        <v>5000</v>
      </c>
      <c r="BF161" s="119">
        <f>IF($U$161="snížená",$N$161,0)</f>
        <v>0</v>
      </c>
      <c r="BG161" s="119">
        <f>IF($U$161="zákl. přenesená",$N$161,0)</f>
        <v>0</v>
      </c>
      <c r="BH161" s="119">
        <f>IF($U$161="sníž. přenesená",$N$161,0)</f>
        <v>0</v>
      </c>
      <c r="BI161" s="119">
        <f>IF($U$161="nulová",$N$161,0)</f>
        <v>0</v>
      </c>
      <c r="BJ161" s="6" t="s">
        <v>19</v>
      </c>
      <c r="BK161" s="119">
        <f>ROUND($L$161*$K$161,2)</f>
        <v>5000</v>
      </c>
      <c r="BL161" s="6" t="s">
        <v>167</v>
      </c>
      <c r="BM161" s="6" t="s">
        <v>398</v>
      </c>
    </row>
    <row r="162" spans="2:63" s="102" customFormat="1" ht="30.75" customHeight="1">
      <c r="B162" s="103"/>
      <c r="D162" s="111" t="s">
        <v>145</v>
      </c>
      <c r="E162" s="111"/>
      <c r="F162" s="111"/>
      <c r="G162" s="111"/>
      <c r="H162" s="111"/>
      <c r="I162" s="111"/>
      <c r="J162" s="111"/>
      <c r="K162" s="111"/>
      <c r="L162" s="111"/>
      <c r="M162" s="111"/>
      <c r="N162" s="169">
        <f>$BK$162</f>
        <v>13000</v>
      </c>
      <c r="O162" s="170"/>
      <c r="P162" s="170"/>
      <c r="Q162" s="170"/>
      <c r="R162" s="106"/>
      <c r="T162" s="107"/>
      <c r="W162" s="108">
        <f>$W$163</f>
        <v>0</v>
      </c>
      <c r="Y162" s="108">
        <f>$Y$163</f>
        <v>0</v>
      </c>
      <c r="AA162" s="109">
        <f>$AA$163</f>
        <v>0</v>
      </c>
      <c r="AR162" s="105" t="s">
        <v>176</v>
      </c>
      <c r="AT162" s="105" t="s">
        <v>72</v>
      </c>
      <c r="AU162" s="105" t="s">
        <v>19</v>
      </c>
      <c r="AY162" s="105" t="s">
        <v>162</v>
      </c>
      <c r="BK162" s="110">
        <f>$BK$163</f>
        <v>13000</v>
      </c>
    </row>
    <row r="163" spans="2:65" s="6" customFormat="1" ht="15.75" customHeight="1">
      <c r="B163" s="19"/>
      <c r="C163" s="112" t="s">
        <v>401</v>
      </c>
      <c r="D163" s="112" t="s">
        <v>163</v>
      </c>
      <c r="E163" s="113" t="s">
        <v>186</v>
      </c>
      <c r="F163" s="175" t="s">
        <v>402</v>
      </c>
      <c r="G163" s="173"/>
      <c r="H163" s="173"/>
      <c r="I163" s="173"/>
      <c r="J163" s="114" t="s">
        <v>181</v>
      </c>
      <c r="K163" s="115">
        <v>1</v>
      </c>
      <c r="L163" s="172">
        <v>13000</v>
      </c>
      <c r="M163" s="173"/>
      <c r="N163" s="172">
        <f>ROUND($L$163*$K$163,2)</f>
        <v>13000</v>
      </c>
      <c r="O163" s="173"/>
      <c r="P163" s="173"/>
      <c r="Q163" s="173"/>
      <c r="R163" s="20"/>
      <c r="T163" s="116"/>
      <c r="U163" s="120" t="s">
        <v>38</v>
      </c>
      <c r="V163" s="121">
        <v>0</v>
      </c>
      <c r="W163" s="121">
        <f>$V$163*$K$163</f>
        <v>0</v>
      </c>
      <c r="X163" s="121">
        <v>0</v>
      </c>
      <c r="Y163" s="121">
        <f>$X$163*$K$163</f>
        <v>0</v>
      </c>
      <c r="Z163" s="121">
        <v>0</v>
      </c>
      <c r="AA163" s="122">
        <f>$Z$163*$K$163</f>
        <v>0</v>
      </c>
      <c r="AR163" s="6" t="s">
        <v>167</v>
      </c>
      <c r="AT163" s="6" t="s">
        <v>163</v>
      </c>
      <c r="AU163" s="6" t="s">
        <v>127</v>
      </c>
      <c r="AY163" s="6" t="s">
        <v>162</v>
      </c>
      <c r="BE163" s="119">
        <f>IF($U$163="základní",$N$163,0)</f>
        <v>13000</v>
      </c>
      <c r="BF163" s="119">
        <f>IF($U$163="snížená",$N$163,0)</f>
        <v>0</v>
      </c>
      <c r="BG163" s="119">
        <f>IF($U$163="zákl. přenesená",$N$163,0)</f>
        <v>0</v>
      </c>
      <c r="BH163" s="119">
        <f>IF($U$163="sníž. přenesená",$N$163,0)</f>
        <v>0</v>
      </c>
      <c r="BI163" s="119">
        <f>IF($U$163="nulová",$N$163,0)</f>
        <v>0</v>
      </c>
      <c r="BJ163" s="6" t="s">
        <v>19</v>
      </c>
      <c r="BK163" s="119">
        <f>ROUND($L$163*$K$163,2)</f>
        <v>13000</v>
      </c>
      <c r="BL163" s="6" t="s">
        <v>167</v>
      </c>
      <c r="BM163" s="6" t="s">
        <v>401</v>
      </c>
    </row>
    <row r="164" spans="2:18" s="6" customFormat="1" ht="7.5" customHeight="1">
      <c r="B164" s="41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3"/>
    </row>
    <row r="165" s="2" customFormat="1" ht="14.25" customHeight="1"/>
  </sheetData>
  <sheetProtection/>
  <mergeCells count="16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100:Q100"/>
    <mergeCell ref="N89:Q89"/>
    <mergeCell ref="N90:Q90"/>
    <mergeCell ref="N91:Q91"/>
    <mergeCell ref="N92:Q92"/>
    <mergeCell ref="N93:Q93"/>
    <mergeCell ref="N94:Q94"/>
    <mergeCell ref="L104:Q104"/>
    <mergeCell ref="C110:Q110"/>
    <mergeCell ref="F112:P112"/>
    <mergeCell ref="F113:P113"/>
    <mergeCell ref="M115:P115"/>
    <mergeCell ref="N95:Q95"/>
    <mergeCell ref="N96:Q96"/>
    <mergeCell ref="N97:Q97"/>
    <mergeCell ref="N98:Q98"/>
    <mergeCell ref="N99:Q99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7:I147"/>
    <mergeCell ref="L147:M147"/>
    <mergeCell ref="N147:Q147"/>
    <mergeCell ref="F149:I149"/>
    <mergeCell ref="L149:M149"/>
    <mergeCell ref="N149:Q149"/>
    <mergeCell ref="F151:I151"/>
    <mergeCell ref="L151:M151"/>
    <mergeCell ref="N151:Q151"/>
    <mergeCell ref="N150:Q150"/>
    <mergeCell ref="F152:I152"/>
    <mergeCell ref="L152:M152"/>
    <mergeCell ref="N152:Q152"/>
    <mergeCell ref="F153:I153"/>
    <mergeCell ref="L153:M153"/>
    <mergeCell ref="N153:Q153"/>
    <mergeCell ref="F156:I156"/>
    <mergeCell ref="L156:M156"/>
    <mergeCell ref="N156:Q156"/>
    <mergeCell ref="F157:I157"/>
    <mergeCell ref="L157:M157"/>
    <mergeCell ref="N157:Q157"/>
    <mergeCell ref="F160:I160"/>
    <mergeCell ref="L160:M160"/>
    <mergeCell ref="N160:Q160"/>
    <mergeCell ref="F161:I161"/>
    <mergeCell ref="L161:M161"/>
    <mergeCell ref="N161:Q161"/>
    <mergeCell ref="H1:K1"/>
    <mergeCell ref="F163:I163"/>
    <mergeCell ref="L163:M163"/>
    <mergeCell ref="N163:Q163"/>
    <mergeCell ref="N121:Q121"/>
    <mergeCell ref="N122:Q122"/>
    <mergeCell ref="N123:Q123"/>
    <mergeCell ref="N141:Q141"/>
    <mergeCell ref="N144:Q144"/>
    <mergeCell ref="N146:Q146"/>
    <mergeCell ref="S2:AC2"/>
    <mergeCell ref="N154:Q154"/>
    <mergeCell ref="N155:Q155"/>
    <mergeCell ref="N158:Q158"/>
    <mergeCell ref="N159:Q159"/>
    <mergeCell ref="N162:Q162"/>
    <mergeCell ref="N148:Q148"/>
    <mergeCell ref="M117:Q117"/>
    <mergeCell ref="M118:Q118"/>
    <mergeCell ref="N102:Q10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462</v>
      </c>
      <c r="G1" s="131"/>
      <c r="H1" s="174" t="s">
        <v>463</v>
      </c>
      <c r="I1" s="174"/>
      <c r="J1" s="174"/>
      <c r="K1" s="174"/>
      <c r="L1" s="131" t="s">
        <v>464</v>
      </c>
      <c r="M1" s="129"/>
      <c r="N1" s="129"/>
      <c r="O1" s="130" t="s">
        <v>126</v>
      </c>
      <c r="P1" s="129"/>
      <c r="Q1" s="129"/>
      <c r="R1" s="129"/>
      <c r="S1" s="131" t="s">
        <v>465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113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127</v>
      </c>
    </row>
    <row r="4" spans="2:46" s="2" customFormat="1" ht="37.5" customHeight="1">
      <c r="B4" s="10"/>
      <c r="C4" s="162" t="s">
        <v>128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3" t="str">
        <f>'Rekapitulace stavby'!$K$6</f>
        <v>Údržba Mostů ve správě města Rumburk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129</v>
      </c>
      <c r="F7" s="167" t="s">
        <v>403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4" t="str">
        <f>'Rekapitulace stavby'!$AN$8</f>
        <v>15.04.2016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9">
        <f>IF('Rekapitulace stavby'!$AN$10="","",'Rekapitulace stavby'!$AN$10)</f>
      </c>
      <c r="P11" s="138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49">
        <f>IF('Rekapitulace stavby'!$AN$11="","",'Rekapitulace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149">
        <f>IF('Rekapitulace stavby'!$AN$13="","",'Rekapitulace stavby'!$AN$13)</f>
      </c>
      <c r="P14" s="13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9">
        <f>IF('Rekapitulace stavby'!$AN$14="","",'Rekapitulace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49">
        <f>IF('Rekapitulace stavby'!$AN$16="","",'Rekapitulace stavby'!$AN$16)</f>
      </c>
      <c r="P17" s="138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49">
        <f>IF('Rekapitulace stavby'!$AN$17="","",'Rekapitulace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49">
        <f>IF('Rekapitulace stavby'!$AN$19="","",'Rekapitulace stavby'!$AN$19)</f>
      </c>
      <c r="P20" s="13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49">
        <f>IF('Rekapitulace stavby'!$AN$20="","",'Rekapitulace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9" customFormat="1" ht="15.75" customHeight="1">
      <c r="B24" s="80"/>
      <c r="E24" s="168"/>
      <c r="F24" s="190"/>
      <c r="G24" s="190"/>
      <c r="H24" s="190"/>
      <c r="I24" s="190"/>
      <c r="J24" s="190"/>
      <c r="K24" s="190"/>
      <c r="L24" s="19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130</v>
      </c>
      <c r="M27" s="163">
        <f>$N$88</f>
        <v>75208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131</v>
      </c>
      <c r="M28" s="163">
        <f>$N$94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36</v>
      </c>
      <c r="M30" s="191">
        <f>ROUND($M$27+$M$28,2)</f>
        <v>75208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4" t="s">
        <v>39</v>
      </c>
      <c r="H32" s="189">
        <f>ROUND((SUM($BE$94:$BE$95)+SUM($BE$113:$BE$127)),2)</f>
        <v>75208</v>
      </c>
      <c r="I32" s="138"/>
      <c r="J32" s="138"/>
      <c r="M32" s="189">
        <f>ROUND(ROUND((SUM($BE$94:$BE$95)+SUM($BE$113:$BE$127)),2)*$F$32,2)</f>
        <v>15793.68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4" t="s">
        <v>39</v>
      </c>
      <c r="H33" s="189">
        <f>ROUND((SUM($BF$94:$BF$95)+SUM($BF$113:$BF$127)),2)</f>
        <v>0</v>
      </c>
      <c r="I33" s="138"/>
      <c r="J33" s="138"/>
      <c r="M33" s="189">
        <f>ROUND(ROUND((SUM($BF$94:$BF$95)+SUM($BF$113:$BF$127)),2)*$F$33,2)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4" t="s">
        <v>39</v>
      </c>
      <c r="H34" s="189">
        <f>ROUND((SUM($BG$94:$BG$95)+SUM($BG$113:$BG$127)),2)</f>
        <v>0</v>
      </c>
      <c r="I34" s="138"/>
      <c r="J34" s="138"/>
      <c r="M34" s="189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4" t="s">
        <v>39</v>
      </c>
      <c r="H35" s="189">
        <f>ROUND((SUM($BH$94:$BH$95)+SUM($BH$113:$BH$127)),2)</f>
        <v>0</v>
      </c>
      <c r="I35" s="138"/>
      <c r="J35" s="138"/>
      <c r="M35" s="189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4" t="s">
        <v>39</v>
      </c>
      <c r="H36" s="189">
        <f>ROUND((SUM($BI$94:$BI$95)+SUM($BI$113:$BI$127)),2)</f>
        <v>0</v>
      </c>
      <c r="I36" s="138"/>
      <c r="J36" s="138"/>
      <c r="M36" s="189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5" t="s">
        <v>45</v>
      </c>
      <c r="H38" s="31" t="s">
        <v>46</v>
      </c>
      <c r="I38" s="30"/>
      <c r="J38" s="30"/>
      <c r="K38" s="30"/>
      <c r="L38" s="161">
        <f>SUM($M$30:$M$36)</f>
        <v>91001.68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132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3" t="str">
        <f>$F$6</f>
        <v>Údržba Mostů ve správě města Rumburk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129</v>
      </c>
      <c r="F79" s="148" t="str">
        <f>$F$7</f>
        <v>M-35 - V. Kováře u č - M-35 - V. Kováře u č.p. 227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4" t="str">
        <f>IF($O$9="","",$O$9)</f>
        <v>15.04.2016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49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49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8" t="s">
        <v>133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8" t="s">
        <v>134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135</v>
      </c>
      <c r="N88" s="137">
        <f>$N$113</f>
        <v>75208</v>
      </c>
      <c r="O88" s="138"/>
      <c r="P88" s="138"/>
      <c r="Q88" s="138"/>
      <c r="R88" s="20"/>
      <c r="AU88" s="6" t="s">
        <v>136</v>
      </c>
    </row>
    <row r="89" spans="2:18" s="65" customFormat="1" ht="25.5" customHeight="1">
      <c r="B89" s="86"/>
      <c r="D89" s="87" t="s">
        <v>137</v>
      </c>
      <c r="N89" s="187">
        <f>$N$114</f>
        <v>75208</v>
      </c>
      <c r="O89" s="186"/>
      <c r="P89" s="186"/>
      <c r="Q89" s="186"/>
      <c r="R89" s="88"/>
    </row>
    <row r="90" spans="2:18" s="82" customFormat="1" ht="21" customHeight="1">
      <c r="B90" s="89"/>
      <c r="D90" s="90" t="s">
        <v>189</v>
      </c>
      <c r="N90" s="185">
        <f>$N$115</f>
        <v>9760</v>
      </c>
      <c r="O90" s="186"/>
      <c r="P90" s="186"/>
      <c r="Q90" s="186"/>
      <c r="R90" s="91"/>
    </row>
    <row r="91" spans="2:18" s="82" customFormat="1" ht="21" customHeight="1">
      <c r="B91" s="89"/>
      <c r="D91" s="90" t="s">
        <v>140</v>
      </c>
      <c r="N91" s="185">
        <f>$N$121</f>
        <v>9900</v>
      </c>
      <c r="O91" s="186"/>
      <c r="P91" s="186"/>
      <c r="Q91" s="186"/>
      <c r="R91" s="91"/>
    </row>
    <row r="92" spans="2:18" s="82" customFormat="1" ht="21" customHeight="1">
      <c r="B92" s="89"/>
      <c r="D92" s="90" t="s">
        <v>141</v>
      </c>
      <c r="N92" s="185">
        <f>$N$123</f>
        <v>55548</v>
      </c>
      <c r="O92" s="186"/>
      <c r="P92" s="186"/>
      <c r="Q92" s="186"/>
      <c r="R92" s="91"/>
    </row>
    <row r="93" spans="2:18" s="6" customFormat="1" ht="22.5" customHeight="1">
      <c r="B93" s="19"/>
      <c r="R93" s="20"/>
    </row>
    <row r="94" spans="2:21" s="6" customFormat="1" ht="30" customHeight="1">
      <c r="B94" s="19"/>
      <c r="C94" s="60" t="s">
        <v>146</v>
      </c>
      <c r="N94" s="137">
        <v>0</v>
      </c>
      <c r="O94" s="138"/>
      <c r="P94" s="138"/>
      <c r="Q94" s="138"/>
      <c r="R94" s="20"/>
      <c r="T94" s="92"/>
      <c r="U94" s="93" t="s">
        <v>37</v>
      </c>
    </row>
    <row r="95" spans="2:18" s="6" customFormat="1" ht="18.75" customHeight="1">
      <c r="B95" s="19"/>
      <c r="R95" s="20"/>
    </row>
    <row r="96" spans="2:18" s="6" customFormat="1" ht="30" customHeight="1">
      <c r="B96" s="19"/>
      <c r="C96" s="78" t="s">
        <v>125</v>
      </c>
      <c r="D96" s="28"/>
      <c r="E96" s="28"/>
      <c r="F96" s="28"/>
      <c r="G96" s="28"/>
      <c r="H96" s="28"/>
      <c r="I96" s="28"/>
      <c r="J96" s="28"/>
      <c r="K96" s="28"/>
      <c r="L96" s="139">
        <f>ROUND(SUM($N$88+$N$94),2)</f>
        <v>75208</v>
      </c>
      <c r="M96" s="140"/>
      <c r="N96" s="140"/>
      <c r="O96" s="140"/>
      <c r="P96" s="140"/>
      <c r="Q96" s="140"/>
      <c r="R96" s="20"/>
    </row>
    <row r="97" spans="2:18" s="6" customFormat="1" ht="7.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spans="2:18" s="6" customFormat="1" ht="37.5" customHeight="1">
      <c r="B102" s="19"/>
      <c r="C102" s="162" t="s">
        <v>147</v>
      </c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20"/>
    </row>
    <row r="103" spans="2:18" s="6" customFormat="1" ht="7.5" customHeight="1">
      <c r="B103" s="19"/>
      <c r="R103" s="20"/>
    </row>
    <row r="104" spans="2:18" s="6" customFormat="1" ht="30.75" customHeight="1">
      <c r="B104" s="19"/>
      <c r="C104" s="16" t="s">
        <v>14</v>
      </c>
      <c r="F104" s="183" t="str">
        <f>$F$6</f>
        <v>Údržba Mostů ve správě města Rumburk</v>
      </c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R104" s="20"/>
    </row>
    <row r="105" spans="2:18" s="6" customFormat="1" ht="37.5" customHeight="1">
      <c r="B105" s="19"/>
      <c r="C105" s="49" t="s">
        <v>129</v>
      </c>
      <c r="F105" s="148" t="str">
        <f>$F$7</f>
        <v>M-35 - V. Kováře u č - M-35 - V. Kováře u č.p. 227</v>
      </c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R105" s="20"/>
    </row>
    <row r="106" spans="2:18" s="6" customFormat="1" ht="7.5" customHeight="1">
      <c r="B106" s="19"/>
      <c r="R106" s="20"/>
    </row>
    <row r="107" spans="2:18" s="6" customFormat="1" ht="18.75" customHeight="1">
      <c r="B107" s="19"/>
      <c r="C107" s="16" t="s">
        <v>20</v>
      </c>
      <c r="F107" s="14" t="str">
        <f>$F$9</f>
        <v> </v>
      </c>
      <c r="K107" s="16" t="s">
        <v>22</v>
      </c>
      <c r="M107" s="184" t="str">
        <f>IF($O$9="","",$O$9)</f>
        <v>15.04.2016</v>
      </c>
      <c r="N107" s="138"/>
      <c r="O107" s="138"/>
      <c r="P107" s="138"/>
      <c r="R107" s="20"/>
    </row>
    <row r="108" spans="2:18" s="6" customFormat="1" ht="7.5" customHeight="1">
      <c r="B108" s="19"/>
      <c r="R108" s="20"/>
    </row>
    <row r="109" spans="2:18" s="6" customFormat="1" ht="15.75" customHeight="1">
      <c r="B109" s="19"/>
      <c r="C109" s="16" t="s">
        <v>26</v>
      </c>
      <c r="F109" s="14" t="str">
        <f>$E$12</f>
        <v> </v>
      </c>
      <c r="K109" s="16" t="s">
        <v>30</v>
      </c>
      <c r="M109" s="149" t="str">
        <f>$E$18</f>
        <v> </v>
      </c>
      <c r="N109" s="138"/>
      <c r="O109" s="138"/>
      <c r="P109" s="138"/>
      <c r="Q109" s="138"/>
      <c r="R109" s="20"/>
    </row>
    <row r="110" spans="2:18" s="6" customFormat="1" ht="15" customHeight="1">
      <c r="B110" s="19"/>
      <c r="C110" s="16" t="s">
        <v>29</v>
      </c>
      <c r="F110" s="14" t="str">
        <f>IF($E$15="","",$E$15)</f>
        <v> </v>
      </c>
      <c r="K110" s="16" t="s">
        <v>32</v>
      </c>
      <c r="M110" s="149" t="str">
        <f>$E$21</f>
        <v> </v>
      </c>
      <c r="N110" s="138"/>
      <c r="O110" s="138"/>
      <c r="P110" s="138"/>
      <c r="Q110" s="138"/>
      <c r="R110" s="20"/>
    </row>
    <row r="111" spans="2:18" s="6" customFormat="1" ht="11.25" customHeight="1">
      <c r="B111" s="19"/>
      <c r="R111" s="20"/>
    </row>
    <row r="112" spans="2:27" s="94" customFormat="1" ht="30" customHeight="1">
      <c r="B112" s="95"/>
      <c r="C112" s="96" t="s">
        <v>148</v>
      </c>
      <c r="D112" s="97" t="s">
        <v>149</v>
      </c>
      <c r="E112" s="97" t="s">
        <v>55</v>
      </c>
      <c r="F112" s="179" t="s">
        <v>150</v>
      </c>
      <c r="G112" s="180"/>
      <c r="H112" s="180"/>
      <c r="I112" s="180"/>
      <c r="J112" s="97" t="s">
        <v>151</v>
      </c>
      <c r="K112" s="97" t="s">
        <v>152</v>
      </c>
      <c r="L112" s="179" t="s">
        <v>153</v>
      </c>
      <c r="M112" s="180"/>
      <c r="N112" s="179" t="s">
        <v>154</v>
      </c>
      <c r="O112" s="180"/>
      <c r="P112" s="180"/>
      <c r="Q112" s="181"/>
      <c r="R112" s="98"/>
      <c r="T112" s="55" t="s">
        <v>155</v>
      </c>
      <c r="U112" s="56" t="s">
        <v>37</v>
      </c>
      <c r="V112" s="56" t="s">
        <v>156</v>
      </c>
      <c r="W112" s="56" t="s">
        <v>157</v>
      </c>
      <c r="X112" s="56" t="s">
        <v>158</v>
      </c>
      <c r="Y112" s="56" t="s">
        <v>159</v>
      </c>
      <c r="Z112" s="56" t="s">
        <v>160</v>
      </c>
      <c r="AA112" s="57" t="s">
        <v>161</v>
      </c>
    </row>
    <row r="113" spans="2:63" s="6" customFormat="1" ht="30" customHeight="1">
      <c r="B113" s="19"/>
      <c r="C113" s="60" t="s">
        <v>130</v>
      </c>
      <c r="N113" s="182">
        <f>$BK$113</f>
        <v>75208</v>
      </c>
      <c r="O113" s="138"/>
      <c r="P113" s="138"/>
      <c r="Q113" s="138"/>
      <c r="R113" s="20"/>
      <c r="T113" s="59"/>
      <c r="U113" s="33"/>
      <c r="V113" s="33"/>
      <c r="W113" s="99">
        <f>$W$114</f>
        <v>0</v>
      </c>
      <c r="X113" s="33"/>
      <c r="Y113" s="99">
        <f>$Y$114</f>
        <v>0</v>
      </c>
      <c r="Z113" s="33"/>
      <c r="AA113" s="100">
        <f>$AA$114</f>
        <v>0</v>
      </c>
      <c r="AT113" s="6" t="s">
        <v>72</v>
      </c>
      <c r="AU113" s="6" t="s">
        <v>136</v>
      </c>
      <c r="BK113" s="101">
        <f>$BK$114</f>
        <v>75208</v>
      </c>
    </row>
    <row r="114" spans="2:63" s="102" customFormat="1" ht="37.5" customHeight="1">
      <c r="B114" s="103"/>
      <c r="D114" s="104" t="s">
        <v>137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71">
        <f>$BK$114</f>
        <v>75208</v>
      </c>
      <c r="O114" s="170"/>
      <c r="P114" s="170"/>
      <c r="Q114" s="170"/>
      <c r="R114" s="106"/>
      <c r="T114" s="107"/>
      <c r="W114" s="108">
        <f>$W$115+$W$121+$W$123</f>
        <v>0</v>
      </c>
      <c r="Y114" s="108">
        <f>$Y$115+$Y$121+$Y$123</f>
        <v>0</v>
      </c>
      <c r="AA114" s="109">
        <f>$AA$115+$AA$121+$AA$123</f>
        <v>0</v>
      </c>
      <c r="AR114" s="105" t="s">
        <v>19</v>
      </c>
      <c r="AT114" s="105" t="s">
        <v>72</v>
      </c>
      <c r="AU114" s="105" t="s">
        <v>73</v>
      </c>
      <c r="AY114" s="105" t="s">
        <v>162</v>
      </c>
      <c r="BK114" s="110">
        <f>$BK$115+$BK$121+$BK$123</f>
        <v>75208</v>
      </c>
    </row>
    <row r="115" spans="2:63" s="102" customFormat="1" ht="21" customHeight="1">
      <c r="B115" s="103"/>
      <c r="D115" s="111" t="s">
        <v>189</v>
      </c>
      <c r="E115" s="111"/>
      <c r="F115" s="111"/>
      <c r="G115" s="111"/>
      <c r="H115" s="111"/>
      <c r="I115" s="111"/>
      <c r="J115" s="111"/>
      <c r="K115" s="111"/>
      <c r="L115" s="111"/>
      <c r="M115" s="111"/>
      <c r="N115" s="169">
        <f>$BK$115</f>
        <v>9760</v>
      </c>
      <c r="O115" s="170"/>
      <c r="P115" s="170"/>
      <c r="Q115" s="170"/>
      <c r="R115" s="106"/>
      <c r="T115" s="107"/>
      <c r="W115" s="108">
        <f>SUM($W$116:$W$120)</f>
        <v>0</v>
      </c>
      <c r="Y115" s="108">
        <f>SUM($Y$116:$Y$120)</f>
        <v>0</v>
      </c>
      <c r="AA115" s="109">
        <f>SUM($AA$116:$AA$120)</f>
        <v>0</v>
      </c>
      <c r="AR115" s="105" t="s">
        <v>19</v>
      </c>
      <c r="AT115" s="105" t="s">
        <v>72</v>
      </c>
      <c r="AU115" s="105" t="s">
        <v>19</v>
      </c>
      <c r="AY115" s="105" t="s">
        <v>162</v>
      </c>
      <c r="BK115" s="110">
        <f>SUM($BK$116:$BK$120)</f>
        <v>9760</v>
      </c>
    </row>
    <row r="116" spans="2:65" s="6" customFormat="1" ht="27" customHeight="1">
      <c r="B116" s="19"/>
      <c r="C116" s="112" t="s">
        <v>19</v>
      </c>
      <c r="D116" s="112" t="s">
        <v>163</v>
      </c>
      <c r="E116" s="113" t="s">
        <v>404</v>
      </c>
      <c r="F116" s="175" t="s">
        <v>405</v>
      </c>
      <c r="G116" s="173"/>
      <c r="H116" s="173"/>
      <c r="I116" s="173"/>
      <c r="J116" s="114" t="s">
        <v>196</v>
      </c>
      <c r="K116" s="115">
        <v>10</v>
      </c>
      <c r="L116" s="172">
        <v>61.4</v>
      </c>
      <c r="M116" s="173"/>
      <c r="N116" s="172">
        <f>ROUND($L$116*$K$116,2)</f>
        <v>614</v>
      </c>
      <c r="O116" s="173"/>
      <c r="P116" s="173"/>
      <c r="Q116" s="173"/>
      <c r="R116" s="20"/>
      <c r="T116" s="116"/>
      <c r="U116" s="26" t="s">
        <v>38</v>
      </c>
      <c r="V116" s="117">
        <v>0</v>
      </c>
      <c r="W116" s="117">
        <f>$V$116*$K$116</f>
        <v>0</v>
      </c>
      <c r="X116" s="117">
        <v>0</v>
      </c>
      <c r="Y116" s="117">
        <f>$X$116*$K$116</f>
        <v>0</v>
      </c>
      <c r="Z116" s="117">
        <v>0</v>
      </c>
      <c r="AA116" s="118">
        <f>$Z$116*$K$116</f>
        <v>0</v>
      </c>
      <c r="AR116" s="6" t="s">
        <v>167</v>
      </c>
      <c r="AT116" s="6" t="s">
        <v>163</v>
      </c>
      <c r="AU116" s="6" t="s">
        <v>127</v>
      </c>
      <c r="AY116" s="6" t="s">
        <v>162</v>
      </c>
      <c r="BE116" s="119">
        <f>IF($U$116="základní",$N$116,0)</f>
        <v>614</v>
      </c>
      <c r="BF116" s="119">
        <f>IF($U$116="snížená",$N$116,0)</f>
        <v>0</v>
      </c>
      <c r="BG116" s="119">
        <f>IF($U$116="zákl. přenesená",$N$116,0)</f>
        <v>0</v>
      </c>
      <c r="BH116" s="119">
        <f>IF($U$116="sníž. přenesená",$N$116,0)</f>
        <v>0</v>
      </c>
      <c r="BI116" s="119">
        <f>IF($U$116="nulová",$N$116,0)</f>
        <v>0</v>
      </c>
      <c r="BJ116" s="6" t="s">
        <v>19</v>
      </c>
      <c r="BK116" s="119">
        <f>ROUND($L$116*$K$116,2)</f>
        <v>614</v>
      </c>
      <c r="BL116" s="6" t="s">
        <v>167</v>
      </c>
      <c r="BM116" s="6" t="s">
        <v>19</v>
      </c>
    </row>
    <row r="117" spans="2:65" s="6" customFormat="1" ht="27" customHeight="1">
      <c r="B117" s="19"/>
      <c r="C117" s="112" t="s">
        <v>127</v>
      </c>
      <c r="D117" s="112" t="s">
        <v>163</v>
      </c>
      <c r="E117" s="113" t="s">
        <v>363</v>
      </c>
      <c r="F117" s="175" t="s">
        <v>364</v>
      </c>
      <c r="G117" s="173"/>
      <c r="H117" s="173"/>
      <c r="I117" s="173"/>
      <c r="J117" s="114" t="s">
        <v>196</v>
      </c>
      <c r="K117" s="115">
        <v>10</v>
      </c>
      <c r="L117" s="172">
        <v>195</v>
      </c>
      <c r="M117" s="173"/>
      <c r="N117" s="172">
        <f>ROUND($L$117*$K$117,2)</f>
        <v>1950</v>
      </c>
      <c r="O117" s="173"/>
      <c r="P117" s="173"/>
      <c r="Q117" s="173"/>
      <c r="R117" s="20"/>
      <c r="T117" s="116"/>
      <c r="U117" s="26" t="s">
        <v>38</v>
      </c>
      <c r="V117" s="117">
        <v>0</v>
      </c>
      <c r="W117" s="117">
        <f>$V$117*$K$117</f>
        <v>0</v>
      </c>
      <c r="X117" s="117">
        <v>0</v>
      </c>
      <c r="Y117" s="117">
        <f>$X$117*$K$117</f>
        <v>0</v>
      </c>
      <c r="Z117" s="117">
        <v>0</v>
      </c>
      <c r="AA117" s="118">
        <f>$Z$117*$K$117</f>
        <v>0</v>
      </c>
      <c r="AR117" s="6" t="s">
        <v>167</v>
      </c>
      <c r="AT117" s="6" t="s">
        <v>163</v>
      </c>
      <c r="AU117" s="6" t="s">
        <v>127</v>
      </c>
      <c r="AY117" s="6" t="s">
        <v>162</v>
      </c>
      <c r="BE117" s="119">
        <f>IF($U$117="základní",$N$117,0)</f>
        <v>1950</v>
      </c>
      <c r="BF117" s="119">
        <f>IF($U$117="snížená",$N$117,0)</f>
        <v>0</v>
      </c>
      <c r="BG117" s="119">
        <f>IF($U$117="zákl. přenesená",$N$117,0)</f>
        <v>0</v>
      </c>
      <c r="BH117" s="119">
        <f>IF($U$117="sníž. přenesená",$N$117,0)</f>
        <v>0</v>
      </c>
      <c r="BI117" s="119">
        <f>IF($U$117="nulová",$N$117,0)</f>
        <v>0</v>
      </c>
      <c r="BJ117" s="6" t="s">
        <v>19</v>
      </c>
      <c r="BK117" s="119">
        <f>ROUND($L$117*$K$117,2)</f>
        <v>1950</v>
      </c>
      <c r="BL117" s="6" t="s">
        <v>167</v>
      </c>
      <c r="BM117" s="6" t="s">
        <v>127</v>
      </c>
    </row>
    <row r="118" spans="2:65" s="6" customFormat="1" ht="27" customHeight="1">
      <c r="B118" s="19"/>
      <c r="C118" s="112" t="s">
        <v>171</v>
      </c>
      <c r="D118" s="112" t="s">
        <v>163</v>
      </c>
      <c r="E118" s="113" t="s">
        <v>365</v>
      </c>
      <c r="F118" s="175" t="s">
        <v>366</v>
      </c>
      <c r="G118" s="173"/>
      <c r="H118" s="173"/>
      <c r="I118" s="173"/>
      <c r="J118" s="114" t="s">
        <v>196</v>
      </c>
      <c r="K118" s="115">
        <v>10</v>
      </c>
      <c r="L118" s="172">
        <v>113</v>
      </c>
      <c r="M118" s="173"/>
      <c r="N118" s="172">
        <f>ROUND($L$118*$K$118,2)</f>
        <v>1130</v>
      </c>
      <c r="O118" s="173"/>
      <c r="P118" s="173"/>
      <c r="Q118" s="173"/>
      <c r="R118" s="20"/>
      <c r="T118" s="116"/>
      <c r="U118" s="26" t="s">
        <v>38</v>
      </c>
      <c r="V118" s="117">
        <v>0</v>
      </c>
      <c r="W118" s="117">
        <f>$V$118*$K$118</f>
        <v>0</v>
      </c>
      <c r="X118" s="117">
        <v>0</v>
      </c>
      <c r="Y118" s="117">
        <f>$X$118*$K$118</f>
        <v>0</v>
      </c>
      <c r="Z118" s="117">
        <v>0</v>
      </c>
      <c r="AA118" s="118">
        <f>$Z$118*$K$118</f>
        <v>0</v>
      </c>
      <c r="AR118" s="6" t="s">
        <v>167</v>
      </c>
      <c r="AT118" s="6" t="s">
        <v>163</v>
      </c>
      <c r="AU118" s="6" t="s">
        <v>127</v>
      </c>
      <c r="AY118" s="6" t="s">
        <v>162</v>
      </c>
      <c r="BE118" s="119">
        <f>IF($U$118="základní",$N$118,0)</f>
        <v>1130</v>
      </c>
      <c r="BF118" s="119">
        <f>IF($U$118="snížená",$N$118,0)</f>
        <v>0</v>
      </c>
      <c r="BG118" s="119">
        <f>IF($U$118="zákl. přenesená",$N$118,0)</f>
        <v>0</v>
      </c>
      <c r="BH118" s="119">
        <f>IF($U$118="sníž. přenesená",$N$118,0)</f>
        <v>0</v>
      </c>
      <c r="BI118" s="119">
        <f>IF($U$118="nulová",$N$118,0)</f>
        <v>0</v>
      </c>
      <c r="BJ118" s="6" t="s">
        <v>19</v>
      </c>
      <c r="BK118" s="119">
        <f>ROUND($L$118*$K$118,2)</f>
        <v>1130</v>
      </c>
      <c r="BL118" s="6" t="s">
        <v>167</v>
      </c>
      <c r="BM118" s="6" t="s">
        <v>171</v>
      </c>
    </row>
    <row r="119" spans="2:65" s="6" customFormat="1" ht="27" customHeight="1">
      <c r="B119" s="19"/>
      <c r="C119" s="112" t="s">
        <v>167</v>
      </c>
      <c r="D119" s="112" t="s">
        <v>163</v>
      </c>
      <c r="E119" s="113" t="s">
        <v>271</v>
      </c>
      <c r="F119" s="175" t="s">
        <v>272</v>
      </c>
      <c r="G119" s="173"/>
      <c r="H119" s="173"/>
      <c r="I119" s="173"/>
      <c r="J119" s="114" t="s">
        <v>196</v>
      </c>
      <c r="K119" s="115">
        <v>10</v>
      </c>
      <c r="L119" s="172">
        <v>252</v>
      </c>
      <c r="M119" s="173"/>
      <c r="N119" s="172">
        <f>ROUND($L$119*$K$119,2)</f>
        <v>2520</v>
      </c>
      <c r="O119" s="173"/>
      <c r="P119" s="173"/>
      <c r="Q119" s="173"/>
      <c r="R119" s="20"/>
      <c r="T119" s="116"/>
      <c r="U119" s="26" t="s">
        <v>38</v>
      </c>
      <c r="V119" s="117">
        <v>0</v>
      </c>
      <c r="W119" s="117">
        <f>$V$119*$K$119</f>
        <v>0</v>
      </c>
      <c r="X119" s="117">
        <v>0</v>
      </c>
      <c r="Y119" s="117">
        <f>$X$119*$K$119</f>
        <v>0</v>
      </c>
      <c r="Z119" s="117">
        <v>0</v>
      </c>
      <c r="AA119" s="118">
        <f>$Z$119*$K$119</f>
        <v>0</v>
      </c>
      <c r="AR119" s="6" t="s">
        <v>167</v>
      </c>
      <c r="AT119" s="6" t="s">
        <v>163</v>
      </c>
      <c r="AU119" s="6" t="s">
        <v>127</v>
      </c>
      <c r="AY119" s="6" t="s">
        <v>162</v>
      </c>
      <c r="BE119" s="119">
        <f>IF($U$119="základní",$N$119,0)</f>
        <v>2520</v>
      </c>
      <c r="BF119" s="119">
        <f>IF($U$119="snížená",$N$119,0)</f>
        <v>0</v>
      </c>
      <c r="BG119" s="119">
        <f>IF($U$119="zákl. přenesená",$N$119,0)</f>
        <v>0</v>
      </c>
      <c r="BH119" s="119">
        <f>IF($U$119="sníž. přenesená",$N$119,0)</f>
        <v>0</v>
      </c>
      <c r="BI119" s="119">
        <f>IF($U$119="nulová",$N$119,0)</f>
        <v>0</v>
      </c>
      <c r="BJ119" s="6" t="s">
        <v>19</v>
      </c>
      <c r="BK119" s="119">
        <f>ROUND($L$119*$K$119,2)</f>
        <v>2520</v>
      </c>
      <c r="BL119" s="6" t="s">
        <v>167</v>
      </c>
      <c r="BM119" s="6" t="s">
        <v>167</v>
      </c>
    </row>
    <row r="120" spans="2:65" s="6" customFormat="1" ht="39" customHeight="1">
      <c r="B120" s="19"/>
      <c r="C120" s="112" t="s">
        <v>176</v>
      </c>
      <c r="D120" s="112" t="s">
        <v>163</v>
      </c>
      <c r="E120" s="113" t="s">
        <v>273</v>
      </c>
      <c r="F120" s="175" t="s">
        <v>274</v>
      </c>
      <c r="G120" s="173"/>
      <c r="H120" s="173"/>
      <c r="I120" s="173"/>
      <c r="J120" s="114" t="s">
        <v>196</v>
      </c>
      <c r="K120" s="115">
        <v>180</v>
      </c>
      <c r="L120" s="172">
        <v>19.7</v>
      </c>
      <c r="M120" s="173"/>
      <c r="N120" s="172">
        <f>ROUND($L$120*$K$120,2)</f>
        <v>3546</v>
      </c>
      <c r="O120" s="173"/>
      <c r="P120" s="173"/>
      <c r="Q120" s="173"/>
      <c r="R120" s="20"/>
      <c r="T120" s="116"/>
      <c r="U120" s="26" t="s">
        <v>38</v>
      </c>
      <c r="V120" s="117">
        <v>0</v>
      </c>
      <c r="W120" s="117">
        <f>$V$120*$K$120</f>
        <v>0</v>
      </c>
      <c r="X120" s="117">
        <v>0</v>
      </c>
      <c r="Y120" s="117">
        <f>$X$120*$K$120</f>
        <v>0</v>
      </c>
      <c r="Z120" s="117">
        <v>0</v>
      </c>
      <c r="AA120" s="118">
        <f>$Z$120*$K$120</f>
        <v>0</v>
      </c>
      <c r="AR120" s="6" t="s">
        <v>167</v>
      </c>
      <c r="AT120" s="6" t="s">
        <v>163</v>
      </c>
      <c r="AU120" s="6" t="s">
        <v>127</v>
      </c>
      <c r="AY120" s="6" t="s">
        <v>162</v>
      </c>
      <c r="BE120" s="119">
        <f>IF($U$120="základní",$N$120,0)</f>
        <v>3546</v>
      </c>
      <c r="BF120" s="119">
        <f>IF($U$120="snížená",$N$120,0)</f>
        <v>0</v>
      </c>
      <c r="BG120" s="119">
        <f>IF($U$120="zákl. přenesená",$N$120,0)</f>
        <v>0</v>
      </c>
      <c r="BH120" s="119">
        <f>IF($U$120="sníž. přenesená",$N$120,0)</f>
        <v>0</v>
      </c>
      <c r="BI120" s="119">
        <f>IF($U$120="nulová",$N$120,0)</f>
        <v>0</v>
      </c>
      <c r="BJ120" s="6" t="s">
        <v>19</v>
      </c>
      <c r="BK120" s="119">
        <f>ROUND($L$120*$K$120,2)</f>
        <v>3546</v>
      </c>
      <c r="BL120" s="6" t="s">
        <v>167</v>
      </c>
      <c r="BM120" s="6" t="s">
        <v>176</v>
      </c>
    </row>
    <row r="121" spans="2:63" s="102" customFormat="1" ht="30.75" customHeight="1">
      <c r="B121" s="103"/>
      <c r="D121" s="111" t="s">
        <v>140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69">
        <f>$BK$121</f>
        <v>9900</v>
      </c>
      <c r="O121" s="170"/>
      <c r="P121" s="170"/>
      <c r="Q121" s="170"/>
      <c r="R121" s="106"/>
      <c r="T121" s="107"/>
      <c r="W121" s="108">
        <f>$W$122</f>
        <v>0</v>
      </c>
      <c r="Y121" s="108">
        <f>$Y$122</f>
        <v>0</v>
      </c>
      <c r="AA121" s="109">
        <f>$AA$122</f>
        <v>0</v>
      </c>
      <c r="AR121" s="105" t="s">
        <v>19</v>
      </c>
      <c r="AT121" s="105" t="s">
        <v>72</v>
      </c>
      <c r="AU121" s="105" t="s">
        <v>19</v>
      </c>
      <c r="AY121" s="105" t="s">
        <v>162</v>
      </c>
      <c r="BK121" s="110">
        <f>$BK$122</f>
        <v>9900</v>
      </c>
    </row>
    <row r="122" spans="2:65" s="6" customFormat="1" ht="27" customHeight="1">
      <c r="B122" s="19"/>
      <c r="C122" s="112" t="s">
        <v>185</v>
      </c>
      <c r="D122" s="112" t="s">
        <v>163</v>
      </c>
      <c r="E122" s="113" t="s">
        <v>406</v>
      </c>
      <c r="F122" s="175" t="s">
        <v>407</v>
      </c>
      <c r="G122" s="173"/>
      <c r="H122" s="173"/>
      <c r="I122" s="173"/>
      <c r="J122" s="114" t="s">
        <v>170</v>
      </c>
      <c r="K122" s="115">
        <v>18</v>
      </c>
      <c r="L122" s="172">
        <v>550</v>
      </c>
      <c r="M122" s="173"/>
      <c r="N122" s="172">
        <f>ROUND($L$122*$K$122,2)</f>
        <v>9900</v>
      </c>
      <c r="O122" s="173"/>
      <c r="P122" s="173"/>
      <c r="Q122" s="173"/>
      <c r="R122" s="20"/>
      <c r="T122" s="116"/>
      <c r="U122" s="26" t="s">
        <v>38</v>
      </c>
      <c r="V122" s="117">
        <v>0</v>
      </c>
      <c r="W122" s="117">
        <f>$V$122*$K$122</f>
        <v>0</v>
      </c>
      <c r="X122" s="117">
        <v>0</v>
      </c>
      <c r="Y122" s="117">
        <f>$X$122*$K$122</f>
        <v>0</v>
      </c>
      <c r="Z122" s="117">
        <v>0</v>
      </c>
      <c r="AA122" s="118">
        <f>$Z$122*$K$122</f>
        <v>0</v>
      </c>
      <c r="AR122" s="6" t="s">
        <v>167</v>
      </c>
      <c r="AT122" s="6" t="s">
        <v>163</v>
      </c>
      <c r="AU122" s="6" t="s">
        <v>127</v>
      </c>
      <c r="AY122" s="6" t="s">
        <v>162</v>
      </c>
      <c r="BE122" s="119">
        <f>IF($U$122="základní",$N$122,0)</f>
        <v>9900</v>
      </c>
      <c r="BF122" s="119">
        <f>IF($U$122="snížená",$N$122,0)</f>
        <v>0</v>
      </c>
      <c r="BG122" s="119">
        <f>IF($U$122="zákl. přenesená",$N$122,0)</f>
        <v>0</v>
      </c>
      <c r="BH122" s="119">
        <f>IF($U$122="sníž. přenesená",$N$122,0)</f>
        <v>0</v>
      </c>
      <c r="BI122" s="119">
        <f>IF($U$122="nulová",$N$122,0)</f>
        <v>0</v>
      </c>
      <c r="BJ122" s="6" t="s">
        <v>19</v>
      </c>
      <c r="BK122" s="119">
        <f>ROUND($L$122*$K$122,2)</f>
        <v>9900</v>
      </c>
      <c r="BL122" s="6" t="s">
        <v>167</v>
      </c>
      <c r="BM122" s="6" t="s">
        <v>178</v>
      </c>
    </row>
    <row r="123" spans="2:63" s="102" customFormat="1" ht="30.75" customHeight="1">
      <c r="B123" s="103"/>
      <c r="D123" s="111" t="s">
        <v>141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69">
        <f>$BK$123</f>
        <v>55548</v>
      </c>
      <c r="O123" s="170"/>
      <c r="P123" s="170"/>
      <c r="Q123" s="170"/>
      <c r="R123" s="106"/>
      <c r="T123" s="107"/>
      <c r="W123" s="108">
        <f>SUM($W$124:$W$127)</f>
        <v>0</v>
      </c>
      <c r="Y123" s="108">
        <f>SUM($Y$124:$Y$127)</f>
        <v>0</v>
      </c>
      <c r="AA123" s="109">
        <f>SUM($AA$124:$AA$127)</f>
        <v>0</v>
      </c>
      <c r="AR123" s="105" t="s">
        <v>19</v>
      </c>
      <c r="AT123" s="105" t="s">
        <v>72</v>
      </c>
      <c r="AU123" s="105" t="s">
        <v>19</v>
      </c>
      <c r="AY123" s="105" t="s">
        <v>162</v>
      </c>
      <c r="BK123" s="110">
        <f>SUM($BK$124:$BK$127)</f>
        <v>55548</v>
      </c>
    </row>
    <row r="124" spans="2:65" s="6" customFormat="1" ht="15.75" customHeight="1">
      <c r="B124" s="19"/>
      <c r="C124" s="112" t="s">
        <v>223</v>
      </c>
      <c r="D124" s="112" t="s">
        <v>163</v>
      </c>
      <c r="E124" s="113" t="s">
        <v>408</v>
      </c>
      <c r="F124" s="175" t="s">
        <v>409</v>
      </c>
      <c r="G124" s="173"/>
      <c r="H124" s="173"/>
      <c r="I124" s="173"/>
      <c r="J124" s="114" t="s">
        <v>166</v>
      </c>
      <c r="K124" s="115">
        <v>2</v>
      </c>
      <c r="L124" s="172">
        <v>5500</v>
      </c>
      <c r="M124" s="173"/>
      <c r="N124" s="172">
        <f>ROUND($L$124*$K$124,2)</f>
        <v>11000</v>
      </c>
      <c r="O124" s="173"/>
      <c r="P124" s="173"/>
      <c r="Q124" s="173"/>
      <c r="R124" s="20"/>
      <c r="T124" s="116"/>
      <c r="U124" s="26" t="s">
        <v>38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167</v>
      </c>
      <c r="AT124" s="6" t="s">
        <v>163</v>
      </c>
      <c r="AU124" s="6" t="s">
        <v>127</v>
      </c>
      <c r="AY124" s="6" t="s">
        <v>162</v>
      </c>
      <c r="BE124" s="119">
        <f>IF($U$124="základní",$N$124,0)</f>
        <v>11000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11000</v>
      </c>
      <c r="BL124" s="6" t="s">
        <v>167</v>
      </c>
      <c r="BM124" s="6" t="s">
        <v>182</v>
      </c>
    </row>
    <row r="125" spans="2:65" s="6" customFormat="1" ht="39" customHeight="1">
      <c r="B125" s="19"/>
      <c r="C125" s="112" t="s">
        <v>24</v>
      </c>
      <c r="D125" s="112" t="s">
        <v>163</v>
      </c>
      <c r="E125" s="113" t="s">
        <v>241</v>
      </c>
      <c r="F125" s="175" t="s">
        <v>242</v>
      </c>
      <c r="G125" s="173"/>
      <c r="H125" s="173"/>
      <c r="I125" s="173"/>
      <c r="J125" s="114" t="s">
        <v>170</v>
      </c>
      <c r="K125" s="115">
        <v>20</v>
      </c>
      <c r="L125" s="172">
        <v>38.4</v>
      </c>
      <c r="M125" s="173"/>
      <c r="N125" s="172">
        <f>ROUND($L$125*$K$125,2)</f>
        <v>768</v>
      </c>
      <c r="O125" s="173"/>
      <c r="P125" s="173"/>
      <c r="Q125" s="173"/>
      <c r="R125" s="20"/>
      <c r="T125" s="116"/>
      <c r="U125" s="26" t="s">
        <v>38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167</v>
      </c>
      <c r="AT125" s="6" t="s">
        <v>163</v>
      </c>
      <c r="AU125" s="6" t="s">
        <v>127</v>
      </c>
      <c r="AY125" s="6" t="s">
        <v>162</v>
      </c>
      <c r="BE125" s="119">
        <f>IF($U$125="základní",$N$125,0)</f>
        <v>768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768</v>
      </c>
      <c r="BL125" s="6" t="s">
        <v>167</v>
      </c>
      <c r="BM125" s="6" t="s">
        <v>185</v>
      </c>
    </row>
    <row r="126" spans="2:65" s="6" customFormat="1" ht="27" customHeight="1">
      <c r="B126" s="19"/>
      <c r="C126" s="112" t="s">
        <v>215</v>
      </c>
      <c r="D126" s="112" t="s">
        <v>163</v>
      </c>
      <c r="E126" s="113" t="s">
        <v>410</v>
      </c>
      <c r="F126" s="175" t="s">
        <v>411</v>
      </c>
      <c r="G126" s="173"/>
      <c r="H126" s="173"/>
      <c r="I126" s="173"/>
      <c r="J126" s="114" t="s">
        <v>196</v>
      </c>
      <c r="K126" s="115">
        <v>2</v>
      </c>
      <c r="L126" s="172">
        <v>7040</v>
      </c>
      <c r="M126" s="173"/>
      <c r="N126" s="172">
        <f>ROUND($L$126*$K$126,2)</f>
        <v>14080</v>
      </c>
      <c r="O126" s="173"/>
      <c r="P126" s="173"/>
      <c r="Q126" s="173"/>
      <c r="R126" s="20"/>
      <c r="T126" s="116"/>
      <c r="U126" s="26" t="s">
        <v>38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167</v>
      </c>
      <c r="AT126" s="6" t="s">
        <v>163</v>
      </c>
      <c r="AU126" s="6" t="s">
        <v>127</v>
      </c>
      <c r="AY126" s="6" t="s">
        <v>162</v>
      </c>
      <c r="BE126" s="119">
        <f>IF($U$126="základní",$N$126,0)</f>
        <v>14080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14080</v>
      </c>
      <c r="BL126" s="6" t="s">
        <v>167</v>
      </c>
      <c r="BM126" s="6" t="s">
        <v>177</v>
      </c>
    </row>
    <row r="127" spans="2:65" s="6" customFormat="1" ht="27" customHeight="1">
      <c r="B127" s="19"/>
      <c r="C127" s="123" t="s">
        <v>216</v>
      </c>
      <c r="D127" s="123" t="s">
        <v>203</v>
      </c>
      <c r="E127" s="124" t="s">
        <v>412</v>
      </c>
      <c r="F127" s="176" t="s">
        <v>413</v>
      </c>
      <c r="G127" s="177"/>
      <c r="H127" s="177"/>
      <c r="I127" s="177"/>
      <c r="J127" s="125" t="s">
        <v>170</v>
      </c>
      <c r="K127" s="126">
        <v>6.6</v>
      </c>
      <c r="L127" s="178">
        <v>4500</v>
      </c>
      <c r="M127" s="177"/>
      <c r="N127" s="178">
        <f>ROUND($L$127*$K$127,2)</f>
        <v>29700</v>
      </c>
      <c r="O127" s="173"/>
      <c r="P127" s="173"/>
      <c r="Q127" s="173"/>
      <c r="R127" s="20"/>
      <c r="T127" s="116"/>
      <c r="U127" s="120" t="s">
        <v>38</v>
      </c>
      <c r="V127" s="121">
        <v>0</v>
      </c>
      <c r="W127" s="121">
        <f>$V$127*$K$127</f>
        <v>0</v>
      </c>
      <c r="X127" s="121">
        <v>0</v>
      </c>
      <c r="Y127" s="121">
        <f>$X$127*$K$127</f>
        <v>0</v>
      </c>
      <c r="Z127" s="121">
        <v>0</v>
      </c>
      <c r="AA127" s="122">
        <f>$Z$127*$K$127</f>
        <v>0</v>
      </c>
      <c r="AR127" s="6" t="s">
        <v>185</v>
      </c>
      <c r="AT127" s="6" t="s">
        <v>203</v>
      </c>
      <c r="AU127" s="6" t="s">
        <v>127</v>
      </c>
      <c r="AY127" s="6" t="s">
        <v>162</v>
      </c>
      <c r="BE127" s="119">
        <f>IF($U$127="základní",$N$127,0)</f>
        <v>29700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29700</v>
      </c>
      <c r="BL127" s="6" t="s">
        <v>167</v>
      </c>
      <c r="BM127" s="6" t="s">
        <v>24</v>
      </c>
    </row>
    <row r="128" spans="2:18" s="6" customFormat="1" ht="7.5" customHeight="1"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3"/>
    </row>
    <row r="165" s="2" customFormat="1" ht="14.25" customHeight="1"/>
  </sheetData>
  <sheetProtection/>
  <mergeCells count="8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2:I122"/>
    <mergeCell ref="L122:M122"/>
    <mergeCell ref="N122:Q122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H1:K1"/>
    <mergeCell ref="S2:AC2"/>
    <mergeCell ref="F127:I127"/>
    <mergeCell ref="L127:M127"/>
    <mergeCell ref="N127:Q127"/>
    <mergeCell ref="N113:Q113"/>
    <mergeCell ref="N114:Q114"/>
    <mergeCell ref="N115:Q115"/>
    <mergeCell ref="N121:Q121"/>
    <mergeCell ref="N123:Q12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Jiří Tillner</dc:creator>
  <cp:keywords/>
  <dc:description/>
  <cp:lastModifiedBy>Bc. Jiří Tillner</cp:lastModifiedBy>
  <cp:lastPrinted>2016-06-07T05:22:02Z</cp:lastPrinted>
  <dcterms:created xsi:type="dcterms:W3CDTF">2016-04-20T16:28:32Z</dcterms:created>
  <dcterms:modified xsi:type="dcterms:W3CDTF">2016-06-07T05:22:07Z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