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Rekapitulace stavby" sheetId="1" r:id="rId1"/>
    <sheet name="SO 01 - zemní kabelové ve..." sheetId="2" r:id="rId2"/>
    <sheet name="SO 02 - zádlažba " sheetId="3" r:id="rId3"/>
    <sheet name="SO 03 - demontáž vedení VO" sheetId="4" r:id="rId4"/>
    <sheet name="VON - VEDLEJŠÍ A OSTATNÍ ..." sheetId="5" r:id="rId5"/>
    <sheet name="Pokyny pro vyplnění" sheetId="6" r:id="rId6"/>
  </sheets>
  <definedNames>
    <definedName name="_xlnm._FilterDatabase" localSheetId="1" hidden="1">'SO 01 - zemní kabelové ve...'!$C$71:$K$71</definedName>
    <definedName name="_xlnm._FilterDatabase" localSheetId="2" hidden="1">'SO 02 - zádlažba '!$C$71:$K$71</definedName>
    <definedName name="_xlnm._FilterDatabase" localSheetId="3" hidden="1">'SO 03 - demontáž vedení VO'!$C$71:$K$71</definedName>
    <definedName name="_xlnm._FilterDatabase" localSheetId="4" hidden="1">'VON - VEDLEJŠÍ A OSTATNÍ ...'!$C$83:$K$83</definedName>
    <definedName name="_xlnm.Print_Titles" localSheetId="0">'Rekapitulace stavby'!$45:$45</definedName>
    <definedName name="_xlnm.Print_Titles" localSheetId="1">'SO 01 - zemní kabelové ve...'!$71:$71</definedName>
    <definedName name="_xlnm.Print_Titles" localSheetId="2">'SO 02 - zádlažba '!$71:$71</definedName>
    <definedName name="_xlnm.Print_Titles" localSheetId="3">'SO 03 - demontáž vedení VO'!$71:$71</definedName>
    <definedName name="_xlnm.Print_Titles" localSheetId="4">'VON - VEDLEJŠÍ A OSTATNÍ ...'!$83:$83</definedName>
    <definedName name="_xlnm.Print_Area" localSheetId="5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stavby'!$C$35:$AQ$52</definedName>
    <definedName name="_xlnm.Print_Area" localSheetId="1">'SO 01 - zemní kabelové ve...'!$C$4:$J$32,'SO 01 - zemní kabelové ve...'!$C$38:$J$53,'SO 01 - zemní kabelové ve...'!$C$59:$K$157</definedName>
    <definedName name="_xlnm.Print_Area" localSheetId="2">'SO 02 - zádlažba '!$C$4:$J$32,'SO 02 - zádlažba '!$C$38:$J$53,'SO 02 - zádlažba '!$C$59:$K$136</definedName>
    <definedName name="_xlnm.Print_Area" localSheetId="3">'SO 03 - demontáž vedení VO'!$C$4:$J$32,'SO 03 - demontáž vedení VO'!$C$38:$J$53,'SO 03 - demontáž vedení VO'!$C$59:$K$81</definedName>
    <definedName name="_xlnm.Print_Area" localSheetId="4">'VON - VEDLEJŠÍ A OSTATNÍ ...'!$C$4:$J$32,'VON - VEDLEJŠÍ A OSTATNÍ ...'!$C$38:$J$65,'VON - VEDLEJŠÍ A OSTATNÍ ...'!$C$71:$K$108</definedName>
  </definedNames>
  <calcPr fullCalcOnLoad="1"/>
</workbook>
</file>

<file path=xl/sharedStrings.xml><?xml version="1.0" encoding="utf-8"?>
<sst xmlns="http://schemas.openxmlformats.org/spreadsheetml/2006/main" count="2621" uniqueCount="569">
  <si>
    <t>Export VZ CEZ</t>
  </si>
  <si>
    <t>List obsahuje:</t>
  </si>
  <si>
    <t>1.0</t>
  </si>
  <si>
    <t>False</t>
  </si>
  <si>
    <t>{E7CD37B3-15EB-4BAF-87EF-3E1941D8DD31}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</si>
  <si>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</si>
  <si>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</si>
  <si>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</si>
  <si>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</si>
  <si>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</si>
  <si>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</si>
  <si>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</si>
  <si>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</si>
  <si>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</si>
  <si>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51-0433-1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</si>
  <si>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</si>
  <si>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</si>
  <si>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</si>
  <si>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</si>
  <si>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Okres:</t>
  </si>
  <si>
    <t>DC - Děčín</t>
  </si>
  <si>
    <t>Datum:</t>
  </si>
  <si>
    <t>Zadavatel:</t>
  </si>
  <si>
    <t>IČ:</t>
  </si>
  <si>
    <t>00261602</t>
  </si>
  <si>
    <t>Mesto Rumburk</t>
  </si>
  <si>
    <t>DIČ:</t>
  </si>
  <si>
    <t>CZ00261602</t>
  </si>
  <si>
    <t>Uchazeč:</t>
  </si>
  <si>
    <t>Vyplň údaj</t>
  </si>
  <si>
    <t>Projekční firma:</t>
  </si>
  <si>
    <t>28628250</t>
  </si>
  <si>
    <t>ENPRO Energo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</si>
  <si>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</si>
  <si>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</si>
  <si>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</si>
  <si>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</si>
  <si>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</si>
  <si>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</si>
  <si>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</si>
  <si>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</si>
  <si>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</si>
  <si>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</si>
  <si>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</si>
  <si>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</si>
  <si>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</si>
  <si>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</si>
  <si>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</si>
  <si>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</si>
  <si>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</si>
  <si>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</si>
  <si>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</si>
  <si>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</si>
  <si>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</si>
  <si>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</si>
  <si>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</si>
  <si>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</si>
  <si>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</si>
  <si>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</si>
  <si>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</si>
  <si>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</si>
  <si>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</si>
  <si>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</si>
  <si>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</si>
  <si>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</si>
  <si>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</si>
  <si>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</si>
  <si>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</si>
  <si>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</si>
  <si>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zemní kabelové vedení VO</t>
  </si>
  <si>
    <t>STA</t>
  </si>
  <si>
    <t>1</t>
  </si>
  <si>
    <t>{63B1BA6E-8CF7-4E1E-A80B-C7C28EDAAB01}</t>
  </si>
  <si>
    <t>2</t>
  </si>
  <si>
    <t>SO 02</t>
  </si>
  <si>
    <t xml:space="preserve">zádlažba </t>
  </si>
  <si>
    <t>{A8018B2A-4927-438C-846C-8F73EE391437}</t>
  </si>
  <si>
    <t>SO 03</t>
  </si>
  <si>
    <t>demontáž vedení VO</t>
  </si>
  <si>
    <t>{02CA4779-1084-4636-A873-E6C3D642064F}</t>
  </si>
  <si>
    <t>VON</t>
  </si>
  <si>
    <t>VEDLEJŠÍ A OSTATNÍ NÁKLADY</t>
  </si>
  <si>
    <t>{A7FAA8FE-55EC-4903-B42E-50CBBDAC153F}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</si>
  <si>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</si>
  <si>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</si>
  <si>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</si>
  <si>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</si>
  <si>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</si>
  <si>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SO 01 - zemní kabelové vedení VO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</si>
  <si>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</si>
  <si>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</si>
  <si>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</si>
  <si>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</si>
  <si>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</si>
  <si>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</si>
  <si>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</si>
  <si>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</si>
  <si>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</si>
  <si>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</si>
  <si>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</si>
  <si>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</si>
  <si>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</si>
  <si>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</si>
  <si>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</si>
  <si>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</si>
  <si>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</si>
  <si>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</si>
  <si>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</si>
  <si>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</si>
  <si>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</si>
  <si>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>PCCA27A</t>
  </si>
  <si>
    <t xml:space="preserve">KABEL 1-CYKY-J 4X16 1KV VOLNE ULOZENY     </t>
  </si>
  <si>
    <t>4</t>
  </si>
  <si>
    <t>K</t>
  </si>
  <si>
    <t>ROZPOCET</t>
  </si>
  <si>
    <t>zhot</t>
  </si>
  <si>
    <t>1003636410</t>
  </si>
  <si>
    <t xml:space="preserve">KABEL 1-CYKY-J 4X16 1000V     </t>
  </si>
  <si>
    <t>VV</t>
  </si>
  <si>
    <t>1024*1,05 'Přepočtené koeficientem množství</t>
  </si>
  <si>
    <t>3</t>
  </si>
  <si>
    <t>PELA39A</t>
  </si>
  <si>
    <t xml:space="preserve">TRUBKA KORUG. PE KORUFLEX 50/40 OHEBNA     </t>
  </si>
  <si>
    <t>1000157960</t>
  </si>
  <si>
    <t xml:space="preserve">TRUBKA KORUG.OHEBNA KRUH 50/41 CERNA 50M     </t>
  </si>
  <si>
    <t>5</t>
  </si>
  <si>
    <t>PCHA40A</t>
  </si>
  <si>
    <t xml:space="preserve">PRIPL.NA ZATAH. KABELU V OCHRANNE TRUBCE     </t>
  </si>
  <si>
    <t>6</t>
  </si>
  <si>
    <t>PEJA41A</t>
  </si>
  <si>
    <t xml:space="preserve">FOLIE VYSTRAZNA Z PE ,SIRKA 33 CM     </t>
  </si>
  <si>
    <t>7</t>
  </si>
  <si>
    <t>1000327780</t>
  </si>
  <si>
    <t xml:space="preserve">FOLIE VYSTR. BLESK 330/0,4 CERVENA 125M     </t>
  </si>
  <si>
    <t>KS</t>
  </si>
  <si>
    <t>863*0,008 'Přepočtené koeficientem množství</t>
  </si>
  <si>
    <t>8</t>
  </si>
  <si>
    <t>PCLA76A</t>
  </si>
  <si>
    <t xml:space="preserve">SPOJKA KAB.SMRST. 1KV SSU1-L PRO CU4X16     </t>
  </si>
  <si>
    <t>9</t>
  </si>
  <si>
    <t>1000038030</t>
  </si>
  <si>
    <t xml:space="preserve">SPOJKA KABELOVA,LIS.,16 KU-L,CU POCINOV.     </t>
  </si>
  <si>
    <t>16 KU-L</t>
  </si>
  <si>
    <t>3*4 'Přepočtené koeficientem množství</t>
  </si>
  <si>
    <t>1000084870</t>
  </si>
  <si>
    <t xml:space="preserve">SPOJKA PRIMA 1KV SSU 1-L (6-25)     </t>
  </si>
  <si>
    <t>1X SPOJKA BEZ SPOJOVAČ</t>
  </si>
  <si>
    <t>11</t>
  </si>
  <si>
    <t>PETA02A</t>
  </si>
  <si>
    <t xml:space="preserve">VYKOP KAB. SPOJKOVISTE 1KV RUCNE TR.3     </t>
  </si>
  <si>
    <t>12</t>
  </si>
  <si>
    <t>PETA26A</t>
  </si>
  <si>
    <t xml:space="preserve">ZAHOZ KAB. SPOJKOVISTE 1KV RUCNE TR.3     </t>
  </si>
  <si>
    <t>13</t>
  </si>
  <si>
    <t>NEMEV46</t>
  </si>
  <si>
    <t xml:space="preserve">Svorkovnice stožár VO EV461-14Z/Un,Ip20     </t>
  </si>
  <si>
    <t>P</t>
  </si>
  <si>
    <t>Poznámka k položce:
výrobce Elektro Bečov</t>
  </si>
  <si>
    <t>14</t>
  </si>
  <si>
    <t>NEMPATR2</t>
  </si>
  <si>
    <t xml:space="preserve">patrona pojistková E27 2A     </t>
  </si>
  <si>
    <t>15</t>
  </si>
  <si>
    <t>MEMK6</t>
  </si>
  <si>
    <t xml:space="preserve">stožár osvětlovací K6-133/89/60Z     </t>
  </si>
  <si>
    <t>Poznámka k položce:
výrobce Kooperativa v.o.d. Uhlířské Janovice</t>
  </si>
  <si>
    <t>16</t>
  </si>
  <si>
    <t>NEMSP1</t>
  </si>
  <si>
    <t xml:space="preserve">Stožár pouzdro SP 250/1000     </t>
  </si>
  <si>
    <t>17</t>
  </si>
  <si>
    <t>NEMSVBGP16-19W</t>
  </si>
  <si>
    <t xml:space="preserve">svít VO BGP307 LED25-4S/740II-16-19W     </t>
  </si>
  <si>
    <t>Poznámka k položce:
výrobce Philips</t>
  </si>
  <si>
    <t>18</t>
  </si>
  <si>
    <t>PCCA04A</t>
  </si>
  <si>
    <t xml:space="preserve">KABEL CYKY-J 3X1,5 VOLNE ULOZENY     </t>
  </si>
  <si>
    <t xml:space="preserve">Poznámka k položce:
kabel, propojení svítidla a svorkovnice sloupu VO </t>
  </si>
  <si>
    <t>19</t>
  </si>
  <si>
    <t>1000013270</t>
  </si>
  <si>
    <t xml:space="preserve">KABEL CYKY-J 3X1,5 750V     </t>
  </si>
  <si>
    <t>240*1,05 'Přepočtené koeficientem množství</t>
  </si>
  <si>
    <t>20</t>
  </si>
  <si>
    <t>PCIA43A</t>
  </si>
  <si>
    <t xml:space="preserve">UKONC.KAB. 5X4 MM2 BEZ KONCOVKY A OK     </t>
  </si>
  <si>
    <t>PCIA68A</t>
  </si>
  <si>
    <t xml:space="preserve">UKONC.KAB.DO 4X 25 BEZ TRMENU,BEZ OK     </t>
  </si>
  <si>
    <t>22</t>
  </si>
  <si>
    <t>PRNEMK6</t>
  </si>
  <si>
    <t xml:space="preserve">montáž sloupu VO K6     </t>
  </si>
  <si>
    <t>23</t>
  </si>
  <si>
    <t>PRNEMVYL</t>
  </si>
  <si>
    <t xml:space="preserve">montáž výlož VO do 35 kg      </t>
  </si>
  <si>
    <t>24</t>
  </si>
  <si>
    <t>PRNEMVOSVORK</t>
  </si>
  <si>
    <t xml:space="preserve">montáž elekrovýzbroje sl VO pro 1-3     </t>
  </si>
  <si>
    <t>25</t>
  </si>
  <si>
    <t>PRNRMSV1</t>
  </si>
  <si>
    <t xml:space="preserve">Montáž svítidla včetně zapojení do 20kg     </t>
  </si>
  <si>
    <t>26</t>
  </si>
  <si>
    <t>PCMA07A</t>
  </si>
  <si>
    <t xml:space="preserve">PRIPLATEK K MONT.KONC.6-10KV Z PLOSINY     </t>
  </si>
  <si>
    <t xml:space="preserve">Poznámka k položce:
příplatek na montáž svítidel VO z plošiny na stožár </t>
  </si>
  <si>
    <t>27</t>
  </si>
  <si>
    <t>PLZA82A</t>
  </si>
  <si>
    <t xml:space="preserve">OSAZENI TABULKY CISLOV. NA STAV. SLOUP     </t>
  </si>
  <si>
    <t>28</t>
  </si>
  <si>
    <t>PDQA11A</t>
  </si>
  <si>
    <t xml:space="preserve">UZEM.V ZEMI-FEZN 30X4 V PODM.MEST.ZAST.     </t>
  </si>
  <si>
    <t>29</t>
  </si>
  <si>
    <t>1003632540</t>
  </si>
  <si>
    <t xml:space="preserve">PASKA ZEMNICI FEZN 30X4/48AM (BAL.25KG)     </t>
  </si>
  <si>
    <t>KG</t>
  </si>
  <si>
    <t>30</t>
  </si>
  <si>
    <t>PDQA64A</t>
  </si>
  <si>
    <t xml:space="preserve">OCHRANA PRECHODU ZEM-VZDUCH UZEM.PAS30/4     </t>
  </si>
  <si>
    <t>31</t>
  </si>
  <si>
    <t>1000039080</t>
  </si>
  <si>
    <t xml:space="preserve">TRUBKA SMRST.RPK 40/16/1000  CERNA     </t>
  </si>
  <si>
    <t>30*0,5 'Přepočtené koeficientem množství</t>
  </si>
  <si>
    <t>32</t>
  </si>
  <si>
    <t>1003634140</t>
  </si>
  <si>
    <t xml:space="preserve">SVORKA ZEMNICI SR 3A, SPOJ. PASEK-LANO     </t>
  </si>
  <si>
    <t>33</t>
  </si>
  <si>
    <t>1003634130</t>
  </si>
  <si>
    <t xml:space="preserve">SVORKA SR 2B  SPOJ. PASEK 30X4     </t>
  </si>
  <si>
    <t>34</t>
  </si>
  <si>
    <t>PECA73A</t>
  </si>
  <si>
    <t xml:space="preserve">ZAKL.BETON C12/15 DO5M3 DO BEDN.BEZ DOPR     </t>
  </si>
  <si>
    <t>M3</t>
  </si>
  <si>
    <t xml:space="preserve">Poznámka k položce:
materiál pro zhotovení patek sloupů VO </t>
  </si>
  <si>
    <t>35</t>
  </si>
  <si>
    <t>9870011030</t>
  </si>
  <si>
    <t xml:space="preserve">VYK&gt; SMES BETONOVA C12/15 XC0 SEVER     </t>
  </si>
  <si>
    <t>36</t>
  </si>
  <si>
    <t>9870011600</t>
  </si>
  <si>
    <t xml:space="preserve">VYK&gt; REZIVO HRANOL JEHLICNATE DO120CM2     </t>
  </si>
  <si>
    <t>8,97*0,004 'Přepočtené koeficientem množství</t>
  </si>
  <si>
    <t>37</t>
  </si>
  <si>
    <t>9870011610</t>
  </si>
  <si>
    <t xml:space="preserve">VYK&gt; REZIVO DESKOVE JEHLICNATE NEOPRAC     </t>
  </si>
  <si>
    <t>8,97*0,011 'Přepočtené koeficientem množství</t>
  </si>
  <si>
    <t>38</t>
  </si>
  <si>
    <t>PECA52A</t>
  </si>
  <si>
    <t xml:space="preserve">VYKOP JAMY RUCNE,ZEMINA TRIDY 3-4     </t>
  </si>
  <si>
    <t>39</t>
  </si>
  <si>
    <t>PECA60A</t>
  </si>
  <si>
    <t xml:space="preserve">ZAHOZ JAMY RUCNE, ZEMINA TRIDY 3     </t>
  </si>
  <si>
    <t>40</t>
  </si>
  <si>
    <t>PRAB07A</t>
  </si>
  <si>
    <t xml:space="preserve">RYHY 35X85CM ZASTAV.UZEMI TR3     </t>
  </si>
  <si>
    <t>41</t>
  </si>
  <si>
    <t>9870039000</t>
  </si>
  <si>
    <t xml:space="preserve">VYK&gt; MATERIAL PRO ZABEZPECENI VYKOPU     </t>
  </si>
  <si>
    <t>SADA</t>
  </si>
  <si>
    <t>42</t>
  </si>
  <si>
    <t>9870039100</t>
  </si>
  <si>
    <t xml:space="preserve">VYK&gt; MATERIAL ZAJISTENI STEN KABEL. RYH     </t>
  </si>
  <si>
    <t>168*0,298 'Přepočtené koeficientem množství</t>
  </si>
  <si>
    <t>43</t>
  </si>
  <si>
    <t>PRAB22A</t>
  </si>
  <si>
    <t xml:space="preserve">RYHY 50X120CM ZASTAV.UZEMI TR3     </t>
  </si>
  <si>
    <t>44</t>
  </si>
  <si>
    <t>45</t>
  </si>
  <si>
    <t>695*0,6 'Přepočtené koeficientem množství</t>
  </si>
  <si>
    <t>46</t>
  </si>
  <si>
    <t>PENA22A</t>
  </si>
  <si>
    <t xml:space="preserve">ZAJISTENI KABELU PRI KRIZENI     </t>
  </si>
  <si>
    <t xml:space="preserve">Poznámka k položce:
křížení se stávající sítí NN a sdělovací </t>
  </si>
  <si>
    <t>47</t>
  </si>
  <si>
    <t>13*0,015 'Přepočtené koeficientem množství</t>
  </si>
  <si>
    <t>48</t>
  </si>
  <si>
    <t>49</t>
  </si>
  <si>
    <t>9870011760</t>
  </si>
  <si>
    <t xml:space="preserve">VYK&gt; DRAT OCEL.PR.2.0 MEKKY     </t>
  </si>
  <si>
    <t>13*0,144 'Přepočtené koeficientem množství</t>
  </si>
  <si>
    <t>50</t>
  </si>
  <si>
    <t>PENA21A</t>
  </si>
  <si>
    <t xml:space="preserve">ZAJISTENI KABELU PRI SOUBEHU     </t>
  </si>
  <si>
    <t xml:space="preserve">Poznámka k položce:
souběh ostatních inženýrských sítí (sdělovací, NN) kalkulováno s 1/4 celkové délky tras výkopů  </t>
  </si>
  <si>
    <t>51</t>
  </si>
  <si>
    <t>55*0,006 'Přepočtené koeficientem množství</t>
  </si>
  <si>
    <t>52</t>
  </si>
  <si>
    <t>55*0,001 'Přepočtené koeficientem množství</t>
  </si>
  <si>
    <t>53</t>
  </si>
  <si>
    <t>55*0,144 'Přepočtené koeficientem množství</t>
  </si>
  <si>
    <t>54</t>
  </si>
  <si>
    <t>PENA24A</t>
  </si>
  <si>
    <t xml:space="preserve">ZRIZENI A ODSTRANENI PROVIZORNI LAVKY     </t>
  </si>
  <si>
    <t>55</t>
  </si>
  <si>
    <t>15*0,02 'Přepočtené koeficientem množství</t>
  </si>
  <si>
    <t>56</t>
  </si>
  <si>
    <t>9876012000</t>
  </si>
  <si>
    <t xml:space="preserve">VYK&gt; HREBIK STAV. 3,1X70, ZAP.MRIZ.HL.     </t>
  </si>
  <si>
    <t>DIN1151-ST</t>
  </si>
  <si>
    <t>15*0,053 'Přepočtené koeficientem množství</t>
  </si>
  <si>
    <t xml:space="preserve">SO 02 - zádlažba </t>
  </si>
  <si>
    <t>PEAA13A</t>
  </si>
  <si>
    <t xml:space="preserve">SEJMUTI DRNU     </t>
  </si>
  <si>
    <t>M2</t>
  </si>
  <si>
    <t>PEQA01A</t>
  </si>
  <si>
    <t xml:space="preserve">POLOZENI DRNU     </t>
  </si>
  <si>
    <t>PEQA02A</t>
  </si>
  <si>
    <t xml:space="preserve">OSETI POVRCHU TRAVOU     </t>
  </si>
  <si>
    <t>9870011700</t>
  </si>
  <si>
    <t xml:space="preserve">VYK&gt; SEMENO TRAVNI     </t>
  </si>
  <si>
    <t>892,8*0,04 'Přepočtené koeficientem množství</t>
  </si>
  <si>
    <t>PEQA30A</t>
  </si>
  <si>
    <t xml:space="preserve">OCISTENI,UPRAVA STAV.STERKOVE KOMUNIKACE     </t>
  </si>
  <si>
    <t>PMEA79A</t>
  </si>
  <si>
    <t xml:space="preserve">ODSTRAN.VOZOVKY BETON.DLAZBA NAD VYKOPEM     </t>
  </si>
  <si>
    <t>9870020310</t>
  </si>
  <si>
    <t xml:space="preserve">VYK&gt; KOTOUC REZACI DIAMANT PR450 BETON     </t>
  </si>
  <si>
    <t>3,5*0,002 'Přepočtené koeficientem množství</t>
  </si>
  <si>
    <t>PMEA80A</t>
  </si>
  <si>
    <t xml:space="preserve">ZRIZENI VOZOVKY BETON.DLAZBA NAD VYKOPEM     </t>
  </si>
  <si>
    <t>9870020020</t>
  </si>
  <si>
    <t xml:space="preserve">VYK&gt; KAMENIVO DRC.HRUBE FR.4-8 TR.B     </t>
  </si>
  <si>
    <t>3,5*57,3 'Přepočtené koeficientem množství</t>
  </si>
  <si>
    <t>9870020030</t>
  </si>
  <si>
    <t xml:space="preserve">VYK&gt; KAMENIVO DRC.HRUBE FR.63-125 TR.B     </t>
  </si>
  <si>
    <t>9870020130</t>
  </si>
  <si>
    <t xml:space="preserve">VYK&gt; STERKOPISEK FR.0-32 TR.C     </t>
  </si>
  <si>
    <t>9870020140</t>
  </si>
  <si>
    <t xml:space="preserve">VYK&gt; STERKODRT FR.0-63 TR.A     </t>
  </si>
  <si>
    <t>PMEA61A</t>
  </si>
  <si>
    <t xml:space="preserve">ODSTRAN. VOZOVKY OBALOVANA DRT NAD VYKOP     </t>
  </si>
  <si>
    <t>9870020300</t>
  </si>
  <si>
    <t xml:space="preserve">VYK&gt; KOTOUC REZACI DIAMANT PR450ASFALT     </t>
  </si>
  <si>
    <t>73,5*0,002 'Přepočtené koeficientem množství</t>
  </si>
  <si>
    <t>PMEA62A</t>
  </si>
  <si>
    <t xml:space="preserve">ZRIZENI VOZOVKY OBALOVANA DRT NAD VYKOP     </t>
  </si>
  <si>
    <t>73,5*217,5 'Přepočtené koeficientem množství</t>
  </si>
  <si>
    <t>9870020090</t>
  </si>
  <si>
    <t xml:space="preserve">VYK&gt; KAMENIVO DOLOM.DO BETONU FR.0-4VL     </t>
  </si>
  <si>
    <t>73,5*2,43 'Přepočtené koeficientem množství</t>
  </si>
  <si>
    <t>73,5*120 'Přepočtené koeficientem množství</t>
  </si>
  <si>
    <t>73,5*171 'Přepočtené koeficientem množství</t>
  </si>
  <si>
    <t>9870020180</t>
  </si>
  <si>
    <t xml:space="preserve">VYK&gt; LAK ASFALT.PENETRAL ALP SUD 160KG     </t>
  </si>
  <si>
    <t>73,5*0,12 'Přepočtené koeficientem množství</t>
  </si>
  <si>
    <t>9870020190</t>
  </si>
  <si>
    <t xml:space="preserve">VYK&gt; ZALIVKA ASFALTOVA AZ BUBNY     </t>
  </si>
  <si>
    <t>73,5*4,17 'Přepočtené koeficientem množství</t>
  </si>
  <si>
    <t>9870020320</t>
  </si>
  <si>
    <t xml:space="preserve">VYK&gt; PODKLAD Z KAMENIVA MECH.ZPEVN.MZK     </t>
  </si>
  <si>
    <t>73,5*357 'Přepočtené koeficientem množství</t>
  </si>
  <si>
    <t>9870020340</t>
  </si>
  <si>
    <t xml:space="preserve">VYK&gt; ASFALT.BET.OBRUS.ACO11 50/70 TR2     </t>
  </si>
  <si>
    <t>73,5*95 'Přepočtené koeficientem množství</t>
  </si>
  <si>
    <t>9870020360</t>
  </si>
  <si>
    <t xml:space="preserve">VYK&gt; ASFALT.BET.PODKL.ACP16S 50/70 TR1     </t>
  </si>
  <si>
    <t>73,5*139 'Přepočtené koeficientem množství</t>
  </si>
  <si>
    <t>PMEA63A</t>
  </si>
  <si>
    <t xml:space="preserve">ODSTRAN.VOZOVKY OBALOVANA DRT MIMO VYKOP     </t>
  </si>
  <si>
    <t>PMEA64A</t>
  </si>
  <si>
    <t xml:space="preserve">ZRIZENI VOZOVKY OBALOVANA DRT MIMO VYKOP     </t>
  </si>
  <si>
    <t>PMEA69A</t>
  </si>
  <si>
    <t xml:space="preserve">ODSTRAN.VOZOVKY ZAMK. DLAZBA NAD VYKOPEM     </t>
  </si>
  <si>
    <t>PMEA70A</t>
  </si>
  <si>
    <t xml:space="preserve">ZRIZENI VOZOVKY STAV.ZAMK.DLAZ.NAD VYKOP     </t>
  </si>
  <si>
    <t>9870020010</t>
  </si>
  <si>
    <t xml:space="preserve">VYK&gt; KAMENIVO DRC.DROBNE FR.0-4 TR.A     </t>
  </si>
  <si>
    <t>12,25*4,22 'Přepočtené koeficientem množství</t>
  </si>
  <si>
    <t>12,25*137,33 'Přepočtené koeficientem množství</t>
  </si>
  <si>
    <t>12,25*515,7 'Přepočtené koeficientem množství</t>
  </si>
  <si>
    <t>12,25*202,4 'Přepočtené koeficientem množství</t>
  </si>
  <si>
    <t>12,25*189,07 'Přepočtené koeficientem množství</t>
  </si>
  <si>
    <t>9870020230</t>
  </si>
  <si>
    <t xml:space="preserve">VYK&gt; ZAMKOVA DLAZBA     </t>
  </si>
  <si>
    <t>12,25*0,15 'Přepočtené koeficientem množství</t>
  </si>
  <si>
    <t>PMEA72A</t>
  </si>
  <si>
    <t xml:space="preserve">ODSTRAN. VOZOVKY ZAMK. DLAZBA MIMO VYKOP     </t>
  </si>
  <si>
    <t>PMEA73A</t>
  </si>
  <si>
    <t xml:space="preserve">ZRIZENI VOZOVKY STAV.ZAMK.DLAZ.MIMOVYKOP     </t>
  </si>
  <si>
    <t>12,25*80,03 'Přepočtené koeficientem množství</t>
  </si>
  <si>
    <t>57</t>
  </si>
  <si>
    <t>SO 03 - demontáž vedení VO</t>
  </si>
  <si>
    <t>PXDA03A</t>
  </si>
  <si>
    <t xml:space="preserve">LANO ALFE NN 42-AL1/7ST1A (42/7)NEMAZ     </t>
  </si>
  <si>
    <t>PBIA89A</t>
  </si>
  <si>
    <t xml:space="preserve">PRIPOJ.VOD.DO 16 NA ALFE 16MM2 SR.SVOR.     </t>
  </si>
  <si>
    <t>PBIA12A</t>
  </si>
  <si>
    <t xml:space="preserve">ROUBIK KUZEL.S NAST.VPR-1B,VZK-1 HNEDY     </t>
  </si>
  <si>
    <t xml:space="preserve">Poznámka k položce:
příplatek na demontáž stávajících svítidel VO ze stožárů </t>
  </si>
  <si>
    <t>DEMSV1</t>
  </si>
  <si>
    <t xml:space="preserve">demontáž SV na PB      </t>
  </si>
  <si>
    <t xml:space="preserve">Poznámka k položce:
demont svítidla, budou zkontrolována a uskladněna na výmněnu v zbylé části VO obce </t>
  </si>
  <si>
    <t>PBIA73A</t>
  </si>
  <si>
    <t xml:space="preserve">UKONC.VOD. ALFE 25/4 SVORKOU     </t>
  </si>
  <si>
    <t>PBIA79A</t>
  </si>
  <si>
    <t xml:space="preserve">VAZ NN DVOJITY KRIZOVY ALFE 25/4     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</si>
  <si>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</si>
  <si>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</si>
  <si>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</si>
  <si>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</si>
  <si>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</si>
  <si>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</si>
  <si>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</si>
  <si>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</si>
  <si>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</si>
  <si>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Skládkovné     </t>
  </si>
  <si>
    <t xml:space="preserve">Koordinační činnost zhotovitele     </t>
  </si>
  <si>
    <t xml:space="preserve">Dopravní značení     </t>
  </si>
  <si>
    <t xml:space="preserve">Hutnící zkoušky     </t>
  </si>
  <si>
    <t>IX. Jiné investice</t>
  </si>
  <si>
    <t xml:space="preserve">Geometrické plány pro dohody o omezení     </t>
  </si>
  <si>
    <t xml:space="preserve">Geodetické zaměření skutečného stavu     </t>
  </si>
  <si>
    <t xml:space="preserve">Zajištění kupní smlouvy pozemku TR vč. zápisu do KN     </t>
  </si>
  <si>
    <t xml:space="preserve">Dokumentace skutečného provedeni stavby (DSPS)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</si>
  <si>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</si>
  <si>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</si>
  <si>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</si>
  <si>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</si>
  <si>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</si>
  <si>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</si>
  <si>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</si>
  <si>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</si>
  <si>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</si>
  <si>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</si>
  <si>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</si>
  <si>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</si>
  <si>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</si>
  <si>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</si>
  <si>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</si>
  <si>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</si>
  <si>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</si>
  <si>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</si>
  <si>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</si>
  <si>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</si>
  <si>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</si>
  <si>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</si>
  <si>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</si>
  <si>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</si>
  <si>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</si>
  <si>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</si>
  <si>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</si>
  <si>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</si>
  <si>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</si>
  <si>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</si>
  <si>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</si>
  <si>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</si>
  <si>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</si>
  <si>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</si>
  <si>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</si>
  <si>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</si>
  <si>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</si>
  <si>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</si>
  <si>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</si>
  <si>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</si>
  <si>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</si>
  <si>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</si>
  <si>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</si>
  <si>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</si>
  <si>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</si>
  <si>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</si>
  <si>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</si>
  <si>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</si>
  <si>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</si>
  <si>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</si>
  <si>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</si>
  <si>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</si>
  <si>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</si>
  <si>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</si>
  <si>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</si>
  <si>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</si>
  <si>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</si>
  <si>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</si>
  <si>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</si>
  <si>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</si>
  <si>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</si>
  <si>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</si>
  <si>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</si>
  <si>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</si>
  <si>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</si>
  <si>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</si>
  <si>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</si>
  <si>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</si>
  <si>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</si>
  <si>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</si>
  <si>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</si>
  <si>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</si>
  <si>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</si>
  <si>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</si>
  <si>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</si>
  <si>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</si>
  <si>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</si>
  <si>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</si>
  <si>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</si>
  <si>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</si>
  <si>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</si>
  <si>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</si>
  <si>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</si>
  <si>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</si>
  <si>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</si>
  <si>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</si>
  <si>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</si>
  <si>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</si>
  <si>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</si>
  <si>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</si>
  <si>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</si>
  <si>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</si>
  <si>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</si>
  <si>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</si>
  <si>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</si>
  <si>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</si>
  <si>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</si>
  <si>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</si>
  <si>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</si>
  <si>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</si>
  <si>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</si>
  <si>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</si>
  <si>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</si>
  <si>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</si>
  <si>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</si>
  <si>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</si>
  <si>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</si>
  <si>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</si>
  <si>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</si>
  <si>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</si>
  <si>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</si>
  <si>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</si>
  <si>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</si>
  <si>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</si>
  <si>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</si>
  <si>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</si>
  <si>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</si>
  <si>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</si>
  <si>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</si>
  <si>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</si>
  <si>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</si>
  <si>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</si>
  <si>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</si>
  <si>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</si>
  <si>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</si>
  <si>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</si>
  <si>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</si>
  <si>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</si>
  <si>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</si>
  <si>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</si>
  <si>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</si>
  <si>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</si>
  <si>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</si>
  <si>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</si>
  <si>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</si>
  <si>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</si>
  <si>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</si>
  <si>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</si>
  <si>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</si>
  <si>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</si>
  <si>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</si>
  <si>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</si>
  <si>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</si>
  <si>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</si>
  <si>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</si>
  <si>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</si>
  <si>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</si>
  <si>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</si>
  <si>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</si>
  <si>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</si>
  <si>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</si>
  <si>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</si>
  <si>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</si>
  <si>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</si>
  <si>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</si>
  <si>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</si>
  <si>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</si>
  <si>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</si>
  <si>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</si>
  <si>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>VO, Horní Jindřichov, Větrná, Zadní</t>
  </si>
  <si>
    <t>Město Rumburk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</si>
</sst>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%;\-0.00%"/>
    <numFmt numFmtId="167" formatCode="dd\.mm\.yyyy"/>
    <numFmt numFmtId="168" formatCode="#,##0.00000;\-#,##0.00000"/>
    <numFmt numFmtId="169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7" fillId="38" borderId="1" applyNumberFormat="0" applyAlignment="0" applyProtection="0"/>
    <xf numFmtId="0" fontId="5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9" borderId="6" applyNumberFormat="0" applyAlignment="0" applyProtection="0"/>
    <xf numFmtId="0" fontId="44" fillId="13" borderId="1" applyNumberFormat="0" applyAlignment="0" applyProtection="0"/>
    <xf numFmtId="0" fontId="59" fillId="40" borderId="7" applyNumberFormat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64" fillId="42" borderId="0" applyNumberFormat="0" applyBorder="0" applyAlignment="0" applyProtection="0"/>
    <xf numFmtId="0" fontId="0" fillId="43" borderId="12" applyNumberFormat="0" applyFont="0" applyAlignment="0" applyProtection="0"/>
    <xf numFmtId="0" fontId="47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66" fillId="45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69" fillId="47" borderId="17" applyNumberFormat="0" applyAlignment="0" applyProtection="0"/>
    <xf numFmtId="0" fontId="70" fillId="48" borderId="17" applyNumberFormat="0" applyAlignment="0" applyProtection="0"/>
    <xf numFmtId="0" fontId="71" fillId="48" borderId="18" applyNumberFormat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2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1" borderId="0" xfId="0" applyFill="1" applyAlignment="1">
      <alignment horizontal="left" vertical="top"/>
    </xf>
    <xf numFmtId="0" fontId="1" fillId="41" borderId="0" xfId="0" applyFont="1" applyFill="1" applyAlignment="1">
      <alignment horizontal="left" vertical="center"/>
    </xf>
    <xf numFmtId="0" fontId="0" fillId="41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43" borderId="0" xfId="0" applyNumberFormat="1" applyFont="1" applyFill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9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9" fillId="38" borderId="27" xfId="0" applyFont="1" applyFill="1" applyBorder="1" applyAlignment="1">
      <alignment horizontal="center" vertical="center"/>
    </xf>
    <xf numFmtId="39" fontId="9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38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9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9" fontId="13" fillId="0" borderId="33" xfId="0" applyNumberFormat="1" applyFont="1" applyBorder="1" applyAlignment="1">
      <alignment horizontal="right" vertical="center"/>
    </xf>
    <xf numFmtId="39" fontId="13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right" vertical="center"/>
    </xf>
    <xf numFmtId="39" fontId="5" fillId="0" borderId="0" xfId="0" applyNumberFormat="1" applyFont="1" applyAlignment="1">
      <alignment horizontal="right" vertical="center"/>
    </xf>
    <xf numFmtId="39" fontId="5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9" fontId="20" fillId="0" borderId="33" xfId="0" applyNumberFormat="1" applyFont="1" applyBorder="1" applyAlignment="1">
      <alignment horizontal="right" vertical="center"/>
    </xf>
    <xf numFmtId="39" fontId="20" fillId="0" borderId="0" xfId="0" applyNumberFormat="1" applyFont="1" applyAlignment="1">
      <alignment horizontal="right" vertical="center"/>
    </xf>
    <xf numFmtId="168" fontId="20" fillId="0" borderId="0" xfId="0" applyNumberFormat="1" applyFont="1" applyAlignment="1">
      <alignment horizontal="right" vertical="center"/>
    </xf>
    <xf numFmtId="39" fontId="20" fillId="0" borderId="34" xfId="0" applyNumberFormat="1" applyFont="1" applyBorder="1" applyAlignment="1">
      <alignment horizontal="right" vertical="center"/>
    </xf>
    <xf numFmtId="39" fontId="20" fillId="0" borderId="40" xfId="0" applyNumberFormat="1" applyFont="1" applyBorder="1" applyAlignment="1">
      <alignment horizontal="right" vertical="center"/>
    </xf>
    <xf numFmtId="39" fontId="20" fillId="0" borderId="41" xfId="0" applyNumberFormat="1" applyFont="1" applyBorder="1" applyAlignment="1">
      <alignment horizontal="right" vertical="center"/>
    </xf>
    <xf numFmtId="168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39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9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39" fontId="14" fillId="0" borderId="0" xfId="0" applyNumberFormat="1" applyFont="1" applyAlignment="1">
      <alignment horizontal="right"/>
    </xf>
    <xf numFmtId="168" fontId="21" fillId="0" borderId="31" xfId="0" applyNumberFormat="1" applyFont="1" applyBorder="1" applyAlignment="1">
      <alignment horizontal="right"/>
    </xf>
    <xf numFmtId="168" fontId="21" fillId="0" borderId="32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169" fontId="0" fillId="0" borderId="45" xfId="0" applyNumberFormat="1" applyFont="1" applyBorder="1" applyAlignment="1">
      <alignment horizontal="right" vertical="center"/>
    </xf>
    <xf numFmtId="39" fontId="0" fillId="43" borderId="45" xfId="0" applyNumberFormat="1" applyFont="1" applyFill="1" applyBorder="1" applyAlignment="1">
      <alignment horizontal="right" vertical="center"/>
    </xf>
    <xf numFmtId="39" fontId="0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11" fillId="43" borderId="4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Alignment="1">
      <alignment horizontal="right" vertical="center"/>
    </xf>
    <xf numFmtId="168" fontId="11" fillId="0" borderId="34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169" fontId="23" fillId="0" borderId="45" xfId="0" applyNumberFormat="1" applyFont="1" applyBorder="1" applyAlignment="1">
      <alignment horizontal="right" vertical="center"/>
    </xf>
    <xf numFmtId="39" fontId="23" fillId="43" borderId="45" xfId="0" applyNumberFormat="1" applyFont="1" applyFill="1" applyBorder="1" applyAlignment="1">
      <alignment horizontal="right" vertical="center"/>
    </xf>
    <xf numFmtId="39" fontId="23" fillId="0" borderId="4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43" borderId="4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9" fontId="24" fillId="0" borderId="0" xfId="0" applyNumberFormat="1" applyFont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168" fontId="11" fillId="0" borderId="41" xfId="0" applyNumberFormat="1" applyFont="1" applyBorder="1" applyAlignment="1">
      <alignment horizontal="right" vertical="center"/>
    </xf>
    <xf numFmtId="168" fontId="11" fillId="0" borderId="42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39" fontId="28" fillId="0" borderId="41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39" fontId="30" fillId="0" borderId="41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2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9" fontId="28" fillId="0" borderId="0" xfId="0" applyNumberFormat="1" applyFont="1" applyAlignment="1">
      <alignment horizontal="right"/>
    </xf>
    <xf numFmtId="0" fontId="31" fillId="0" borderId="33" xfId="0" applyFont="1" applyBorder="1" applyAlignment="1">
      <alignment horizontal="left"/>
    </xf>
    <xf numFmtId="168" fontId="31" fillId="0" borderId="0" xfId="0" applyNumberFormat="1" applyFont="1" applyAlignment="1">
      <alignment horizontal="right"/>
    </xf>
    <xf numFmtId="168" fontId="31" fillId="0" borderId="34" xfId="0" applyNumberFormat="1" applyFont="1" applyBorder="1" applyAlignment="1">
      <alignment horizontal="right"/>
    </xf>
    <xf numFmtId="39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39" fontId="30" fillId="0" borderId="0" xfId="0" applyNumberFormat="1" applyFont="1" applyAlignment="1">
      <alignment horizontal="right"/>
    </xf>
    <xf numFmtId="0" fontId="58" fillId="41" borderId="0" xfId="68" applyFill="1" applyAlignment="1">
      <alignment horizontal="left" vertical="top"/>
    </xf>
    <xf numFmtId="0" fontId="73" fillId="0" borderId="0" xfId="68" applyFont="1" applyAlignment="1">
      <alignment horizontal="center" vertical="center"/>
    </xf>
    <xf numFmtId="0" fontId="2" fillId="41" borderId="0" xfId="0" applyFont="1" applyFill="1" applyAlignment="1">
      <alignment horizontal="left" vertical="center"/>
    </xf>
    <xf numFmtId="0" fontId="29" fillId="41" borderId="0" xfId="0" applyFont="1" applyFill="1" applyAlignment="1">
      <alignment horizontal="left" vertical="center"/>
    </xf>
    <xf numFmtId="0" fontId="74" fillId="41" borderId="0" xfId="68" applyFont="1" applyFill="1" applyAlignment="1">
      <alignment horizontal="left" vertical="center"/>
    </xf>
    <xf numFmtId="0" fontId="1" fillId="41" borderId="0" xfId="0" applyFont="1" applyFill="1" applyAlignment="1" applyProtection="1">
      <alignment horizontal="left" vertical="center"/>
      <protection/>
    </xf>
    <xf numFmtId="0" fontId="29" fillId="41" borderId="0" xfId="0" applyFont="1" applyFill="1" applyAlignment="1" applyProtection="1">
      <alignment horizontal="left" vertical="center"/>
      <protection/>
    </xf>
    <xf numFmtId="0" fontId="2" fillId="41" borderId="0" xfId="0" applyFont="1" applyFill="1" applyAlignment="1" applyProtection="1">
      <alignment horizontal="left" vertical="center"/>
      <protection/>
    </xf>
    <xf numFmtId="0" fontId="74" fillId="41" borderId="0" xfId="68" applyFont="1" applyFill="1" applyAlignment="1" applyProtection="1">
      <alignment horizontal="left" vertical="center"/>
      <protection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1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14" fontId="7" fillId="43" borderId="0" xfId="0" applyNumberFormat="1" applyFont="1" applyFill="1" applyAlignment="1">
      <alignment horizontal="left" vertical="center"/>
    </xf>
    <xf numFmtId="0" fontId="7" fillId="38" borderId="27" xfId="0" applyFont="1" applyFill="1" applyBorder="1" applyAlignment="1">
      <alignment horizontal="center" vertical="center"/>
    </xf>
    <xf numFmtId="0" fontId="0" fillId="38" borderId="27" xfId="0" applyFill="1" applyBorder="1" applyAlignment="1">
      <alignment horizontal="left" vertical="center"/>
    </xf>
    <xf numFmtId="0" fontId="7" fillId="38" borderId="27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3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8" borderId="26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38" borderId="27" xfId="0" applyFont="1" applyFill="1" applyBorder="1" applyAlignment="1">
      <alignment horizontal="left" vertical="center"/>
    </xf>
    <xf numFmtId="39" fontId="9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4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39" fontId="1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3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4" fillId="41" borderId="0" xfId="68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5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center" wrapText="1"/>
    </xf>
  </cellXfs>
  <cellStyles count="8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30\KROSPLUS\radCCB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30\KROSPLUS\rad5983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30\KROSPLUS\rad988F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30\KROSPLUS\radB5F7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VRCU~1\AppData\Local\Temp\30\KROSPLUS\rad7325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VRCU~1\AppData\Local\Temp\30\KROSPLUS\radCCB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VRCU~1\AppData\Local\Temp\30\KROSPLUS\rad5983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VRCU~1\AppData\Local\Temp\30\KROSPLUS\rad988F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VRCU~1\AppData\Local\Temp\30\KROSPLUS\radB5F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Users\QTVRCU~1\AppData\Local\Temp\30\KROSPLUS\rad7325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408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409</v>
      </c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5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4" t="s">
        <v>5</v>
      </c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247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12"/>
      <c r="BE5" s="26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268" t="s">
        <v>567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Q6" s="12"/>
      <c r="BE6" s="255"/>
      <c r="BS6" s="6" t="s">
        <v>6</v>
      </c>
    </row>
    <row r="7" spans="2:71" s="2" customFormat="1" ht="15" customHeight="1">
      <c r="B7" s="10"/>
      <c r="D7" s="18" t="s">
        <v>17</v>
      </c>
      <c r="K7" s="16"/>
      <c r="AK7" s="18" t="s">
        <v>18</v>
      </c>
      <c r="AN7" s="16"/>
      <c r="AQ7" s="12"/>
      <c r="BE7" s="255"/>
      <c r="BS7" s="6" t="s">
        <v>6</v>
      </c>
    </row>
    <row r="8" spans="2:71" s="2" customFormat="1" ht="15" customHeight="1">
      <c r="B8" s="10"/>
      <c r="D8" s="18" t="s">
        <v>19</v>
      </c>
      <c r="K8" s="16" t="s">
        <v>20</v>
      </c>
      <c r="AK8" s="18" t="s">
        <v>21</v>
      </c>
      <c r="AN8" s="241">
        <v>44250</v>
      </c>
      <c r="AQ8" s="12"/>
      <c r="BE8" s="255"/>
      <c r="BS8" s="6" t="s">
        <v>6</v>
      </c>
    </row>
    <row r="9" spans="2:71" s="2" customFormat="1" ht="15" customHeight="1">
      <c r="B9" s="10"/>
      <c r="AQ9" s="12"/>
      <c r="BE9" s="255"/>
      <c r="BS9" s="6" t="s">
        <v>6</v>
      </c>
    </row>
    <row r="10" spans="2:71" s="2" customFormat="1" ht="15" customHeight="1">
      <c r="B10" s="10"/>
      <c r="D10" s="18" t="s">
        <v>22</v>
      </c>
      <c r="AK10" s="18" t="s">
        <v>23</v>
      </c>
      <c r="AN10" s="16" t="s">
        <v>24</v>
      </c>
      <c r="AQ10" s="12"/>
      <c r="BE10" s="255"/>
      <c r="BS10" s="6" t="s">
        <v>6</v>
      </c>
    </row>
    <row r="11" spans="2:71" s="2" customFormat="1" ht="19.5" customHeight="1">
      <c r="B11" s="10"/>
      <c r="E11" s="16" t="s">
        <v>568</v>
      </c>
      <c r="AK11" s="18" t="s">
        <v>26</v>
      </c>
      <c r="AN11" s="16" t="s">
        <v>27</v>
      </c>
      <c r="AQ11" s="12"/>
      <c r="BE11" s="255"/>
      <c r="BS11" s="6" t="s">
        <v>6</v>
      </c>
    </row>
    <row r="12" spans="2:71" s="2" customFormat="1" ht="7.5" customHeight="1">
      <c r="B12" s="10"/>
      <c r="AQ12" s="12"/>
      <c r="BE12" s="255"/>
      <c r="BS12" s="6" t="s">
        <v>6</v>
      </c>
    </row>
    <row r="13" spans="2:71" s="2" customFormat="1" ht="15" customHeight="1">
      <c r="B13" s="10"/>
      <c r="D13" s="18" t="s">
        <v>28</v>
      </c>
      <c r="AK13" s="18" t="s">
        <v>23</v>
      </c>
      <c r="AN13" s="19" t="s">
        <v>29</v>
      </c>
      <c r="AQ13" s="12"/>
      <c r="BE13" s="255"/>
      <c r="BS13" s="6" t="s">
        <v>6</v>
      </c>
    </row>
    <row r="14" spans="2:71" s="2" customFormat="1" ht="15.75" customHeight="1">
      <c r="B14" s="10"/>
      <c r="E14" s="269" t="s">
        <v>29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18" t="s">
        <v>26</v>
      </c>
      <c r="AN14" s="19" t="s">
        <v>29</v>
      </c>
      <c r="AQ14" s="12"/>
      <c r="BE14" s="255"/>
      <c r="BS14" s="6" t="s">
        <v>6</v>
      </c>
    </row>
    <row r="15" spans="2:71" s="2" customFormat="1" ht="7.5" customHeight="1">
      <c r="B15" s="10"/>
      <c r="AQ15" s="12"/>
      <c r="BE15" s="255"/>
      <c r="BS15" s="6" t="s">
        <v>3</v>
      </c>
    </row>
    <row r="16" spans="2:71" s="2" customFormat="1" ht="15" customHeight="1">
      <c r="B16" s="10"/>
      <c r="D16" s="18" t="s">
        <v>30</v>
      </c>
      <c r="AK16" s="18" t="s">
        <v>23</v>
      </c>
      <c r="AN16" s="16" t="s">
        <v>31</v>
      </c>
      <c r="AQ16" s="12"/>
      <c r="BE16" s="255"/>
      <c r="BS16" s="6" t="s">
        <v>3</v>
      </c>
    </row>
    <row r="17" spans="2:71" s="2" customFormat="1" ht="19.5" customHeight="1">
      <c r="B17" s="10"/>
      <c r="E17" s="16" t="s">
        <v>32</v>
      </c>
      <c r="AK17" s="18" t="s">
        <v>26</v>
      </c>
      <c r="AN17" s="16"/>
      <c r="AQ17" s="12"/>
      <c r="BE17" s="255"/>
      <c r="BS17" s="6" t="s">
        <v>3</v>
      </c>
    </row>
    <row r="18" spans="2:71" s="2" customFormat="1" ht="7.5" customHeight="1">
      <c r="B18" s="10"/>
      <c r="AQ18" s="12"/>
      <c r="BE18" s="255"/>
      <c r="BS18" s="6" t="s">
        <v>6</v>
      </c>
    </row>
    <row r="19" spans="2:71" s="2" customFormat="1" ht="15" customHeight="1">
      <c r="B19" s="10"/>
      <c r="D19" s="18" t="s">
        <v>33</v>
      </c>
      <c r="AQ19" s="12"/>
      <c r="BE19" s="255"/>
      <c r="BS19" s="6" t="s">
        <v>34</v>
      </c>
    </row>
    <row r="20" spans="2:71" s="2" customFormat="1" ht="15.75" customHeight="1">
      <c r="B20" s="10"/>
      <c r="E20" s="270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Q20" s="12"/>
      <c r="BE20" s="255"/>
      <c r="BS20" s="6" t="s">
        <v>3</v>
      </c>
    </row>
    <row r="21" spans="2:57" s="2" customFormat="1" ht="7.5" customHeight="1">
      <c r="B21" s="10"/>
      <c r="AQ21" s="12"/>
      <c r="BE21" s="255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2"/>
      <c r="BE22" s="255"/>
    </row>
    <row r="23" spans="2:57" s="6" customFormat="1" ht="27" customHeight="1">
      <c r="B23" s="21"/>
      <c r="D23" s="22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71">
        <f>ROUNDUP($AG$47,2)</f>
        <v>0</v>
      </c>
      <c r="AL23" s="272"/>
      <c r="AM23" s="272"/>
      <c r="AN23" s="272"/>
      <c r="AO23" s="272"/>
      <c r="AQ23" s="24"/>
      <c r="BE23" s="248"/>
    </row>
    <row r="24" spans="2:57" s="6" customFormat="1" ht="7.5" customHeight="1">
      <c r="B24" s="21"/>
      <c r="AQ24" s="24"/>
      <c r="BE24" s="248"/>
    </row>
    <row r="25" spans="2:57" s="6" customFormat="1" ht="14.25" customHeight="1">
      <c r="B25" s="21"/>
      <c r="L25" s="257" t="s">
        <v>36</v>
      </c>
      <c r="M25" s="248"/>
      <c r="N25" s="248"/>
      <c r="O25" s="248"/>
      <c r="W25" s="257" t="s">
        <v>37</v>
      </c>
      <c r="X25" s="248"/>
      <c r="Y25" s="248"/>
      <c r="Z25" s="248"/>
      <c r="AA25" s="248"/>
      <c r="AB25" s="248"/>
      <c r="AC25" s="248"/>
      <c r="AD25" s="248"/>
      <c r="AE25" s="248"/>
      <c r="AK25" s="257" t="s">
        <v>38</v>
      </c>
      <c r="AL25" s="248"/>
      <c r="AM25" s="248"/>
      <c r="AN25" s="248"/>
      <c r="AO25" s="248"/>
      <c r="AQ25" s="24"/>
      <c r="BE25" s="248"/>
    </row>
    <row r="26" spans="2:57" s="6" customFormat="1" ht="15" customHeight="1">
      <c r="B26" s="26"/>
      <c r="D26" s="27" t="s">
        <v>39</v>
      </c>
      <c r="F26" s="27" t="s">
        <v>40</v>
      </c>
      <c r="L26" s="264">
        <v>0.21</v>
      </c>
      <c r="M26" s="265"/>
      <c r="N26" s="265"/>
      <c r="O26" s="265"/>
      <c r="W26" s="273">
        <f>ROUNDUP($BB$47,2)</f>
        <v>0</v>
      </c>
      <c r="X26" s="265"/>
      <c r="Y26" s="265"/>
      <c r="Z26" s="265"/>
      <c r="AA26" s="265"/>
      <c r="AB26" s="265"/>
      <c r="AC26" s="265"/>
      <c r="AD26" s="265"/>
      <c r="AE26" s="265"/>
      <c r="AK26" s="273">
        <v>0</v>
      </c>
      <c r="AL26" s="265"/>
      <c r="AM26" s="265"/>
      <c r="AN26" s="265"/>
      <c r="AO26" s="265"/>
      <c r="AQ26" s="28"/>
      <c r="BE26" s="265"/>
    </row>
    <row r="27" spans="2:57" s="6" customFormat="1" ht="7.5" customHeight="1">
      <c r="B27" s="21"/>
      <c r="AQ27" s="24"/>
      <c r="BE27" s="248"/>
    </row>
    <row r="28" spans="2:57" s="6" customFormat="1" ht="27" customHeight="1">
      <c r="B28" s="21"/>
      <c r="C28" s="29"/>
      <c r="D28" s="30" t="s">
        <v>41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 t="s">
        <v>42</v>
      </c>
      <c r="U28" s="31"/>
      <c r="V28" s="31"/>
      <c r="W28" s="31"/>
      <c r="X28" s="261" t="s">
        <v>43</v>
      </c>
      <c r="Y28" s="243"/>
      <c r="Z28" s="243"/>
      <c r="AA28" s="243"/>
      <c r="AB28" s="243"/>
      <c r="AC28" s="31"/>
      <c r="AD28" s="31"/>
      <c r="AE28" s="31"/>
      <c r="AF28" s="31"/>
      <c r="AG28" s="31"/>
      <c r="AH28" s="31"/>
      <c r="AI28" s="31"/>
      <c r="AJ28" s="31"/>
      <c r="AK28" s="262">
        <f>SUM(AK23*1.21)</f>
        <v>0</v>
      </c>
      <c r="AL28" s="243"/>
      <c r="AM28" s="243"/>
      <c r="AN28" s="243"/>
      <c r="AO28" s="263"/>
      <c r="AP28" s="29"/>
      <c r="AQ28" s="34"/>
      <c r="BE28" s="248"/>
    </row>
    <row r="29" spans="2:57" s="6" customFormat="1" ht="7.5" customHeight="1">
      <c r="B29" s="21"/>
      <c r="AQ29" s="24"/>
      <c r="BE29" s="248"/>
    </row>
    <row r="30" spans="2:57" s="6" customFormat="1" ht="7.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48"/>
    </row>
    <row r="31" s="2" customFormat="1" ht="14.25" customHeight="1">
      <c r="BE31" s="255"/>
    </row>
    <row r="32" s="2" customFormat="1" ht="14.25" customHeight="1">
      <c r="BE32" s="255"/>
    </row>
    <row r="34" spans="2:44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21"/>
    </row>
    <row r="35" spans="2:44" s="6" customFormat="1" ht="37.5" customHeight="1">
      <c r="B35" s="21"/>
      <c r="C35" s="11" t="s">
        <v>44</v>
      </c>
      <c r="AR35" s="21"/>
    </row>
    <row r="36" spans="2:44" s="6" customFormat="1" ht="7.5" customHeight="1">
      <c r="B36" s="21"/>
      <c r="AR36" s="21"/>
    </row>
    <row r="37" spans="2:44" s="16" customFormat="1" ht="15" customHeight="1">
      <c r="B37" s="40"/>
      <c r="C37" s="18" t="s">
        <v>13</v>
      </c>
      <c r="L37" s="16" t="str">
        <f>$K$5</f>
        <v>51-0433-1</v>
      </c>
      <c r="AR37" s="40"/>
    </row>
    <row r="38" spans="2:44" s="41" customFormat="1" ht="37.5" customHeight="1">
      <c r="B38" s="42"/>
      <c r="C38" s="41" t="s">
        <v>16</v>
      </c>
      <c r="L38" s="256" t="str">
        <f>$K$6</f>
        <v>VO, Horní Jindřichov, Větrná, Zadní</v>
      </c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R38" s="42"/>
    </row>
    <row r="39" spans="2:44" s="6" customFormat="1" ht="7.5" customHeight="1">
      <c r="B39" s="21"/>
      <c r="AR39" s="21"/>
    </row>
    <row r="40" spans="2:44" s="6" customFormat="1" ht="15.75" customHeight="1">
      <c r="B40" s="21"/>
      <c r="C40" s="18" t="s">
        <v>19</v>
      </c>
      <c r="L40" s="43" t="str">
        <f>IF($K$8="","",$K$8)</f>
        <v>DC - Děčín</v>
      </c>
      <c r="AI40" s="18" t="s">
        <v>21</v>
      </c>
      <c r="AM40" s="266">
        <f>IF($AN$8="","",$AN$8)</f>
        <v>44250</v>
      </c>
      <c r="AN40" s="248"/>
      <c r="AR40" s="21"/>
    </row>
    <row r="41" spans="2:44" s="6" customFormat="1" ht="7.5" customHeight="1">
      <c r="B41" s="21"/>
      <c r="AR41" s="21"/>
    </row>
    <row r="42" spans="2:56" s="6" customFormat="1" ht="18.75" customHeight="1">
      <c r="B42" s="21"/>
      <c r="C42" s="18" t="s">
        <v>22</v>
      </c>
      <c r="L42" s="16" t="str">
        <f>IF($E$11="","",$E$11)</f>
        <v>Město Rumburk</v>
      </c>
      <c r="AI42" s="18" t="s">
        <v>30</v>
      </c>
      <c r="AM42" s="247" t="str">
        <f>IF($E$17="","",$E$17)</f>
        <v>ENPRO Energo s.r.o.</v>
      </c>
      <c r="AN42" s="248"/>
      <c r="AO42" s="248"/>
      <c r="AP42" s="248"/>
      <c r="AR42" s="21"/>
      <c r="AS42" s="258" t="s">
        <v>45</v>
      </c>
      <c r="AT42" s="259"/>
      <c r="AU42" s="45"/>
      <c r="AV42" s="45"/>
      <c r="AW42" s="45"/>
      <c r="AX42" s="45"/>
      <c r="AY42" s="45"/>
      <c r="AZ42" s="45"/>
      <c r="BA42" s="45"/>
      <c r="BB42" s="45"/>
      <c r="BC42" s="45"/>
      <c r="BD42" s="46"/>
    </row>
    <row r="43" spans="2:56" s="6" customFormat="1" ht="15.75" customHeight="1">
      <c r="B43" s="21"/>
      <c r="C43" s="18" t="s">
        <v>28</v>
      </c>
      <c r="L43" s="16">
        <f>IF($E$14="Vyplň údaj","",$E$14)</f>
      </c>
      <c r="AR43" s="21"/>
      <c r="AS43" s="260"/>
      <c r="AT43" s="248"/>
      <c r="BD43" s="48"/>
    </row>
    <row r="44" spans="2:56" s="6" customFormat="1" ht="12" customHeight="1">
      <c r="B44" s="21"/>
      <c r="AR44" s="21"/>
      <c r="AS44" s="260"/>
      <c r="AT44" s="248"/>
      <c r="BD44" s="48"/>
    </row>
    <row r="45" spans="2:57" s="6" customFormat="1" ht="30" customHeight="1">
      <c r="B45" s="21"/>
      <c r="C45" s="253" t="s">
        <v>46</v>
      </c>
      <c r="D45" s="243"/>
      <c r="E45" s="243"/>
      <c r="F45" s="243"/>
      <c r="G45" s="243"/>
      <c r="H45" s="31"/>
      <c r="I45" s="242" t="s">
        <v>47</v>
      </c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4" t="s">
        <v>48</v>
      </c>
      <c r="AH45" s="243"/>
      <c r="AI45" s="243"/>
      <c r="AJ45" s="243"/>
      <c r="AK45" s="243"/>
      <c r="AL45" s="243"/>
      <c r="AM45" s="243"/>
      <c r="AN45" s="242"/>
      <c r="AO45" s="243"/>
      <c r="AP45" s="243"/>
      <c r="AQ45" s="49" t="s">
        <v>49</v>
      </c>
      <c r="AR45" s="21"/>
      <c r="AS45" s="50" t="s">
        <v>50</v>
      </c>
      <c r="AT45" s="51" t="s">
        <v>51</v>
      </c>
      <c r="AU45" s="51" t="s">
        <v>52</v>
      </c>
      <c r="AV45" s="51" t="s">
        <v>53</v>
      </c>
      <c r="AW45" s="51" t="s">
        <v>54</v>
      </c>
      <c r="AX45" s="51" t="s">
        <v>55</v>
      </c>
      <c r="AY45" s="51" t="s">
        <v>56</v>
      </c>
      <c r="AZ45" s="51" t="s">
        <v>57</v>
      </c>
      <c r="BA45" s="51" t="s">
        <v>58</v>
      </c>
      <c r="BB45" s="51" t="s">
        <v>59</v>
      </c>
      <c r="BC45" s="51" t="s">
        <v>60</v>
      </c>
      <c r="BD45" s="52" t="s">
        <v>61</v>
      </c>
      <c r="BE45" s="53"/>
    </row>
    <row r="46" spans="2:56" s="6" customFormat="1" ht="12" customHeight="1">
      <c r="B46" s="21"/>
      <c r="AR46" s="21"/>
      <c r="AS46" s="54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6"/>
    </row>
    <row r="47" spans="2:76" s="41" customFormat="1" ht="33" customHeight="1">
      <c r="B47" s="42"/>
      <c r="C47" s="55" t="s">
        <v>62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251">
        <f>ROUNDUP(SUM($AG$48:$AG$51),2)</f>
        <v>0</v>
      </c>
      <c r="AH47" s="252"/>
      <c r="AI47" s="252"/>
      <c r="AJ47" s="252"/>
      <c r="AK47" s="252"/>
      <c r="AL47" s="252"/>
      <c r="AM47" s="252"/>
      <c r="AN47" s="251"/>
      <c r="AO47" s="252"/>
      <c r="AP47" s="252"/>
      <c r="AQ47" s="57"/>
      <c r="AR47" s="42"/>
      <c r="AS47" s="58">
        <f>ROUNDUP(SUM($AS$48:$AS$51),2)</f>
        <v>0</v>
      </c>
      <c r="AT47" s="59">
        <f>ROUNDUP($AV$47,1)</f>
        <v>0</v>
      </c>
      <c r="AU47" s="60" t="e">
        <f>ROUNDUP(SUM($AU$48:$AU$51),5)</f>
        <v>#REF!</v>
      </c>
      <c r="AX47" s="59">
        <f>ROUNDUP($BB$47*$L$26,2)</f>
        <v>0</v>
      </c>
      <c r="AY47" s="61"/>
      <c r="AZ47" s="61"/>
      <c r="BA47" s="61"/>
      <c r="BB47" s="59">
        <f>ROUNDUP(SUM($BB$48:$BB$51),2)</f>
        <v>0</v>
      </c>
      <c r="BC47" s="61"/>
      <c r="BD47" s="62"/>
      <c r="BS47" s="41" t="s">
        <v>63</v>
      </c>
      <c r="BT47" s="41" t="s">
        <v>64</v>
      </c>
      <c r="BU47" s="63" t="s">
        <v>65</v>
      </c>
      <c r="BV47" s="41" t="s">
        <v>66</v>
      </c>
      <c r="BW47" s="41" t="s">
        <v>4</v>
      </c>
      <c r="BX47" s="41" t="s">
        <v>67</v>
      </c>
    </row>
    <row r="48" spans="1:91" s="64" customFormat="1" ht="28.5" customHeight="1">
      <c r="A48" s="160" t="s">
        <v>410</v>
      </c>
      <c r="B48" s="65"/>
      <c r="C48" s="66"/>
      <c r="D48" s="245" t="s">
        <v>68</v>
      </c>
      <c r="E48" s="246"/>
      <c r="F48" s="246"/>
      <c r="G48" s="246"/>
      <c r="H48" s="246"/>
      <c r="I48" s="66"/>
      <c r="J48" s="245" t="s">
        <v>69</v>
      </c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9">
        <f>'SO 01 - zemní kabelové ve...'!$J$27</f>
        <v>0</v>
      </c>
      <c r="AH48" s="250"/>
      <c r="AI48" s="250"/>
      <c r="AJ48" s="250"/>
      <c r="AK48" s="250"/>
      <c r="AL48" s="250"/>
      <c r="AM48" s="250"/>
      <c r="AN48" s="249"/>
      <c r="AO48" s="250"/>
      <c r="AP48" s="250"/>
      <c r="AQ48" s="67" t="s">
        <v>70</v>
      </c>
      <c r="AR48" s="65"/>
      <c r="AS48" s="68">
        <v>0</v>
      </c>
      <c r="AT48" s="69">
        <f>ROUNDUP($AV$48,1)</f>
        <v>0</v>
      </c>
      <c r="AU48" s="70">
        <f>'SO 01 - zemní kabelové ve...'!$P$72</f>
        <v>1061.4535799999999</v>
      </c>
      <c r="AX48" s="69">
        <f>'SO 01 - zemní kabelové ve...'!$J$30</f>
        <v>0</v>
      </c>
      <c r="AY48" s="69"/>
      <c r="AZ48" s="69"/>
      <c r="BA48" s="69"/>
      <c r="BB48" s="69">
        <f>'SO 01 - zemní kabelové ve...'!$F$30</f>
        <v>0</v>
      </c>
      <c r="BC48" s="69"/>
      <c r="BD48" s="71"/>
      <c r="BT48" s="64" t="s">
        <v>71</v>
      </c>
      <c r="BV48" s="64" t="s">
        <v>66</v>
      </c>
      <c r="BW48" s="64" t="s">
        <v>72</v>
      </c>
      <c r="BX48" s="64" t="s">
        <v>4</v>
      </c>
      <c r="CM48" s="64" t="s">
        <v>73</v>
      </c>
    </row>
    <row r="49" spans="1:91" s="64" customFormat="1" ht="28.5" customHeight="1">
      <c r="A49" s="160" t="s">
        <v>410</v>
      </c>
      <c r="B49" s="65"/>
      <c r="C49" s="66"/>
      <c r="D49" s="245" t="s">
        <v>74</v>
      </c>
      <c r="E49" s="246"/>
      <c r="F49" s="246"/>
      <c r="G49" s="246"/>
      <c r="H49" s="246"/>
      <c r="I49" s="66"/>
      <c r="J49" s="245" t="s">
        <v>75</v>
      </c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9">
        <f>'SO 02 - zádlažba '!$J$27</f>
        <v>0</v>
      </c>
      <c r="AH49" s="250"/>
      <c r="AI49" s="250"/>
      <c r="AJ49" s="250"/>
      <c r="AK49" s="250"/>
      <c r="AL49" s="250"/>
      <c r="AM49" s="250"/>
      <c r="AN49" s="249"/>
      <c r="AO49" s="250"/>
      <c r="AP49" s="250"/>
      <c r="AQ49" s="67" t="s">
        <v>70</v>
      </c>
      <c r="AR49" s="65"/>
      <c r="AS49" s="68">
        <v>0</v>
      </c>
      <c r="AT49" s="69">
        <f>ROUNDUP($AV$49,1)</f>
        <v>0</v>
      </c>
      <c r="AU49" s="70">
        <f>'SO 02 - zádlažba '!$P$72</f>
        <v>44.128</v>
      </c>
      <c r="AX49" s="69">
        <f>'SO 02 - zádlažba '!$J$30</f>
        <v>0</v>
      </c>
      <c r="AY49" s="69"/>
      <c r="AZ49" s="69"/>
      <c r="BA49" s="69"/>
      <c r="BB49" s="69">
        <f>'SO 02 - zádlažba '!$F$30</f>
        <v>0</v>
      </c>
      <c r="BC49" s="69"/>
      <c r="BD49" s="71"/>
      <c r="BT49" s="64" t="s">
        <v>71</v>
      </c>
      <c r="BV49" s="64" t="s">
        <v>66</v>
      </c>
      <c r="BW49" s="64" t="s">
        <v>76</v>
      </c>
      <c r="BX49" s="64" t="s">
        <v>4</v>
      </c>
      <c r="CM49" s="64" t="s">
        <v>73</v>
      </c>
    </row>
    <row r="50" spans="1:91" s="64" customFormat="1" ht="28.5" customHeight="1">
      <c r="A50" s="160" t="s">
        <v>410</v>
      </c>
      <c r="B50" s="65"/>
      <c r="C50" s="66"/>
      <c r="D50" s="245" t="s">
        <v>77</v>
      </c>
      <c r="E50" s="246"/>
      <c r="F50" s="246"/>
      <c r="G50" s="246"/>
      <c r="H50" s="246"/>
      <c r="I50" s="66"/>
      <c r="J50" s="245" t="s">
        <v>78</v>
      </c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9">
        <f>'SO 03 - demontáž vedení VO'!$J$27</f>
        <v>0</v>
      </c>
      <c r="AH50" s="250"/>
      <c r="AI50" s="250"/>
      <c r="AJ50" s="250"/>
      <c r="AK50" s="250"/>
      <c r="AL50" s="250"/>
      <c r="AM50" s="250"/>
      <c r="AN50" s="249"/>
      <c r="AO50" s="250"/>
      <c r="AP50" s="250"/>
      <c r="AQ50" s="67" t="s">
        <v>70</v>
      </c>
      <c r="AR50" s="65"/>
      <c r="AS50" s="68">
        <v>0</v>
      </c>
      <c r="AT50" s="69">
        <f>ROUNDUP($AV$50,1)</f>
        <v>0</v>
      </c>
      <c r="AU50" s="70">
        <f>'SO 03 - demontáž vedení VO'!$P$72</f>
        <v>39.677</v>
      </c>
      <c r="AX50" s="69">
        <f>'SO 03 - demontáž vedení VO'!$J$30</f>
        <v>0</v>
      </c>
      <c r="AY50" s="69"/>
      <c r="AZ50" s="69"/>
      <c r="BA50" s="69"/>
      <c r="BB50" s="69">
        <f>'SO 03 - demontáž vedení VO'!$F$30</f>
        <v>0</v>
      </c>
      <c r="BC50" s="69"/>
      <c r="BD50" s="71"/>
      <c r="BT50" s="64" t="s">
        <v>71</v>
      </c>
      <c r="BV50" s="64" t="s">
        <v>66</v>
      </c>
      <c r="BW50" s="64" t="s">
        <v>79</v>
      </c>
      <c r="BX50" s="64" t="s">
        <v>4</v>
      </c>
      <c r="CM50" s="64" t="s">
        <v>73</v>
      </c>
    </row>
    <row r="51" spans="1:76" s="64" customFormat="1" ht="28.5" customHeight="1">
      <c r="A51" s="160" t="s">
        <v>410</v>
      </c>
      <c r="B51" s="65"/>
      <c r="C51" s="66"/>
      <c r="D51" s="245" t="s">
        <v>80</v>
      </c>
      <c r="E51" s="246"/>
      <c r="F51" s="246"/>
      <c r="G51" s="246"/>
      <c r="H51" s="246"/>
      <c r="I51" s="66"/>
      <c r="J51" s="245" t="s">
        <v>81</v>
      </c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9">
        <f>'VON - VEDLEJŠÍ A OSTATNÍ ...'!$J$27</f>
        <v>0</v>
      </c>
      <c r="AH51" s="250"/>
      <c r="AI51" s="250"/>
      <c r="AJ51" s="250"/>
      <c r="AK51" s="250"/>
      <c r="AL51" s="250"/>
      <c r="AM51" s="250"/>
      <c r="AN51" s="249"/>
      <c r="AO51" s="250"/>
      <c r="AP51" s="250"/>
      <c r="AQ51" s="67" t="s">
        <v>80</v>
      </c>
      <c r="AR51" s="65"/>
      <c r="AS51" s="72">
        <v>0</v>
      </c>
      <c r="AT51" s="73">
        <f>ROUNDUP($AV$51,1)</f>
        <v>0</v>
      </c>
      <c r="AU51" s="74" t="e">
        <f>'VON - VEDLEJŠÍ A OSTATNÍ ...'!$P$84</f>
        <v>#REF!</v>
      </c>
      <c r="AV51" s="75"/>
      <c r="AW51" s="75"/>
      <c r="AX51" s="73">
        <f>'VON - VEDLEJŠÍ A OSTATNÍ ...'!$J$30</f>
        <v>0</v>
      </c>
      <c r="AY51" s="73"/>
      <c r="AZ51" s="73"/>
      <c r="BA51" s="73"/>
      <c r="BB51" s="73">
        <f>'VON - VEDLEJŠÍ A OSTATNÍ ...'!$F$30</f>
        <v>0</v>
      </c>
      <c r="BC51" s="73"/>
      <c r="BD51" s="76"/>
      <c r="BT51" s="64" t="s">
        <v>71</v>
      </c>
      <c r="BV51" s="64" t="s">
        <v>66</v>
      </c>
      <c r="BW51" s="64" t="s">
        <v>82</v>
      </c>
      <c r="BX51" s="64" t="s">
        <v>4</v>
      </c>
    </row>
    <row r="52" spans="2:44" s="6" customFormat="1" ht="30.75" customHeight="1">
      <c r="B52" s="21"/>
      <c r="AR52" s="21"/>
    </row>
    <row r="53" spans="2:44" s="6" customFormat="1" ht="7.5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21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W26:AE26"/>
    <mergeCell ref="AK26:AO26"/>
    <mergeCell ref="AK28:AO28"/>
    <mergeCell ref="L26:O26"/>
    <mergeCell ref="AM40:AN40"/>
    <mergeCell ref="D51:H51"/>
    <mergeCell ref="J51:AF51"/>
    <mergeCell ref="AN48:AP48"/>
    <mergeCell ref="AG48:AM48"/>
    <mergeCell ref="D48:H48"/>
    <mergeCell ref="J48:AF48"/>
    <mergeCell ref="AR2:BE2"/>
    <mergeCell ref="AN50:AP50"/>
    <mergeCell ref="AG50:AM50"/>
    <mergeCell ref="L38:AO38"/>
    <mergeCell ref="AN51:AP51"/>
    <mergeCell ref="AG51:AM51"/>
    <mergeCell ref="AK25:AO25"/>
    <mergeCell ref="AS42:AT44"/>
    <mergeCell ref="I45:AF45"/>
    <mergeCell ref="X28:AB28"/>
    <mergeCell ref="AM42:AP42"/>
    <mergeCell ref="AG49:AM49"/>
    <mergeCell ref="AG47:AM47"/>
    <mergeCell ref="AN47:AP47"/>
    <mergeCell ref="C45:G45"/>
    <mergeCell ref="AN49:AP49"/>
    <mergeCell ref="AN45:AP45"/>
    <mergeCell ref="AG45:AM45"/>
    <mergeCell ref="D50:H50"/>
    <mergeCell ref="J50:AF50"/>
    <mergeCell ref="D49:H49"/>
    <mergeCell ref="J49:AF49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SO 01 - zemní kabelové ve...'!C2" tooltip="SO 01 - zemní kabelové ve..." display="/"/>
    <hyperlink ref="A49" location="'SO 02 - zádlažba '!C2" tooltip="SO 02 - zádlažba " display="/"/>
    <hyperlink ref="A50" location="'SO 03 - demontáž vedení VO'!C2" tooltip="SO 03 - demontáž vedení VO" display="/"/>
    <hyperlink ref="A51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showGridLines="0" zoomScalePageLayoutView="0" workbookViewId="0" topLeftCell="A1">
      <pane ySplit="1" topLeftCell="A56" activePane="bottomLeft" state="frozen"/>
      <selection pane="topLeft" activeCell="A1" sqref="A1"/>
      <selection pane="bottomLeft" activeCell="I73" sqref="I73:I15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2"/>
      <c r="C1" s="162"/>
      <c r="D1" s="161" t="s">
        <v>1</v>
      </c>
      <c r="E1" s="162"/>
      <c r="F1" s="163" t="s">
        <v>411</v>
      </c>
      <c r="G1" s="275" t="s">
        <v>412</v>
      </c>
      <c r="H1" s="275"/>
      <c r="I1" s="162"/>
      <c r="J1" s="163" t="s">
        <v>413</v>
      </c>
      <c r="K1" s="161" t="s">
        <v>83</v>
      </c>
      <c r="L1" s="163" t="s">
        <v>414</v>
      </c>
      <c r="M1" s="163"/>
      <c r="N1" s="163"/>
      <c r="O1" s="163"/>
      <c r="P1" s="163"/>
      <c r="Q1" s="163"/>
      <c r="R1" s="163"/>
      <c r="S1" s="163"/>
      <c r="T1" s="163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72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84</v>
      </c>
      <c r="K4" s="12"/>
      <c r="M4" s="13" t="s">
        <v>85</v>
      </c>
      <c r="AT4" s="2" t="s">
        <v>86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6" t="str">
        <f>'Rekapitulace stavby'!$K$6</f>
        <v>VO, Horní Jindřichov, Větrná, Zadní</v>
      </c>
      <c r="F7" s="255"/>
      <c r="G7" s="255"/>
      <c r="H7" s="255"/>
      <c r="K7" s="12"/>
    </row>
    <row r="8" spans="2:11" s="6" customFormat="1" ht="15.75" customHeight="1">
      <c r="B8" s="21"/>
      <c r="D8" s="18" t="s">
        <v>87</v>
      </c>
      <c r="K8" s="24"/>
    </row>
    <row r="9" spans="2:11" s="6" customFormat="1" ht="37.5" customHeight="1">
      <c r="B9" s="21"/>
      <c r="E9" s="256" t="s">
        <v>88</v>
      </c>
      <c r="F9" s="248"/>
      <c r="G9" s="248"/>
      <c r="H9" s="248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17</v>
      </c>
      <c r="F11" s="16"/>
      <c r="I11" s="18" t="s">
        <v>18</v>
      </c>
      <c r="J11" s="16"/>
      <c r="K11" s="24"/>
    </row>
    <row r="12" spans="2:11" s="6" customFormat="1" ht="15" customHeight="1">
      <c r="B12" s="21"/>
      <c r="D12" s="18" t="s">
        <v>19</v>
      </c>
      <c r="F12" s="16" t="s">
        <v>20</v>
      </c>
      <c r="I12" s="18" t="s">
        <v>21</v>
      </c>
      <c r="J12" s="44">
        <f>'Rekapitulace stavby'!$AN$8</f>
        <v>44250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22</v>
      </c>
      <c r="I14" s="18" t="s">
        <v>23</v>
      </c>
      <c r="J14" s="16" t="s">
        <v>24</v>
      </c>
      <c r="K14" s="24"/>
    </row>
    <row r="15" spans="2:11" s="6" customFormat="1" ht="18.75" customHeight="1">
      <c r="B15" s="21"/>
      <c r="E15" s="16" t="s">
        <v>25</v>
      </c>
      <c r="I15" s="18" t="s">
        <v>26</v>
      </c>
      <c r="J15" s="16" t="s">
        <v>27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28</v>
      </c>
      <c r="I17" s="18" t="s">
        <v>23</v>
      </c>
      <c r="J17" s="16" t="str">
        <f>IF('Rekapitulace stavby'!$AN$13="","",'Rekapitulace stavby'!$AN$13)</f>
        <v>Vyplň údaj</v>
      </c>
      <c r="K17" s="24"/>
    </row>
    <row r="18" spans="2:11" s="6" customFormat="1" ht="18.75" customHeight="1">
      <c r="B18" s="21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30</v>
      </c>
      <c r="I20" s="18" t="s">
        <v>23</v>
      </c>
      <c r="J20" s="16" t="s">
        <v>31</v>
      </c>
      <c r="K20" s="24"/>
    </row>
    <row r="21" spans="2:11" s="6" customFormat="1" ht="18.75" customHeight="1">
      <c r="B21" s="21"/>
      <c r="E21" s="16" t="s">
        <v>32</v>
      </c>
      <c r="I21" s="18" t="s">
        <v>26</v>
      </c>
      <c r="J21" s="16"/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33</v>
      </c>
      <c r="K23" s="24"/>
    </row>
    <row r="24" spans="2:11" s="77" customFormat="1" ht="15.75" customHeight="1">
      <c r="B24" s="78"/>
      <c r="E24" s="270"/>
      <c r="F24" s="277"/>
      <c r="G24" s="277"/>
      <c r="H24" s="277"/>
      <c r="K24" s="79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80"/>
    </row>
    <row r="27" spans="2:11" s="6" customFormat="1" ht="26.25" customHeight="1">
      <c r="B27" s="21"/>
      <c r="D27" s="81" t="s">
        <v>35</v>
      </c>
      <c r="J27" s="56">
        <f>ROUNDUP($J$72,2)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80"/>
    </row>
    <row r="29" spans="2:11" s="6" customFormat="1" ht="15" customHeight="1">
      <c r="B29" s="21"/>
      <c r="F29" s="25" t="s">
        <v>37</v>
      </c>
      <c r="I29" s="25" t="s">
        <v>36</v>
      </c>
      <c r="J29" s="25"/>
      <c r="K29" s="24"/>
    </row>
    <row r="30" spans="2:11" s="6" customFormat="1" ht="15" customHeight="1">
      <c r="B30" s="21"/>
      <c r="D30" s="27" t="s">
        <v>39</v>
      </c>
      <c r="E30" s="27" t="s">
        <v>40</v>
      </c>
      <c r="F30" s="82">
        <f>ROUNDUP(SUM($BG$72:$BG$157),2)</f>
        <v>0</v>
      </c>
      <c r="I30" s="83">
        <v>0.21</v>
      </c>
      <c r="J30" s="82"/>
      <c r="K30" s="24"/>
    </row>
    <row r="31" spans="2:11" s="6" customFormat="1" ht="7.5" customHeight="1">
      <c r="B31" s="21"/>
      <c r="K31" s="24"/>
    </row>
    <row r="32" spans="2:11" s="6" customFormat="1" ht="26.25" customHeight="1">
      <c r="B32" s="21"/>
      <c r="C32" s="29"/>
      <c r="D32" s="30"/>
      <c r="E32" s="31"/>
      <c r="F32" s="31"/>
      <c r="G32" s="84"/>
      <c r="H32" s="32"/>
      <c r="I32" s="31"/>
      <c r="J32" s="33"/>
      <c r="K32" s="85"/>
    </row>
    <row r="33" spans="2:11" s="6" customFormat="1" ht="15" customHeight="1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7" spans="2:11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86"/>
    </row>
    <row r="38" spans="2:11" s="6" customFormat="1" ht="37.5" customHeight="1">
      <c r="B38" s="21"/>
      <c r="C38" s="11" t="s">
        <v>89</v>
      </c>
      <c r="K38" s="24"/>
    </row>
    <row r="39" spans="2:11" s="6" customFormat="1" ht="7.5" customHeight="1">
      <c r="B39" s="21"/>
      <c r="K39" s="24"/>
    </row>
    <row r="40" spans="2:11" s="6" customFormat="1" ht="15" customHeight="1">
      <c r="B40" s="21"/>
      <c r="C40" s="18" t="s">
        <v>16</v>
      </c>
      <c r="K40" s="24"/>
    </row>
    <row r="41" spans="2:11" s="6" customFormat="1" ht="16.5" customHeight="1">
      <c r="B41" s="21"/>
      <c r="E41" s="276" t="str">
        <f>$E$7</f>
        <v>VO, Horní Jindřichov, Větrná, Zadní</v>
      </c>
      <c r="F41" s="248"/>
      <c r="G41" s="248"/>
      <c r="H41" s="248"/>
      <c r="K41" s="24"/>
    </row>
    <row r="42" spans="2:11" s="6" customFormat="1" ht="15" customHeight="1">
      <c r="B42" s="21"/>
      <c r="C42" s="18" t="s">
        <v>87</v>
      </c>
      <c r="K42" s="24"/>
    </row>
    <row r="43" spans="2:11" s="6" customFormat="1" ht="19.5" customHeight="1">
      <c r="B43" s="21"/>
      <c r="E43" s="256" t="str">
        <f>$E$9</f>
        <v>SO 01 - zemní kabelové vedení VO</v>
      </c>
      <c r="F43" s="248"/>
      <c r="G43" s="248"/>
      <c r="H43" s="248"/>
      <c r="K43" s="24"/>
    </row>
    <row r="44" spans="2:11" s="6" customFormat="1" ht="7.5" customHeight="1">
      <c r="B44" s="21"/>
      <c r="K44" s="24"/>
    </row>
    <row r="45" spans="2:11" s="6" customFormat="1" ht="18.75" customHeight="1">
      <c r="B45" s="21"/>
      <c r="C45" s="18" t="s">
        <v>19</v>
      </c>
      <c r="F45" s="16" t="str">
        <f>$F$12</f>
        <v>DC - Děčín</v>
      </c>
      <c r="H45" s="18" t="s">
        <v>21</v>
      </c>
      <c r="J45" s="44">
        <f>IF($J$12="","",$J$12)</f>
        <v>44250</v>
      </c>
      <c r="K45" s="24"/>
    </row>
    <row r="46" spans="2:11" s="6" customFormat="1" ht="7.5" customHeight="1">
      <c r="B46" s="21"/>
      <c r="K46" s="24"/>
    </row>
    <row r="47" spans="2:11" s="6" customFormat="1" ht="15.75" customHeight="1">
      <c r="B47" s="21"/>
      <c r="C47" s="18" t="s">
        <v>22</v>
      </c>
      <c r="F47" s="16" t="str">
        <f>$E$15</f>
        <v>Mesto Rumburk</v>
      </c>
      <c r="H47" s="18" t="s">
        <v>30</v>
      </c>
      <c r="J47" s="16" t="str">
        <f>$E$21</f>
        <v>ENPRO Energo s.r.o.</v>
      </c>
      <c r="K47" s="24"/>
    </row>
    <row r="48" spans="2:11" s="6" customFormat="1" ht="15" customHeight="1">
      <c r="B48" s="21"/>
      <c r="C48" s="18" t="s">
        <v>28</v>
      </c>
      <c r="F48" s="16" t="str">
        <f>IF($E$18="","",$E$18)</f>
        <v>Vyplň údaj</v>
      </c>
      <c r="K48" s="24"/>
    </row>
    <row r="49" spans="2:11" s="6" customFormat="1" ht="11.25" customHeight="1">
      <c r="B49" s="21"/>
      <c r="K49" s="24"/>
    </row>
    <row r="50" spans="2:11" s="6" customFormat="1" ht="30" customHeight="1">
      <c r="B50" s="21"/>
      <c r="C50" s="87" t="s">
        <v>90</v>
      </c>
      <c r="D50" s="29"/>
      <c r="E50" s="29"/>
      <c r="F50" s="29"/>
      <c r="G50" s="29"/>
      <c r="H50" s="29"/>
      <c r="I50" s="29"/>
      <c r="J50" s="88" t="s">
        <v>91</v>
      </c>
      <c r="K50" s="34"/>
    </row>
    <row r="51" spans="2:11" s="6" customFormat="1" ht="11.25" customHeight="1">
      <c r="B51" s="21"/>
      <c r="K51" s="24"/>
    </row>
    <row r="52" spans="2:47" s="6" customFormat="1" ht="30" customHeight="1">
      <c r="B52" s="21"/>
      <c r="C52" s="55" t="s">
        <v>92</v>
      </c>
      <c r="J52" s="56">
        <f>ROUNDUP($J$72,2)</f>
        <v>0</v>
      </c>
      <c r="K52" s="24"/>
      <c r="AU52" s="6" t="s">
        <v>93</v>
      </c>
    </row>
    <row r="53" spans="2:11" s="6" customFormat="1" ht="22.5" customHeight="1">
      <c r="B53" s="21"/>
      <c r="K53" s="24"/>
    </row>
    <row r="54" spans="2:11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7"/>
    </row>
    <row r="58" spans="2:12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21"/>
    </row>
    <row r="59" spans="2:12" s="6" customFormat="1" ht="37.5" customHeight="1">
      <c r="B59" s="21"/>
      <c r="C59" s="11" t="s">
        <v>94</v>
      </c>
      <c r="L59" s="21"/>
    </row>
    <row r="60" spans="2:12" s="6" customFormat="1" ht="7.5" customHeight="1">
      <c r="B60" s="21"/>
      <c r="L60" s="21"/>
    </row>
    <row r="61" spans="2:12" s="6" customFormat="1" ht="15" customHeight="1">
      <c r="B61" s="21"/>
      <c r="C61" s="18" t="s">
        <v>16</v>
      </c>
      <c r="L61" s="21"/>
    </row>
    <row r="62" spans="2:12" s="6" customFormat="1" ht="16.5" customHeight="1">
      <c r="B62" s="21"/>
      <c r="E62" s="276" t="str">
        <f>$E$7</f>
        <v>VO, Horní Jindřichov, Větrná, Zadní</v>
      </c>
      <c r="F62" s="248"/>
      <c r="G62" s="248"/>
      <c r="H62" s="248"/>
      <c r="L62" s="21"/>
    </row>
    <row r="63" spans="2:12" s="6" customFormat="1" ht="15" customHeight="1">
      <c r="B63" s="21"/>
      <c r="C63" s="18" t="s">
        <v>87</v>
      </c>
      <c r="L63" s="21"/>
    </row>
    <row r="64" spans="2:12" s="6" customFormat="1" ht="18" customHeight="1">
      <c r="B64" s="21"/>
      <c r="E64" s="274" t="str">
        <f>$E$9</f>
        <v>SO 01 - zemní kabelové vedení VO</v>
      </c>
      <c r="F64" s="248"/>
      <c r="G64" s="248"/>
      <c r="H64" s="248"/>
      <c r="L64" s="21"/>
    </row>
    <row r="65" spans="2:12" s="6" customFormat="1" ht="7.5" customHeight="1">
      <c r="B65" s="21"/>
      <c r="L65" s="21"/>
    </row>
    <row r="66" spans="2:12" s="6" customFormat="1" ht="18.75" customHeight="1">
      <c r="B66" s="21"/>
      <c r="C66" s="18" t="s">
        <v>19</v>
      </c>
      <c r="F66" s="16" t="str">
        <f>$F$12</f>
        <v>DC - Děčín</v>
      </c>
      <c r="H66" s="18" t="s">
        <v>21</v>
      </c>
      <c r="J66" s="44">
        <f>IF($J$12="","",$J$12)</f>
        <v>44250</v>
      </c>
      <c r="L66" s="21"/>
    </row>
    <row r="67" spans="2:12" s="6" customFormat="1" ht="7.5" customHeight="1">
      <c r="B67" s="21"/>
      <c r="L67" s="21"/>
    </row>
    <row r="68" spans="2:12" s="6" customFormat="1" ht="15.75" customHeight="1">
      <c r="B68" s="21"/>
      <c r="C68" s="18" t="s">
        <v>22</v>
      </c>
      <c r="F68" s="16" t="str">
        <f>$E$15</f>
        <v>Mesto Rumburk</v>
      </c>
      <c r="H68" s="18" t="s">
        <v>30</v>
      </c>
      <c r="J68" s="16" t="str">
        <f>$E$21</f>
        <v>ENPRO Energo s.r.o.</v>
      </c>
      <c r="L68" s="21"/>
    </row>
    <row r="69" spans="2:12" s="6" customFormat="1" ht="15" customHeight="1">
      <c r="B69" s="21"/>
      <c r="C69" s="18" t="s">
        <v>28</v>
      </c>
      <c r="F69" s="16" t="str">
        <f>IF($E$18="","",$E$18)</f>
        <v>Vyplň údaj</v>
      </c>
      <c r="L69" s="21"/>
    </row>
    <row r="70" spans="2:12" s="6" customFormat="1" ht="11.25" customHeight="1">
      <c r="B70" s="21"/>
      <c r="L70" s="21"/>
    </row>
    <row r="71" spans="2:20" s="89" customFormat="1" ht="30" customHeight="1">
      <c r="B71" s="90"/>
      <c r="C71" s="91" t="s">
        <v>95</v>
      </c>
      <c r="D71" s="92" t="s">
        <v>49</v>
      </c>
      <c r="E71" s="92" t="s">
        <v>46</v>
      </c>
      <c r="F71" s="92" t="s">
        <v>96</v>
      </c>
      <c r="G71" s="92" t="s">
        <v>97</v>
      </c>
      <c r="H71" s="92" t="s">
        <v>98</v>
      </c>
      <c r="I71" s="92" t="s">
        <v>99</v>
      </c>
      <c r="J71" s="92" t="s">
        <v>100</v>
      </c>
      <c r="K71" s="93" t="s">
        <v>101</v>
      </c>
      <c r="L71" s="90"/>
      <c r="M71" s="50" t="s">
        <v>102</v>
      </c>
      <c r="N71" s="51" t="s">
        <v>39</v>
      </c>
      <c r="O71" s="51" t="s">
        <v>103</v>
      </c>
      <c r="P71" s="51" t="s">
        <v>104</v>
      </c>
      <c r="Q71" s="51" t="s">
        <v>105</v>
      </c>
      <c r="R71" s="51" t="s">
        <v>106</v>
      </c>
      <c r="S71" s="51" t="s">
        <v>107</v>
      </c>
      <c r="T71" s="52" t="s">
        <v>108</v>
      </c>
    </row>
    <row r="72" spans="2:63" s="6" customFormat="1" ht="30" customHeight="1">
      <c r="B72" s="21"/>
      <c r="C72" s="55" t="s">
        <v>92</v>
      </c>
      <c r="J72" s="94">
        <f>$BK$72</f>
        <v>0</v>
      </c>
      <c r="L72" s="21"/>
      <c r="M72" s="54"/>
      <c r="N72" s="45"/>
      <c r="O72" s="45"/>
      <c r="P72" s="95">
        <f>SUM($P$73:$P$157)</f>
        <v>1061.4535799999999</v>
      </c>
      <c r="Q72" s="45"/>
      <c r="R72" s="95">
        <f>SUM($R$73:$R$157)</f>
        <v>3575.9360000000006</v>
      </c>
      <c r="S72" s="45"/>
      <c r="T72" s="96">
        <f>SUM($T$73:$T$157)</f>
        <v>0</v>
      </c>
      <c r="AT72" s="6" t="s">
        <v>63</v>
      </c>
      <c r="AU72" s="6" t="s">
        <v>93</v>
      </c>
      <c r="BK72" s="97">
        <f>SUM($BK$73:$BK$157)</f>
        <v>0</v>
      </c>
    </row>
    <row r="73" spans="2:63" s="6" customFormat="1" ht="15.75" customHeight="1">
      <c r="B73" s="21"/>
      <c r="C73" s="98" t="s">
        <v>71</v>
      </c>
      <c r="D73" s="98" t="s">
        <v>109</v>
      </c>
      <c r="E73" s="99" t="s">
        <v>110</v>
      </c>
      <c r="F73" s="100" t="s">
        <v>111</v>
      </c>
      <c r="G73" s="101" t="s">
        <v>109</v>
      </c>
      <c r="H73" s="102">
        <v>1024</v>
      </c>
      <c r="I73" s="103"/>
      <c r="J73" s="104">
        <f>ROUND($I$73*$H$73,2)</f>
        <v>0</v>
      </c>
      <c r="K73" s="105"/>
      <c r="L73" s="21"/>
      <c r="M73" s="106"/>
      <c r="N73" s="107" t="s">
        <v>40</v>
      </c>
      <c r="O73" s="108">
        <v>0.045</v>
      </c>
      <c r="P73" s="108">
        <f>$O$73*$H$73</f>
        <v>46.08</v>
      </c>
      <c r="Q73" s="108">
        <v>0</v>
      </c>
      <c r="R73" s="108">
        <f>$Q$73*$H$73</f>
        <v>0</v>
      </c>
      <c r="S73" s="108">
        <v>0</v>
      </c>
      <c r="T73" s="109">
        <f>$S$73*$H$73</f>
        <v>0</v>
      </c>
      <c r="AR73" s="6" t="s">
        <v>112</v>
      </c>
      <c r="AT73" s="6" t="s">
        <v>113</v>
      </c>
      <c r="AU73" s="6" t="s">
        <v>64</v>
      </c>
      <c r="AY73" s="6" t="s">
        <v>114</v>
      </c>
      <c r="BG73" s="110">
        <f>IF($N$73="zákl. přenesená",$J$73,0)</f>
        <v>0</v>
      </c>
      <c r="BJ73" s="6" t="s">
        <v>112</v>
      </c>
      <c r="BK73" s="110">
        <f>ROUND($I$73*$H$73,2)</f>
        <v>0</v>
      </c>
    </row>
    <row r="74" spans="2:63" s="6" customFormat="1" ht="15.75" customHeight="1">
      <c r="B74" s="21"/>
      <c r="C74" s="111" t="s">
        <v>73</v>
      </c>
      <c r="D74" s="111" t="s">
        <v>115</v>
      </c>
      <c r="E74" s="112" t="s">
        <v>116</v>
      </c>
      <c r="F74" s="113" t="s">
        <v>117</v>
      </c>
      <c r="G74" s="114" t="s">
        <v>109</v>
      </c>
      <c r="H74" s="115">
        <v>1075.2</v>
      </c>
      <c r="I74" s="116"/>
      <c r="J74" s="117">
        <f>ROUND($I$74*$H$74,2)</f>
        <v>0</v>
      </c>
      <c r="K74" s="118"/>
      <c r="L74" s="119"/>
      <c r="M74" s="120"/>
      <c r="N74" s="121" t="s">
        <v>40</v>
      </c>
      <c r="Q74" s="108">
        <v>1</v>
      </c>
      <c r="R74" s="108">
        <f>$Q$74*$H$74</f>
        <v>1075.2</v>
      </c>
      <c r="S74" s="108">
        <v>0</v>
      </c>
      <c r="T74" s="109">
        <f>$S$74*$H$74</f>
        <v>0</v>
      </c>
      <c r="AR74" s="6" t="s">
        <v>112</v>
      </c>
      <c r="AT74" s="6" t="s">
        <v>109</v>
      </c>
      <c r="AU74" s="6" t="s">
        <v>64</v>
      </c>
      <c r="AY74" s="6" t="s">
        <v>114</v>
      </c>
      <c r="BG74" s="110">
        <f>IF($N$74="zákl. přenesená",$J$74,0)</f>
        <v>0</v>
      </c>
      <c r="BJ74" s="6" t="s">
        <v>112</v>
      </c>
      <c r="BK74" s="110">
        <f>ROUND($I$74*$H$74,2)</f>
        <v>0</v>
      </c>
    </row>
    <row r="75" spans="2:51" s="6" customFormat="1" ht="15.75" customHeight="1">
      <c r="B75" s="122"/>
      <c r="D75" s="123" t="s">
        <v>118</v>
      </c>
      <c r="F75" s="124" t="s">
        <v>119</v>
      </c>
      <c r="H75" s="125">
        <v>1075.2</v>
      </c>
      <c r="L75" s="122"/>
      <c r="M75" s="126"/>
      <c r="T75" s="127"/>
      <c r="AT75" s="128" t="s">
        <v>118</v>
      </c>
      <c r="AU75" s="128" t="s">
        <v>64</v>
      </c>
      <c r="AV75" s="128" t="s">
        <v>73</v>
      </c>
      <c r="AW75" s="128" t="s">
        <v>64</v>
      </c>
      <c r="AX75" s="128" t="s">
        <v>71</v>
      </c>
      <c r="AY75" s="128" t="s">
        <v>114</v>
      </c>
    </row>
    <row r="76" spans="2:63" s="6" customFormat="1" ht="15.75" customHeight="1">
      <c r="B76" s="21"/>
      <c r="C76" s="98" t="s">
        <v>120</v>
      </c>
      <c r="D76" s="98" t="s">
        <v>109</v>
      </c>
      <c r="E76" s="99" t="s">
        <v>121</v>
      </c>
      <c r="F76" s="100" t="s">
        <v>122</v>
      </c>
      <c r="G76" s="101" t="s">
        <v>109</v>
      </c>
      <c r="H76" s="102">
        <v>903</v>
      </c>
      <c r="I76" s="103"/>
      <c r="J76" s="104">
        <f>ROUND($I$76*$H$76,2)</f>
        <v>0</v>
      </c>
      <c r="K76" s="105"/>
      <c r="L76" s="21"/>
      <c r="M76" s="106"/>
      <c r="N76" s="107" t="s">
        <v>40</v>
      </c>
      <c r="O76" s="108">
        <v>0.075</v>
      </c>
      <c r="P76" s="108">
        <f>$O$76*$H$76</f>
        <v>67.725</v>
      </c>
      <c r="Q76" s="108">
        <v>0</v>
      </c>
      <c r="R76" s="108">
        <f>$Q$76*$H$76</f>
        <v>0</v>
      </c>
      <c r="S76" s="108">
        <v>0</v>
      </c>
      <c r="T76" s="109">
        <f>$S$76*$H$76</f>
        <v>0</v>
      </c>
      <c r="AR76" s="6" t="s">
        <v>112</v>
      </c>
      <c r="AT76" s="6" t="s">
        <v>113</v>
      </c>
      <c r="AU76" s="6" t="s">
        <v>64</v>
      </c>
      <c r="AY76" s="6" t="s">
        <v>114</v>
      </c>
      <c r="BG76" s="110">
        <f>IF($N$76="zákl. přenesená",$J$76,0)</f>
        <v>0</v>
      </c>
      <c r="BJ76" s="6" t="s">
        <v>112</v>
      </c>
      <c r="BK76" s="110">
        <f>ROUND($I$76*$H$76,2)</f>
        <v>0</v>
      </c>
    </row>
    <row r="77" spans="2:63" s="6" customFormat="1" ht="15.75" customHeight="1">
      <c r="B77" s="21"/>
      <c r="C77" s="111" t="s">
        <v>112</v>
      </c>
      <c r="D77" s="111" t="s">
        <v>115</v>
      </c>
      <c r="E77" s="112" t="s">
        <v>123</v>
      </c>
      <c r="F77" s="113" t="s">
        <v>124</v>
      </c>
      <c r="G77" s="114" t="s">
        <v>109</v>
      </c>
      <c r="H77" s="115">
        <v>903</v>
      </c>
      <c r="I77" s="116"/>
      <c r="J77" s="117">
        <f>ROUND($I$77*$H$77,2)</f>
        <v>0</v>
      </c>
      <c r="K77" s="118"/>
      <c r="L77" s="119"/>
      <c r="M77" s="120"/>
      <c r="N77" s="121" t="s">
        <v>40</v>
      </c>
      <c r="Q77" s="108">
        <v>0.22</v>
      </c>
      <c r="R77" s="108">
        <f>$Q$77*$H$77</f>
        <v>198.66</v>
      </c>
      <c r="S77" s="108">
        <v>0</v>
      </c>
      <c r="T77" s="109">
        <f>$S$77*$H$77</f>
        <v>0</v>
      </c>
      <c r="AR77" s="6" t="s">
        <v>112</v>
      </c>
      <c r="AT77" s="6" t="s">
        <v>109</v>
      </c>
      <c r="AU77" s="6" t="s">
        <v>64</v>
      </c>
      <c r="AY77" s="6" t="s">
        <v>114</v>
      </c>
      <c r="BG77" s="110">
        <f>IF($N$77="zákl. přenesená",$J$77,0)</f>
        <v>0</v>
      </c>
      <c r="BJ77" s="6" t="s">
        <v>112</v>
      </c>
      <c r="BK77" s="110">
        <f>ROUND($I$77*$H$77,2)</f>
        <v>0</v>
      </c>
    </row>
    <row r="78" spans="2:63" s="6" customFormat="1" ht="15.75" customHeight="1">
      <c r="B78" s="21"/>
      <c r="C78" s="98" t="s">
        <v>125</v>
      </c>
      <c r="D78" s="98" t="s">
        <v>109</v>
      </c>
      <c r="E78" s="99" t="s">
        <v>126</v>
      </c>
      <c r="F78" s="100" t="s">
        <v>127</v>
      </c>
      <c r="G78" s="101" t="s">
        <v>109</v>
      </c>
      <c r="H78" s="102">
        <v>903</v>
      </c>
      <c r="I78" s="103"/>
      <c r="J78" s="104">
        <f>ROUND($I$78*$H$78,2)</f>
        <v>0</v>
      </c>
      <c r="K78" s="105"/>
      <c r="L78" s="21"/>
      <c r="M78" s="106"/>
      <c r="N78" s="107" t="s">
        <v>40</v>
      </c>
      <c r="O78" s="108">
        <v>0.015</v>
      </c>
      <c r="P78" s="108">
        <f>$O$78*$H$78</f>
        <v>13.545</v>
      </c>
      <c r="Q78" s="108">
        <v>0</v>
      </c>
      <c r="R78" s="108">
        <f>$Q$78*$H$78</f>
        <v>0</v>
      </c>
      <c r="S78" s="108">
        <v>0</v>
      </c>
      <c r="T78" s="109">
        <f>$S$78*$H$78</f>
        <v>0</v>
      </c>
      <c r="AR78" s="6" t="s">
        <v>112</v>
      </c>
      <c r="AT78" s="6" t="s">
        <v>113</v>
      </c>
      <c r="AU78" s="6" t="s">
        <v>64</v>
      </c>
      <c r="AY78" s="6" t="s">
        <v>114</v>
      </c>
      <c r="BG78" s="110">
        <f>IF($N$78="zákl. přenesená",$J$78,0)</f>
        <v>0</v>
      </c>
      <c r="BJ78" s="6" t="s">
        <v>112</v>
      </c>
      <c r="BK78" s="110">
        <f>ROUND($I$78*$H$78,2)</f>
        <v>0</v>
      </c>
    </row>
    <row r="79" spans="2:63" s="6" customFormat="1" ht="15.75" customHeight="1">
      <c r="B79" s="21"/>
      <c r="C79" s="98" t="s">
        <v>128</v>
      </c>
      <c r="D79" s="98" t="s">
        <v>109</v>
      </c>
      <c r="E79" s="99" t="s">
        <v>129</v>
      </c>
      <c r="F79" s="100" t="s">
        <v>130</v>
      </c>
      <c r="G79" s="101" t="s">
        <v>109</v>
      </c>
      <c r="H79" s="102">
        <v>863</v>
      </c>
      <c r="I79" s="103"/>
      <c r="J79" s="104">
        <f>ROUND($I$79*$H$79,2)</f>
        <v>0</v>
      </c>
      <c r="K79" s="105"/>
      <c r="L79" s="21"/>
      <c r="M79" s="106"/>
      <c r="N79" s="107" t="s">
        <v>40</v>
      </c>
      <c r="O79" s="108">
        <v>0.03</v>
      </c>
      <c r="P79" s="108">
        <f>$O$79*$H$79</f>
        <v>25.89</v>
      </c>
      <c r="Q79" s="108">
        <v>0</v>
      </c>
      <c r="R79" s="108">
        <f>$Q$79*$H$79</f>
        <v>0</v>
      </c>
      <c r="S79" s="108">
        <v>0</v>
      </c>
      <c r="T79" s="109">
        <f>$S$79*$H$79</f>
        <v>0</v>
      </c>
      <c r="AR79" s="6" t="s">
        <v>112</v>
      </c>
      <c r="AT79" s="6" t="s">
        <v>113</v>
      </c>
      <c r="AU79" s="6" t="s">
        <v>64</v>
      </c>
      <c r="AY79" s="6" t="s">
        <v>114</v>
      </c>
      <c r="BG79" s="110">
        <f>IF($N$79="zákl. přenesená",$J$79,0)</f>
        <v>0</v>
      </c>
      <c r="BJ79" s="6" t="s">
        <v>112</v>
      </c>
      <c r="BK79" s="110">
        <f>ROUND($I$79*$H$79,2)</f>
        <v>0</v>
      </c>
    </row>
    <row r="80" spans="2:63" s="6" customFormat="1" ht="15.75" customHeight="1">
      <c r="B80" s="21"/>
      <c r="C80" s="111" t="s">
        <v>131</v>
      </c>
      <c r="D80" s="111" t="s">
        <v>115</v>
      </c>
      <c r="E80" s="112" t="s">
        <v>132</v>
      </c>
      <c r="F80" s="113" t="s">
        <v>133</v>
      </c>
      <c r="G80" s="114" t="s">
        <v>134</v>
      </c>
      <c r="H80" s="115">
        <v>6.904</v>
      </c>
      <c r="I80" s="116"/>
      <c r="J80" s="117">
        <f>ROUND($I$80*$H$80,2)</f>
        <v>0</v>
      </c>
      <c r="K80" s="118"/>
      <c r="L80" s="119"/>
      <c r="M80" s="120"/>
      <c r="N80" s="121" t="s">
        <v>40</v>
      </c>
      <c r="Q80" s="108">
        <v>14</v>
      </c>
      <c r="R80" s="108">
        <f>$Q$80*$H$80</f>
        <v>96.656</v>
      </c>
      <c r="S80" s="108">
        <v>0</v>
      </c>
      <c r="T80" s="109">
        <f>$S$80*$H$80</f>
        <v>0</v>
      </c>
      <c r="AR80" s="6" t="s">
        <v>112</v>
      </c>
      <c r="AT80" s="6" t="s">
        <v>109</v>
      </c>
      <c r="AU80" s="6" t="s">
        <v>64</v>
      </c>
      <c r="AY80" s="6" t="s">
        <v>114</v>
      </c>
      <c r="BG80" s="110">
        <f>IF($N$80="zákl. přenesená",$J$80,0)</f>
        <v>0</v>
      </c>
      <c r="BJ80" s="6" t="s">
        <v>112</v>
      </c>
      <c r="BK80" s="110">
        <f>ROUND($I$80*$H$80,2)</f>
        <v>0</v>
      </c>
    </row>
    <row r="81" spans="2:51" s="6" customFormat="1" ht="15.75" customHeight="1">
      <c r="B81" s="122"/>
      <c r="D81" s="123" t="s">
        <v>118</v>
      </c>
      <c r="F81" s="124" t="s">
        <v>135</v>
      </c>
      <c r="H81" s="125">
        <v>6.904</v>
      </c>
      <c r="L81" s="122"/>
      <c r="M81" s="126"/>
      <c r="T81" s="127"/>
      <c r="AT81" s="128" t="s">
        <v>118</v>
      </c>
      <c r="AU81" s="128" t="s">
        <v>64</v>
      </c>
      <c r="AV81" s="128" t="s">
        <v>73</v>
      </c>
      <c r="AW81" s="128" t="s">
        <v>64</v>
      </c>
      <c r="AX81" s="128" t="s">
        <v>71</v>
      </c>
      <c r="AY81" s="128" t="s">
        <v>114</v>
      </c>
    </row>
    <row r="82" spans="2:63" s="6" customFormat="1" ht="15.75" customHeight="1">
      <c r="B82" s="21"/>
      <c r="C82" s="98" t="s">
        <v>136</v>
      </c>
      <c r="D82" s="98" t="s">
        <v>109</v>
      </c>
      <c r="E82" s="99" t="s">
        <v>137</v>
      </c>
      <c r="F82" s="100" t="s">
        <v>138</v>
      </c>
      <c r="G82" s="101" t="s">
        <v>134</v>
      </c>
      <c r="H82" s="102">
        <v>3</v>
      </c>
      <c r="I82" s="103"/>
      <c r="J82" s="104">
        <f>ROUND($I$82*$H$82,2)</f>
        <v>0</v>
      </c>
      <c r="K82" s="105"/>
      <c r="L82" s="21"/>
      <c r="M82" s="106"/>
      <c r="N82" s="107" t="s">
        <v>40</v>
      </c>
      <c r="O82" s="108">
        <v>3.581</v>
      </c>
      <c r="P82" s="108">
        <f>$O$82*$H$82</f>
        <v>10.743</v>
      </c>
      <c r="Q82" s="108">
        <v>0</v>
      </c>
      <c r="R82" s="108">
        <f>$Q$82*$H$82</f>
        <v>0</v>
      </c>
      <c r="S82" s="108">
        <v>0</v>
      </c>
      <c r="T82" s="109">
        <f>$S$82*$H$82</f>
        <v>0</v>
      </c>
      <c r="AR82" s="6" t="s">
        <v>112</v>
      </c>
      <c r="AT82" s="6" t="s">
        <v>113</v>
      </c>
      <c r="AU82" s="6" t="s">
        <v>64</v>
      </c>
      <c r="AY82" s="6" t="s">
        <v>114</v>
      </c>
      <c r="BG82" s="110">
        <f>IF($N$82="zákl. přenesená",$J$82,0)</f>
        <v>0</v>
      </c>
      <c r="BJ82" s="6" t="s">
        <v>112</v>
      </c>
      <c r="BK82" s="110">
        <f>ROUND($I$82*$H$82,2)</f>
        <v>0</v>
      </c>
    </row>
    <row r="83" spans="2:63" s="6" customFormat="1" ht="15.75" customHeight="1">
      <c r="B83" s="21"/>
      <c r="C83" s="111" t="s">
        <v>139</v>
      </c>
      <c r="D83" s="111" t="s">
        <v>115</v>
      </c>
      <c r="E83" s="112" t="s">
        <v>140</v>
      </c>
      <c r="F83" s="113" t="s">
        <v>141</v>
      </c>
      <c r="G83" s="114" t="s">
        <v>134</v>
      </c>
      <c r="H83" s="115">
        <v>12</v>
      </c>
      <c r="I83" s="116"/>
      <c r="J83" s="117">
        <f>ROUND($I$83*$H$83,2)</f>
        <v>0</v>
      </c>
      <c r="K83" s="118"/>
      <c r="L83" s="119"/>
      <c r="M83" s="120"/>
      <c r="N83" s="121" t="s">
        <v>40</v>
      </c>
      <c r="Q83" s="108">
        <v>0.004</v>
      </c>
      <c r="R83" s="108">
        <f>$Q$83*$H$83</f>
        <v>0.048</v>
      </c>
      <c r="S83" s="108">
        <v>0</v>
      </c>
      <c r="T83" s="109">
        <f>$S$83*$H$83</f>
        <v>0</v>
      </c>
      <c r="AR83" s="6" t="s">
        <v>112</v>
      </c>
      <c r="AT83" s="6" t="s">
        <v>109</v>
      </c>
      <c r="AU83" s="6" t="s">
        <v>64</v>
      </c>
      <c r="AY83" s="6" t="s">
        <v>114</v>
      </c>
      <c r="BG83" s="110">
        <f>IF($N$83="zákl. přenesená",$J$83,0)</f>
        <v>0</v>
      </c>
      <c r="BJ83" s="6" t="s">
        <v>112</v>
      </c>
      <c r="BK83" s="110">
        <f>ROUND($I$83*$H$83,2)</f>
        <v>0</v>
      </c>
    </row>
    <row r="84" spans="2:47" s="6" customFormat="1" ht="16.5" customHeight="1">
      <c r="B84" s="21"/>
      <c r="F84" s="129" t="s">
        <v>142</v>
      </c>
      <c r="L84" s="21"/>
      <c r="M84" s="47"/>
      <c r="T84" s="48"/>
      <c r="AU84" s="6" t="s">
        <v>64</v>
      </c>
    </row>
    <row r="85" spans="2:51" s="6" customFormat="1" ht="15.75" customHeight="1">
      <c r="B85" s="122"/>
      <c r="D85" s="123" t="s">
        <v>118</v>
      </c>
      <c r="F85" s="124" t="s">
        <v>143</v>
      </c>
      <c r="H85" s="125">
        <v>12</v>
      </c>
      <c r="L85" s="122"/>
      <c r="M85" s="126"/>
      <c r="T85" s="127"/>
      <c r="AT85" s="128" t="s">
        <v>118</v>
      </c>
      <c r="AU85" s="128" t="s">
        <v>64</v>
      </c>
      <c r="AV85" s="128" t="s">
        <v>73</v>
      </c>
      <c r="AW85" s="128" t="s">
        <v>64</v>
      </c>
      <c r="AX85" s="128" t="s">
        <v>71</v>
      </c>
      <c r="AY85" s="128" t="s">
        <v>114</v>
      </c>
    </row>
    <row r="86" spans="2:63" s="6" customFormat="1" ht="15.75" customHeight="1">
      <c r="B86" s="21"/>
      <c r="C86" s="111" t="s">
        <v>8</v>
      </c>
      <c r="D86" s="111" t="s">
        <v>115</v>
      </c>
      <c r="E86" s="112" t="s">
        <v>144</v>
      </c>
      <c r="F86" s="113" t="s">
        <v>145</v>
      </c>
      <c r="G86" s="114" t="s">
        <v>134</v>
      </c>
      <c r="H86" s="115">
        <v>3</v>
      </c>
      <c r="I86" s="116"/>
      <c r="J86" s="117">
        <f>ROUND($I$86*$H$86,2)</f>
        <v>0</v>
      </c>
      <c r="K86" s="118"/>
      <c r="L86" s="119"/>
      <c r="M86" s="120"/>
      <c r="N86" s="121" t="s">
        <v>40</v>
      </c>
      <c r="Q86" s="108">
        <v>0.18</v>
      </c>
      <c r="R86" s="108">
        <f>$Q$86*$H$86</f>
        <v>0.54</v>
      </c>
      <c r="S86" s="108">
        <v>0</v>
      </c>
      <c r="T86" s="109">
        <f>$S$86*$H$86</f>
        <v>0</v>
      </c>
      <c r="AR86" s="6" t="s">
        <v>112</v>
      </c>
      <c r="AT86" s="6" t="s">
        <v>109</v>
      </c>
      <c r="AU86" s="6" t="s">
        <v>64</v>
      </c>
      <c r="AY86" s="6" t="s">
        <v>114</v>
      </c>
      <c r="BG86" s="110">
        <f>IF($N$86="zákl. přenesená",$J$86,0)</f>
        <v>0</v>
      </c>
      <c r="BJ86" s="6" t="s">
        <v>112</v>
      </c>
      <c r="BK86" s="110">
        <f>ROUND($I$86*$H$86,2)</f>
        <v>0</v>
      </c>
    </row>
    <row r="87" spans="2:47" s="6" customFormat="1" ht="16.5" customHeight="1">
      <c r="B87" s="21"/>
      <c r="F87" s="129" t="s">
        <v>146</v>
      </c>
      <c r="L87" s="21"/>
      <c r="M87" s="47"/>
      <c r="T87" s="48"/>
      <c r="AU87" s="6" t="s">
        <v>64</v>
      </c>
    </row>
    <row r="88" spans="2:63" s="6" customFormat="1" ht="15.75" customHeight="1">
      <c r="B88" s="21"/>
      <c r="C88" s="98" t="s">
        <v>147</v>
      </c>
      <c r="D88" s="98" t="s">
        <v>109</v>
      </c>
      <c r="E88" s="99" t="s">
        <v>148</v>
      </c>
      <c r="F88" s="100" t="s">
        <v>149</v>
      </c>
      <c r="G88" s="101" t="s">
        <v>134</v>
      </c>
      <c r="H88" s="102">
        <v>3</v>
      </c>
      <c r="I88" s="103"/>
      <c r="J88" s="104">
        <f>ROUND($I$88*$H$88,2)</f>
        <v>0</v>
      </c>
      <c r="K88" s="105"/>
      <c r="L88" s="21"/>
      <c r="M88" s="106"/>
      <c r="N88" s="107" t="s">
        <v>40</v>
      </c>
      <c r="O88" s="108">
        <v>1.865</v>
      </c>
      <c r="P88" s="108">
        <f>$O$88*$H$88</f>
        <v>5.595</v>
      </c>
      <c r="Q88" s="108">
        <v>0</v>
      </c>
      <c r="R88" s="108">
        <f>$Q$88*$H$88</f>
        <v>0</v>
      </c>
      <c r="S88" s="108">
        <v>0</v>
      </c>
      <c r="T88" s="109">
        <f>$S$88*$H$88</f>
        <v>0</v>
      </c>
      <c r="AR88" s="6" t="s">
        <v>112</v>
      </c>
      <c r="AT88" s="6" t="s">
        <v>113</v>
      </c>
      <c r="AU88" s="6" t="s">
        <v>64</v>
      </c>
      <c r="AY88" s="6" t="s">
        <v>114</v>
      </c>
      <c r="BG88" s="110">
        <f>IF($N$88="zákl. přenesená",$J$88,0)</f>
        <v>0</v>
      </c>
      <c r="BJ88" s="6" t="s">
        <v>112</v>
      </c>
      <c r="BK88" s="110">
        <f>ROUND($I$88*$H$88,2)</f>
        <v>0</v>
      </c>
    </row>
    <row r="89" spans="2:63" s="6" customFormat="1" ht="15.75" customHeight="1">
      <c r="B89" s="21"/>
      <c r="C89" s="98" t="s">
        <v>150</v>
      </c>
      <c r="D89" s="98" t="s">
        <v>109</v>
      </c>
      <c r="E89" s="99" t="s">
        <v>151</v>
      </c>
      <c r="F89" s="100" t="s">
        <v>152</v>
      </c>
      <c r="G89" s="101" t="s">
        <v>134</v>
      </c>
      <c r="H89" s="102">
        <v>3</v>
      </c>
      <c r="I89" s="103"/>
      <c r="J89" s="104">
        <f>ROUND($I$89*$H$89,2)</f>
        <v>0</v>
      </c>
      <c r="K89" s="105"/>
      <c r="L89" s="21"/>
      <c r="M89" s="106"/>
      <c r="N89" s="107" t="s">
        <v>40</v>
      </c>
      <c r="O89" s="108">
        <v>1.075</v>
      </c>
      <c r="P89" s="108">
        <f>$O$89*$H$89</f>
        <v>3.2249999999999996</v>
      </c>
      <c r="Q89" s="108">
        <v>0</v>
      </c>
      <c r="R89" s="108">
        <f>$Q$89*$H$89</f>
        <v>0</v>
      </c>
      <c r="S89" s="108">
        <v>0</v>
      </c>
      <c r="T89" s="109">
        <f>$S$89*$H$89</f>
        <v>0</v>
      </c>
      <c r="AR89" s="6" t="s">
        <v>112</v>
      </c>
      <c r="AT89" s="6" t="s">
        <v>113</v>
      </c>
      <c r="AU89" s="6" t="s">
        <v>64</v>
      </c>
      <c r="AY89" s="6" t="s">
        <v>114</v>
      </c>
      <c r="BG89" s="110">
        <f>IF($N$89="zákl. přenesená",$J$89,0)</f>
        <v>0</v>
      </c>
      <c r="BJ89" s="6" t="s">
        <v>112</v>
      </c>
      <c r="BK89" s="110">
        <f>ROUND($I$89*$H$89,2)</f>
        <v>0</v>
      </c>
    </row>
    <row r="90" spans="2:63" s="6" customFormat="1" ht="15.75" customHeight="1">
      <c r="B90" s="21"/>
      <c r="C90" s="111" t="s">
        <v>153</v>
      </c>
      <c r="D90" s="111" t="s">
        <v>115</v>
      </c>
      <c r="E90" s="112" t="s">
        <v>154</v>
      </c>
      <c r="F90" s="113" t="s">
        <v>155</v>
      </c>
      <c r="G90" s="114" t="s">
        <v>134</v>
      </c>
      <c r="H90" s="115">
        <v>30</v>
      </c>
      <c r="I90" s="116"/>
      <c r="J90" s="117">
        <f>ROUND($I$90*$H$90,2)</f>
        <v>0</v>
      </c>
      <c r="K90" s="118"/>
      <c r="L90" s="119"/>
      <c r="M90" s="120"/>
      <c r="N90" s="121" t="s">
        <v>40</v>
      </c>
      <c r="Q90" s="108">
        <v>0</v>
      </c>
      <c r="R90" s="108">
        <f>$Q$90*$H$90</f>
        <v>0</v>
      </c>
      <c r="S90" s="108">
        <v>0</v>
      </c>
      <c r="T90" s="109">
        <f>$S$90*$H$90</f>
        <v>0</v>
      </c>
      <c r="AR90" s="6" t="s">
        <v>136</v>
      </c>
      <c r="AT90" s="6" t="s">
        <v>109</v>
      </c>
      <c r="AU90" s="6" t="s">
        <v>64</v>
      </c>
      <c r="AY90" s="6" t="s">
        <v>114</v>
      </c>
      <c r="BG90" s="110">
        <f>IF($N$90="zákl. přenesená",$J$90,0)</f>
        <v>0</v>
      </c>
      <c r="BJ90" s="6" t="s">
        <v>112</v>
      </c>
      <c r="BK90" s="110">
        <f>ROUND($I$90*$H$90,2)</f>
        <v>0</v>
      </c>
    </row>
    <row r="91" spans="2:47" s="6" customFormat="1" ht="27" customHeight="1">
      <c r="B91" s="21"/>
      <c r="D91" s="123" t="s">
        <v>156</v>
      </c>
      <c r="F91" s="130" t="s">
        <v>157</v>
      </c>
      <c r="L91" s="21"/>
      <c r="M91" s="47"/>
      <c r="T91" s="48"/>
      <c r="AT91" s="6" t="s">
        <v>156</v>
      </c>
      <c r="AU91" s="6" t="s">
        <v>64</v>
      </c>
    </row>
    <row r="92" spans="2:63" s="6" customFormat="1" ht="15.75" customHeight="1">
      <c r="B92" s="21"/>
      <c r="C92" s="111" t="s">
        <v>158</v>
      </c>
      <c r="D92" s="111" t="s">
        <v>115</v>
      </c>
      <c r="E92" s="112" t="s">
        <v>159</v>
      </c>
      <c r="F92" s="113" t="s">
        <v>160</v>
      </c>
      <c r="G92" s="114" t="s">
        <v>134</v>
      </c>
      <c r="H92" s="115">
        <v>30</v>
      </c>
      <c r="I92" s="116"/>
      <c r="J92" s="117">
        <f>ROUND($I$92*$H$92,2)</f>
        <v>0</v>
      </c>
      <c r="K92" s="118"/>
      <c r="L92" s="119"/>
      <c r="M92" s="120"/>
      <c r="N92" s="121" t="s">
        <v>40</v>
      </c>
      <c r="Q92" s="108">
        <v>0</v>
      </c>
      <c r="R92" s="108">
        <f>$Q$92*$H$92</f>
        <v>0</v>
      </c>
      <c r="S92" s="108">
        <v>0</v>
      </c>
      <c r="T92" s="109">
        <f>$S$92*$H$92</f>
        <v>0</v>
      </c>
      <c r="AR92" s="6" t="s">
        <v>136</v>
      </c>
      <c r="AT92" s="6" t="s">
        <v>109</v>
      </c>
      <c r="AU92" s="6" t="s">
        <v>64</v>
      </c>
      <c r="AY92" s="6" t="s">
        <v>114</v>
      </c>
      <c r="BG92" s="110">
        <f>IF($N$92="zákl. přenesená",$J$92,0)</f>
        <v>0</v>
      </c>
      <c r="BJ92" s="6" t="s">
        <v>112</v>
      </c>
      <c r="BK92" s="110">
        <f>ROUND($I$92*$H$92,2)</f>
        <v>0</v>
      </c>
    </row>
    <row r="93" spans="2:63" s="6" customFormat="1" ht="15.75" customHeight="1">
      <c r="B93" s="21"/>
      <c r="C93" s="111" t="s">
        <v>161</v>
      </c>
      <c r="D93" s="111" t="s">
        <v>115</v>
      </c>
      <c r="E93" s="112" t="s">
        <v>162</v>
      </c>
      <c r="F93" s="113" t="s">
        <v>163</v>
      </c>
      <c r="G93" s="114" t="s">
        <v>134</v>
      </c>
      <c r="H93" s="115">
        <v>30</v>
      </c>
      <c r="I93" s="116"/>
      <c r="J93" s="117">
        <f>ROUND($I$93*$H$93,2)</f>
        <v>0</v>
      </c>
      <c r="K93" s="118"/>
      <c r="L93" s="119"/>
      <c r="M93" s="120"/>
      <c r="N93" s="121" t="s">
        <v>40</v>
      </c>
      <c r="Q93" s="108">
        <v>51</v>
      </c>
      <c r="R93" s="108">
        <f>$Q$93*$H$93</f>
        <v>1530</v>
      </c>
      <c r="S93" s="108">
        <v>0</v>
      </c>
      <c r="T93" s="109">
        <f>$S$93*$H$93</f>
        <v>0</v>
      </c>
      <c r="AR93" s="6" t="s">
        <v>136</v>
      </c>
      <c r="AT93" s="6" t="s">
        <v>109</v>
      </c>
      <c r="AU93" s="6" t="s">
        <v>64</v>
      </c>
      <c r="AY93" s="6" t="s">
        <v>114</v>
      </c>
      <c r="BG93" s="110">
        <f>IF($N$93="zákl. přenesená",$J$93,0)</f>
        <v>0</v>
      </c>
      <c r="BJ93" s="6" t="s">
        <v>112</v>
      </c>
      <c r="BK93" s="110">
        <f>ROUND($I$93*$H$93,2)</f>
        <v>0</v>
      </c>
    </row>
    <row r="94" spans="2:47" s="6" customFormat="1" ht="27" customHeight="1">
      <c r="B94" s="21"/>
      <c r="D94" s="123" t="s">
        <v>156</v>
      </c>
      <c r="F94" s="130" t="s">
        <v>164</v>
      </c>
      <c r="L94" s="21"/>
      <c r="M94" s="47"/>
      <c r="T94" s="48"/>
      <c r="AT94" s="6" t="s">
        <v>156</v>
      </c>
      <c r="AU94" s="6" t="s">
        <v>64</v>
      </c>
    </row>
    <row r="95" spans="2:63" s="6" customFormat="1" ht="15.75" customHeight="1">
      <c r="B95" s="21"/>
      <c r="C95" s="111" t="s">
        <v>165</v>
      </c>
      <c r="D95" s="111" t="s">
        <v>115</v>
      </c>
      <c r="E95" s="112" t="s">
        <v>166</v>
      </c>
      <c r="F95" s="113" t="s">
        <v>167</v>
      </c>
      <c r="G95" s="114" t="s">
        <v>134</v>
      </c>
      <c r="H95" s="115">
        <v>30</v>
      </c>
      <c r="I95" s="116"/>
      <c r="J95" s="117">
        <f>ROUND($I$95*$H$95,2)</f>
        <v>0</v>
      </c>
      <c r="K95" s="118"/>
      <c r="L95" s="119"/>
      <c r="M95" s="120"/>
      <c r="N95" s="121" t="s">
        <v>40</v>
      </c>
      <c r="Q95" s="108">
        <v>0</v>
      </c>
      <c r="R95" s="108">
        <f>$Q$95*$H$95</f>
        <v>0</v>
      </c>
      <c r="S95" s="108">
        <v>0</v>
      </c>
      <c r="T95" s="109">
        <f>$S$95*$H$95</f>
        <v>0</v>
      </c>
      <c r="AR95" s="6" t="s">
        <v>136</v>
      </c>
      <c r="AT95" s="6" t="s">
        <v>109</v>
      </c>
      <c r="AU95" s="6" t="s">
        <v>64</v>
      </c>
      <c r="AY95" s="6" t="s">
        <v>114</v>
      </c>
      <c r="BG95" s="110">
        <f>IF($N$95="zákl. přenesená",$J$95,0)</f>
        <v>0</v>
      </c>
      <c r="BJ95" s="6" t="s">
        <v>112</v>
      </c>
      <c r="BK95" s="110">
        <f>ROUND($I$95*$H$95,2)</f>
        <v>0</v>
      </c>
    </row>
    <row r="96" spans="2:47" s="6" customFormat="1" ht="27" customHeight="1">
      <c r="B96" s="21"/>
      <c r="D96" s="123" t="s">
        <v>156</v>
      </c>
      <c r="F96" s="130" t="s">
        <v>164</v>
      </c>
      <c r="L96" s="21"/>
      <c r="M96" s="47"/>
      <c r="T96" s="48"/>
      <c r="AT96" s="6" t="s">
        <v>156</v>
      </c>
      <c r="AU96" s="6" t="s">
        <v>64</v>
      </c>
    </row>
    <row r="97" spans="2:63" s="6" customFormat="1" ht="15.75" customHeight="1">
      <c r="B97" s="21"/>
      <c r="C97" s="111" t="s">
        <v>168</v>
      </c>
      <c r="D97" s="111" t="s">
        <v>115</v>
      </c>
      <c r="E97" s="112" t="s">
        <v>169</v>
      </c>
      <c r="F97" s="113" t="s">
        <v>170</v>
      </c>
      <c r="G97" s="114" t="s">
        <v>134</v>
      </c>
      <c r="H97" s="115">
        <v>30</v>
      </c>
      <c r="I97" s="116"/>
      <c r="J97" s="117">
        <f>ROUND($I$97*$H$97,2)</f>
        <v>0</v>
      </c>
      <c r="K97" s="118"/>
      <c r="L97" s="119"/>
      <c r="M97" s="120"/>
      <c r="N97" s="121" t="s">
        <v>40</v>
      </c>
      <c r="Q97" s="108">
        <v>5.75</v>
      </c>
      <c r="R97" s="108">
        <f>$Q$97*$H$97</f>
        <v>172.5</v>
      </c>
      <c r="S97" s="108">
        <v>0</v>
      </c>
      <c r="T97" s="109">
        <f>$S$97*$H$97</f>
        <v>0</v>
      </c>
      <c r="AR97" s="6" t="s">
        <v>136</v>
      </c>
      <c r="AT97" s="6" t="s">
        <v>109</v>
      </c>
      <c r="AU97" s="6" t="s">
        <v>64</v>
      </c>
      <c r="AY97" s="6" t="s">
        <v>114</v>
      </c>
      <c r="BG97" s="110">
        <f>IF($N$97="zákl. přenesená",$J$97,0)</f>
        <v>0</v>
      </c>
      <c r="BJ97" s="6" t="s">
        <v>112</v>
      </c>
      <c r="BK97" s="110">
        <f>ROUND($I$97*$H$97,2)</f>
        <v>0</v>
      </c>
    </row>
    <row r="98" spans="2:47" s="6" customFormat="1" ht="27" customHeight="1">
      <c r="B98" s="21"/>
      <c r="D98" s="123" t="s">
        <v>156</v>
      </c>
      <c r="F98" s="130" t="s">
        <v>171</v>
      </c>
      <c r="L98" s="21"/>
      <c r="M98" s="47"/>
      <c r="T98" s="48"/>
      <c r="AT98" s="6" t="s">
        <v>156</v>
      </c>
      <c r="AU98" s="6" t="s">
        <v>64</v>
      </c>
    </row>
    <row r="99" spans="2:63" s="6" customFormat="1" ht="15.75" customHeight="1">
      <c r="B99" s="21"/>
      <c r="C99" s="98" t="s">
        <v>172</v>
      </c>
      <c r="D99" s="98" t="s">
        <v>109</v>
      </c>
      <c r="E99" s="99" t="s">
        <v>173</v>
      </c>
      <c r="F99" s="100" t="s">
        <v>174</v>
      </c>
      <c r="G99" s="101" t="s">
        <v>109</v>
      </c>
      <c r="H99" s="102">
        <v>240</v>
      </c>
      <c r="I99" s="103"/>
      <c r="J99" s="104">
        <f>ROUND($I$99*$H$99,2)</f>
        <v>0</v>
      </c>
      <c r="K99" s="105"/>
      <c r="L99" s="21"/>
      <c r="M99" s="106"/>
      <c r="N99" s="107" t="s">
        <v>40</v>
      </c>
      <c r="O99" s="108">
        <v>0.031</v>
      </c>
      <c r="P99" s="108">
        <f>$O$99*$H$99</f>
        <v>7.4399999999999995</v>
      </c>
      <c r="Q99" s="108">
        <v>0</v>
      </c>
      <c r="R99" s="108">
        <f>$Q$99*$H$99</f>
        <v>0</v>
      </c>
      <c r="S99" s="108">
        <v>0</v>
      </c>
      <c r="T99" s="109">
        <f>$S$99*$H$99</f>
        <v>0</v>
      </c>
      <c r="AR99" s="6" t="s">
        <v>112</v>
      </c>
      <c r="AT99" s="6" t="s">
        <v>113</v>
      </c>
      <c r="AU99" s="6" t="s">
        <v>64</v>
      </c>
      <c r="AY99" s="6" t="s">
        <v>114</v>
      </c>
      <c r="BG99" s="110">
        <f>IF($N$99="zákl. přenesená",$J$99,0)</f>
        <v>0</v>
      </c>
      <c r="BJ99" s="6" t="s">
        <v>112</v>
      </c>
      <c r="BK99" s="110">
        <f>ROUND($I$99*$H$99,2)</f>
        <v>0</v>
      </c>
    </row>
    <row r="100" spans="2:47" s="6" customFormat="1" ht="27" customHeight="1">
      <c r="B100" s="21"/>
      <c r="D100" s="123" t="s">
        <v>156</v>
      </c>
      <c r="F100" s="130" t="s">
        <v>175</v>
      </c>
      <c r="L100" s="21"/>
      <c r="M100" s="47"/>
      <c r="T100" s="48"/>
      <c r="AT100" s="6" t="s">
        <v>156</v>
      </c>
      <c r="AU100" s="6" t="s">
        <v>64</v>
      </c>
    </row>
    <row r="101" spans="2:63" s="6" customFormat="1" ht="15.75" customHeight="1">
      <c r="B101" s="21"/>
      <c r="C101" s="111" t="s">
        <v>176</v>
      </c>
      <c r="D101" s="111" t="s">
        <v>115</v>
      </c>
      <c r="E101" s="112" t="s">
        <v>177</v>
      </c>
      <c r="F101" s="113" t="s">
        <v>178</v>
      </c>
      <c r="G101" s="114" t="s">
        <v>109</v>
      </c>
      <c r="H101" s="115">
        <v>252</v>
      </c>
      <c r="I101" s="116"/>
      <c r="J101" s="117">
        <f>ROUND($I$101*$H$101,2)</f>
        <v>0</v>
      </c>
      <c r="K101" s="118"/>
      <c r="L101" s="119"/>
      <c r="M101" s="120"/>
      <c r="N101" s="121" t="s">
        <v>40</v>
      </c>
      <c r="Q101" s="108">
        <v>0.13</v>
      </c>
      <c r="R101" s="108">
        <f>$Q$101*$H$101</f>
        <v>32.76</v>
      </c>
      <c r="S101" s="108">
        <v>0</v>
      </c>
      <c r="T101" s="109">
        <f>$S$101*$H$101</f>
        <v>0</v>
      </c>
      <c r="AR101" s="6" t="s">
        <v>112</v>
      </c>
      <c r="AT101" s="6" t="s">
        <v>109</v>
      </c>
      <c r="AU101" s="6" t="s">
        <v>64</v>
      </c>
      <c r="AY101" s="6" t="s">
        <v>114</v>
      </c>
      <c r="BG101" s="110">
        <f>IF($N$101="zákl. přenesená",$J$101,0)</f>
        <v>0</v>
      </c>
      <c r="BJ101" s="6" t="s">
        <v>112</v>
      </c>
      <c r="BK101" s="110">
        <f>ROUND($I$101*$H$101,2)</f>
        <v>0</v>
      </c>
    </row>
    <row r="102" spans="2:51" s="6" customFormat="1" ht="15.75" customHeight="1">
      <c r="B102" s="122"/>
      <c r="D102" s="123" t="s">
        <v>118</v>
      </c>
      <c r="F102" s="124" t="s">
        <v>179</v>
      </c>
      <c r="H102" s="125">
        <v>252</v>
      </c>
      <c r="L102" s="122"/>
      <c r="M102" s="126"/>
      <c r="T102" s="127"/>
      <c r="AT102" s="128" t="s">
        <v>118</v>
      </c>
      <c r="AU102" s="128" t="s">
        <v>64</v>
      </c>
      <c r="AV102" s="128" t="s">
        <v>73</v>
      </c>
      <c r="AW102" s="128" t="s">
        <v>64</v>
      </c>
      <c r="AX102" s="128" t="s">
        <v>71</v>
      </c>
      <c r="AY102" s="128" t="s">
        <v>114</v>
      </c>
    </row>
    <row r="103" spans="2:63" s="6" customFormat="1" ht="15.75" customHeight="1">
      <c r="B103" s="21"/>
      <c r="C103" s="98" t="s">
        <v>180</v>
      </c>
      <c r="D103" s="98" t="s">
        <v>109</v>
      </c>
      <c r="E103" s="99" t="s">
        <v>181</v>
      </c>
      <c r="F103" s="100" t="s">
        <v>182</v>
      </c>
      <c r="G103" s="101" t="s">
        <v>134</v>
      </c>
      <c r="H103" s="102">
        <v>60</v>
      </c>
      <c r="I103" s="103"/>
      <c r="J103" s="104">
        <f>ROUND($I$103*$H$103,2)</f>
        <v>0</v>
      </c>
      <c r="K103" s="105"/>
      <c r="L103" s="21"/>
      <c r="M103" s="106"/>
      <c r="N103" s="107" t="s">
        <v>40</v>
      </c>
      <c r="O103" s="108">
        <v>0.245</v>
      </c>
      <c r="P103" s="108">
        <f>$O$103*$H$103</f>
        <v>14.7</v>
      </c>
      <c r="Q103" s="108">
        <v>0</v>
      </c>
      <c r="R103" s="108">
        <f>$Q$103*$H$103</f>
        <v>0</v>
      </c>
      <c r="S103" s="108">
        <v>0</v>
      </c>
      <c r="T103" s="109">
        <f>$S$103*$H$103</f>
        <v>0</v>
      </c>
      <c r="AR103" s="6" t="s">
        <v>112</v>
      </c>
      <c r="AT103" s="6" t="s">
        <v>113</v>
      </c>
      <c r="AU103" s="6" t="s">
        <v>64</v>
      </c>
      <c r="AY103" s="6" t="s">
        <v>114</v>
      </c>
      <c r="BG103" s="110">
        <f>IF($N$103="zákl. přenesená",$J$103,0)</f>
        <v>0</v>
      </c>
      <c r="BJ103" s="6" t="s">
        <v>112</v>
      </c>
      <c r="BK103" s="110">
        <f>ROUND($I$103*$H$103,2)</f>
        <v>0</v>
      </c>
    </row>
    <row r="104" spans="2:63" s="6" customFormat="1" ht="15.75" customHeight="1">
      <c r="B104" s="21"/>
      <c r="C104" s="98" t="s">
        <v>7</v>
      </c>
      <c r="D104" s="98" t="s">
        <v>109</v>
      </c>
      <c r="E104" s="99" t="s">
        <v>183</v>
      </c>
      <c r="F104" s="100" t="s">
        <v>184</v>
      </c>
      <c r="G104" s="101" t="s">
        <v>134</v>
      </c>
      <c r="H104" s="102">
        <v>60</v>
      </c>
      <c r="I104" s="103"/>
      <c r="J104" s="104">
        <f>ROUND($I$104*$H$104,2)</f>
        <v>0</v>
      </c>
      <c r="K104" s="105"/>
      <c r="L104" s="21"/>
      <c r="M104" s="106"/>
      <c r="N104" s="107" t="s">
        <v>40</v>
      </c>
      <c r="O104" s="108">
        <v>0.347</v>
      </c>
      <c r="P104" s="108">
        <f>$O$104*$H$104</f>
        <v>20.82</v>
      </c>
      <c r="Q104" s="108">
        <v>0</v>
      </c>
      <c r="R104" s="108">
        <f>$Q$104*$H$104</f>
        <v>0</v>
      </c>
      <c r="S104" s="108">
        <v>0</v>
      </c>
      <c r="T104" s="109">
        <f>$S$104*$H$104</f>
        <v>0</v>
      </c>
      <c r="AR104" s="6" t="s">
        <v>112</v>
      </c>
      <c r="AT104" s="6" t="s">
        <v>113</v>
      </c>
      <c r="AU104" s="6" t="s">
        <v>64</v>
      </c>
      <c r="AY104" s="6" t="s">
        <v>114</v>
      </c>
      <c r="BG104" s="110">
        <f>IF($N$104="zákl. přenesená",$J$104,0)</f>
        <v>0</v>
      </c>
      <c r="BJ104" s="6" t="s">
        <v>112</v>
      </c>
      <c r="BK104" s="110">
        <f>ROUND($I$104*$H$104,2)</f>
        <v>0</v>
      </c>
    </row>
    <row r="105" spans="2:63" s="6" customFormat="1" ht="15.75" customHeight="1">
      <c r="B105" s="21"/>
      <c r="C105" s="98" t="s">
        <v>185</v>
      </c>
      <c r="D105" s="98" t="s">
        <v>109</v>
      </c>
      <c r="E105" s="99" t="s">
        <v>186</v>
      </c>
      <c r="F105" s="100" t="s">
        <v>187</v>
      </c>
      <c r="G105" s="101" t="s">
        <v>134</v>
      </c>
      <c r="H105" s="102">
        <v>30</v>
      </c>
      <c r="I105" s="103"/>
      <c r="J105" s="104">
        <f>ROUND($I$105*$H$105,2)</f>
        <v>0</v>
      </c>
      <c r="K105" s="105"/>
      <c r="L105" s="21"/>
      <c r="M105" s="106"/>
      <c r="N105" s="107" t="s">
        <v>40</v>
      </c>
      <c r="O105" s="108">
        <v>1.95</v>
      </c>
      <c r="P105" s="108">
        <f>$O$105*$H$105</f>
        <v>58.5</v>
      </c>
      <c r="Q105" s="108">
        <v>0</v>
      </c>
      <c r="R105" s="108">
        <f>$Q$105*$H$105</f>
        <v>0</v>
      </c>
      <c r="S105" s="108">
        <v>0</v>
      </c>
      <c r="T105" s="109">
        <f>$S$105*$H$105</f>
        <v>0</v>
      </c>
      <c r="AR105" s="6" t="s">
        <v>112</v>
      </c>
      <c r="AT105" s="6" t="s">
        <v>113</v>
      </c>
      <c r="AU105" s="6" t="s">
        <v>64</v>
      </c>
      <c r="AY105" s="6" t="s">
        <v>114</v>
      </c>
      <c r="BG105" s="110">
        <f>IF($N$105="zákl. přenesená",$J$105,0)</f>
        <v>0</v>
      </c>
      <c r="BJ105" s="6" t="s">
        <v>112</v>
      </c>
      <c r="BK105" s="110">
        <f>ROUND($I$105*$H$105,2)</f>
        <v>0</v>
      </c>
    </row>
    <row r="106" spans="2:63" s="6" customFormat="1" ht="15.75" customHeight="1">
      <c r="B106" s="21"/>
      <c r="C106" s="98" t="s">
        <v>188</v>
      </c>
      <c r="D106" s="98" t="s">
        <v>109</v>
      </c>
      <c r="E106" s="99" t="s">
        <v>189</v>
      </c>
      <c r="F106" s="100" t="s">
        <v>190</v>
      </c>
      <c r="G106" s="101" t="s">
        <v>134</v>
      </c>
      <c r="H106" s="102">
        <v>30</v>
      </c>
      <c r="I106" s="103"/>
      <c r="J106" s="104">
        <f>ROUND($I$106*$H$106,2)</f>
        <v>0</v>
      </c>
      <c r="K106" s="105"/>
      <c r="L106" s="21"/>
      <c r="M106" s="106"/>
      <c r="N106" s="107" t="s">
        <v>40</v>
      </c>
      <c r="O106" s="108">
        <v>1.65</v>
      </c>
      <c r="P106" s="108">
        <f>$O$106*$H$106</f>
        <v>49.5</v>
      </c>
      <c r="Q106" s="108">
        <v>0</v>
      </c>
      <c r="R106" s="108">
        <f>$Q$106*$H$106</f>
        <v>0</v>
      </c>
      <c r="S106" s="108">
        <v>0</v>
      </c>
      <c r="T106" s="109">
        <f>$S$106*$H$106</f>
        <v>0</v>
      </c>
      <c r="AR106" s="6" t="s">
        <v>112</v>
      </c>
      <c r="AT106" s="6" t="s">
        <v>113</v>
      </c>
      <c r="AU106" s="6" t="s">
        <v>64</v>
      </c>
      <c r="AY106" s="6" t="s">
        <v>114</v>
      </c>
      <c r="BG106" s="110">
        <f>IF($N$106="zákl. přenesená",$J$106,0)</f>
        <v>0</v>
      </c>
      <c r="BJ106" s="6" t="s">
        <v>112</v>
      </c>
      <c r="BK106" s="110">
        <f>ROUND($I$106*$H$106,2)</f>
        <v>0</v>
      </c>
    </row>
    <row r="107" spans="2:63" s="6" customFormat="1" ht="15.75" customHeight="1">
      <c r="B107" s="21"/>
      <c r="C107" s="98" t="s">
        <v>191</v>
      </c>
      <c r="D107" s="98" t="s">
        <v>109</v>
      </c>
      <c r="E107" s="99" t="s">
        <v>192</v>
      </c>
      <c r="F107" s="100" t="s">
        <v>193</v>
      </c>
      <c r="G107" s="101" t="s">
        <v>134</v>
      </c>
      <c r="H107" s="102">
        <v>30</v>
      </c>
      <c r="I107" s="103"/>
      <c r="J107" s="104">
        <f>ROUND($I$107*$H$107,2)</f>
        <v>0</v>
      </c>
      <c r="K107" s="105"/>
      <c r="L107" s="21"/>
      <c r="M107" s="106"/>
      <c r="N107" s="107" t="s">
        <v>40</v>
      </c>
      <c r="O107" s="108">
        <v>0.95</v>
      </c>
      <c r="P107" s="108">
        <f>$O$107*$H$107</f>
        <v>28.5</v>
      </c>
      <c r="Q107" s="108">
        <v>0</v>
      </c>
      <c r="R107" s="108">
        <f>$Q$107*$H$107</f>
        <v>0</v>
      </c>
      <c r="S107" s="108">
        <v>0</v>
      </c>
      <c r="T107" s="109">
        <f>$S$107*$H$107</f>
        <v>0</v>
      </c>
      <c r="AR107" s="6" t="s">
        <v>112</v>
      </c>
      <c r="AT107" s="6" t="s">
        <v>113</v>
      </c>
      <c r="AU107" s="6" t="s">
        <v>64</v>
      </c>
      <c r="AY107" s="6" t="s">
        <v>114</v>
      </c>
      <c r="BG107" s="110">
        <f>IF($N$107="zákl. přenesená",$J$107,0)</f>
        <v>0</v>
      </c>
      <c r="BJ107" s="6" t="s">
        <v>112</v>
      </c>
      <c r="BK107" s="110">
        <f>ROUND($I$107*$H$107,2)</f>
        <v>0</v>
      </c>
    </row>
    <row r="108" spans="2:63" s="6" customFormat="1" ht="15.75" customHeight="1">
      <c r="B108" s="21"/>
      <c r="C108" s="98" t="s">
        <v>194</v>
      </c>
      <c r="D108" s="98" t="s">
        <v>109</v>
      </c>
      <c r="E108" s="99" t="s">
        <v>195</v>
      </c>
      <c r="F108" s="100" t="s">
        <v>196</v>
      </c>
      <c r="G108" s="101" t="s">
        <v>134</v>
      </c>
      <c r="H108" s="102">
        <v>30</v>
      </c>
      <c r="I108" s="103"/>
      <c r="J108" s="104">
        <f>ROUND($I$108*$H$108,2)</f>
        <v>0</v>
      </c>
      <c r="K108" s="105"/>
      <c r="L108" s="21"/>
      <c r="M108" s="106"/>
      <c r="N108" s="107" t="s">
        <v>40</v>
      </c>
      <c r="O108" s="108">
        <v>1.1</v>
      </c>
      <c r="P108" s="108">
        <f>$O$108*$H$108</f>
        <v>33</v>
      </c>
      <c r="Q108" s="108">
        <v>0</v>
      </c>
      <c r="R108" s="108">
        <f>$Q$108*$H$108</f>
        <v>0</v>
      </c>
      <c r="S108" s="108">
        <v>0</v>
      </c>
      <c r="T108" s="109">
        <f>$S$108*$H$108</f>
        <v>0</v>
      </c>
      <c r="AR108" s="6" t="s">
        <v>112</v>
      </c>
      <c r="AT108" s="6" t="s">
        <v>113</v>
      </c>
      <c r="AU108" s="6" t="s">
        <v>64</v>
      </c>
      <c r="AY108" s="6" t="s">
        <v>114</v>
      </c>
      <c r="BG108" s="110">
        <f>IF($N$108="zákl. přenesená",$J$108,0)</f>
        <v>0</v>
      </c>
      <c r="BJ108" s="6" t="s">
        <v>112</v>
      </c>
      <c r="BK108" s="110">
        <f>ROUND($I$108*$H$108,2)</f>
        <v>0</v>
      </c>
    </row>
    <row r="109" spans="2:63" s="6" customFormat="1" ht="15.75" customHeight="1">
      <c r="B109" s="21"/>
      <c r="C109" s="98" t="s">
        <v>197</v>
      </c>
      <c r="D109" s="98" t="s">
        <v>109</v>
      </c>
      <c r="E109" s="99" t="s">
        <v>198</v>
      </c>
      <c r="F109" s="100" t="s">
        <v>199</v>
      </c>
      <c r="G109" s="101" t="s">
        <v>134</v>
      </c>
      <c r="H109" s="102">
        <v>30</v>
      </c>
      <c r="I109" s="103"/>
      <c r="J109" s="104">
        <f>ROUND($I$109*$H$109,2)</f>
        <v>0</v>
      </c>
      <c r="K109" s="105"/>
      <c r="L109" s="21"/>
      <c r="M109" s="106"/>
      <c r="N109" s="107" t="s">
        <v>40</v>
      </c>
      <c r="O109" s="108">
        <v>3.792</v>
      </c>
      <c r="P109" s="108">
        <f>$O$109*$H$109</f>
        <v>113.75999999999999</v>
      </c>
      <c r="Q109" s="108">
        <v>0</v>
      </c>
      <c r="R109" s="108">
        <f>$Q$109*$H$109</f>
        <v>0</v>
      </c>
      <c r="S109" s="108">
        <v>0</v>
      </c>
      <c r="T109" s="109">
        <f>$S$109*$H$109</f>
        <v>0</v>
      </c>
      <c r="AR109" s="6" t="s">
        <v>112</v>
      </c>
      <c r="AT109" s="6" t="s">
        <v>113</v>
      </c>
      <c r="AU109" s="6" t="s">
        <v>64</v>
      </c>
      <c r="AY109" s="6" t="s">
        <v>114</v>
      </c>
      <c r="BG109" s="110">
        <f>IF($N$109="zákl. přenesená",$J$109,0)</f>
        <v>0</v>
      </c>
      <c r="BJ109" s="6" t="s">
        <v>112</v>
      </c>
      <c r="BK109" s="110">
        <f>ROUND($I$109*$H$109,2)</f>
        <v>0</v>
      </c>
    </row>
    <row r="110" spans="2:47" s="6" customFormat="1" ht="27" customHeight="1">
      <c r="B110" s="21"/>
      <c r="D110" s="123" t="s">
        <v>156</v>
      </c>
      <c r="F110" s="130" t="s">
        <v>200</v>
      </c>
      <c r="L110" s="21"/>
      <c r="M110" s="47"/>
      <c r="T110" s="48"/>
      <c r="AT110" s="6" t="s">
        <v>156</v>
      </c>
      <c r="AU110" s="6" t="s">
        <v>64</v>
      </c>
    </row>
    <row r="111" spans="2:63" s="6" customFormat="1" ht="15.75" customHeight="1">
      <c r="B111" s="21"/>
      <c r="C111" s="98" t="s">
        <v>201</v>
      </c>
      <c r="D111" s="98" t="s">
        <v>109</v>
      </c>
      <c r="E111" s="99" t="s">
        <v>202</v>
      </c>
      <c r="F111" s="100" t="s">
        <v>203</v>
      </c>
      <c r="G111" s="101" t="s">
        <v>134</v>
      </c>
      <c r="H111" s="102">
        <v>30</v>
      </c>
      <c r="I111" s="103"/>
      <c r="J111" s="104">
        <f>ROUND($I$111*$H$111,2)</f>
        <v>0</v>
      </c>
      <c r="K111" s="105"/>
      <c r="L111" s="21"/>
      <c r="M111" s="106"/>
      <c r="N111" s="107" t="s">
        <v>40</v>
      </c>
      <c r="O111" s="108">
        <v>0.1</v>
      </c>
      <c r="P111" s="108">
        <f>$O$111*$H$111</f>
        <v>3</v>
      </c>
      <c r="Q111" s="108">
        <v>0</v>
      </c>
      <c r="R111" s="108">
        <f>$Q$111*$H$111</f>
        <v>0</v>
      </c>
      <c r="S111" s="108">
        <v>0</v>
      </c>
      <c r="T111" s="109">
        <f>$S$111*$H$111</f>
        <v>0</v>
      </c>
      <c r="AR111" s="6" t="s">
        <v>112</v>
      </c>
      <c r="AT111" s="6" t="s">
        <v>113</v>
      </c>
      <c r="AU111" s="6" t="s">
        <v>64</v>
      </c>
      <c r="AY111" s="6" t="s">
        <v>114</v>
      </c>
      <c r="BG111" s="110">
        <f>IF($N$111="zákl. přenesená",$J$111,0)</f>
        <v>0</v>
      </c>
      <c r="BJ111" s="6" t="s">
        <v>112</v>
      </c>
      <c r="BK111" s="110">
        <f>ROUND($I$111*$H$111,2)</f>
        <v>0</v>
      </c>
    </row>
    <row r="112" spans="2:63" s="6" customFormat="1" ht="15.75" customHeight="1">
      <c r="B112" s="21"/>
      <c r="C112" s="98" t="s">
        <v>204</v>
      </c>
      <c r="D112" s="98" t="s">
        <v>109</v>
      </c>
      <c r="E112" s="99" t="s">
        <v>205</v>
      </c>
      <c r="F112" s="100" t="s">
        <v>206</v>
      </c>
      <c r="G112" s="101" t="s">
        <v>109</v>
      </c>
      <c r="H112" s="102">
        <v>475.5</v>
      </c>
      <c r="I112" s="103"/>
      <c r="J112" s="104">
        <f>ROUND($I$112*$H$112,2)</f>
        <v>0</v>
      </c>
      <c r="K112" s="105"/>
      <c r="L112" s="21"/>
      <c r="M112" s="106"/>
      <c r="N112" s="107" t="s">
        <v>40</v>
      </c>
      <c r="O112" s="108">
        <v>0.124</v>
      </c>
      <c r="P112" s="108">
        <f>$O$112*$H$112</f>
        <v>58.961999999999996</v>
      </c>
      <c r="Q112" s="108">
        <v>0</v>
      </c>
      <c r="R112" s="108">
        <f>$Q$112*$H$112</f>
        <v>0</v>
      </c>
      <c r="S112" s="108">
        <v>0</v>
      </c>
      <c r="T112" s="109">
        <f>$S$112*$H$112</f>
        <v>0</v>
      </c>
      <c r="AR112" s="6" t="s">
        <v>112</v>
      </c>
      <c r="AT112" s="6" t="s">
        <v>113</v>
      </c>
      <c r="AU112" s="6" t="s">
        <v>64</v>
      </c>
      <c r="AY112" s="6" t="s">
        <v>114</v>
      </c>
      <c r="BG112" s="110">
        <f>IF($N$112="zákl. přenesená",$J$112,0)</f>
        <v>0</v>
      </c>
      <c r="BJ112" s="6" t="s">
        <v>112</v>
      </c>
      <c r="BK112" s="110">
        <f>ROUND($I$112*$H$112,2)</f>
        <v>0</v>
      </c>
    </row>
    <row r="113" spans="2:63" s="6" customFormat="1" ht="15.75" customHeight="1">
      <c r="B113" s="21"/>
      <c r="C113" s="111" t="s">
        <v>207</v>
      </c>
      <c r="D113" s="111" t="s">
        <v>115</v>
      </c>
      <c r="E113" s="112" t="s">
        <v>208</v>
      </c>
      <c r="F113" s="113" t="s">
        <v>209</v>
      </c>
      <c r="G113" s="114" t="s">
        <v>210</v>
      </c>
      <c r="H113" s="115">
        <v>475.5</v>
      </c>
      <c r="I113" s="116"/>
      <c r="J113" s="117">
        <f>ROUND($I$113*$H$113,2)</f>
        <v>0</v>
      </c>
      <c r="K113" s="118"/>
      <c r="L113" s="119"/>
      <c r="M113" s="120"/>
      <c r="N113" s="121" t="s">
        <v>40</v>
      </c>
      <c r="Q113" s="108">
        <v>0.94</v>
      </c>
      <c r="R113" s="108">
        <f>$Q$113*$H$113</f>
        <v>446.96999999999997</v>
      </c>
      <c r="S113" s="108">
        <v>0</v>
      </c>
      <c r="T113" s="109">
        <f>$S$113*$H$113</f>
        <v>0</v>
      </c>
      <c r="AR113" s="6" t="s">
        <v>112</v>
      </c>
      <c r="AT113" s="6" t="s">
        <v>109</v>
      </c>
      <c r="AU113" s="6" t="s">
        <v>64</v>
      </c>
      <c r="AY113" s="6" t="s">
        <v>114</v>
      </c>
      <c r="BG113" s="110">
        <f>IF($N$113="zákl. přenesená",$J$113,0)</f>
        <v>0</v>
      </c>
      <c r="BJ113" s="6" t="s">
        <v>112</v>
      </c>
      <c r="BK113" s="110">
        <f>ROUND($I$113*$H$113,2)</f>
        <v>0</v>
      </c>
    </row>
    <row r="114" spans="2:63" s="6" customFormat="1" ht="15.75" customHeight="1">
      <c r="B114" s="21"/>
      <c r="C114" s="98" t="s">
        <v>211</v>
      </c>
      <c r="D114" s="98" t="s">
        <v>109</v>
      </c>
      <c r="E114" s="99" t="s">
        <v>212</v>
      </c>
      <c r="F114" s="100" t="s">
        <v>213</v>
      </c>
      <c r="G114" s="101" t="s">
        <v>134</v>
      </c>
      <c r="H114" s="102">
        <v>30</v>
      </c>
      <c r="I114" s="103"/>
      <c r="J114" s="104">
        <f>ROUND($I$114*$H$114,2)</f>
        <v>0</v>
      </c>
      <c r="K114" s="105"/>
      <c r="L114" s="21"/>
      <c r="M114" s="106"/>
      <c r="N114" s="107" t="s">
        <v>40</v>
      </c>
      <c r="O114" s="108">
        <v>0.17</v>
      </c>
      <c r="P114" s="108">
        <f>$O$114*$H$114</f>
        <v>5.1000000000000005</v>
      </c>
      <c r="Q114" s="108">
        <v>0</v>
      </c>
      <c r="R114" s="108">
        <f>$Q$114*$H$114</f>
        <v>0</v>
      </c>
      <c r="S114" s="108">
        <v>0</v>
      </c>
      <c r="T114" s="109">
        <f>$S$114*$H$114</f>
        <v>0</v>
      </c>
      <c r="AR114" s="6" t="s">
        <v>112</v>
      </c>
      <c r="AT114" s="6" t="s">
        <v>113</v>
      </c>
      <c r="AU114" s="6" t="s">
        <v>64</v>
      </c>
      <c r="AY114" s="6" t="s">
        <v>114</v>
      </c>
      <c r="BG114" s="110">
        <f>IF($N$114="zákl. přenesená",$J$114,0)</f>
        <v>0</v>
      </c>
      <c r="BJ114" s="6" t="s">
        <v>112</v>
      </c>
      <c r="BK114" s="110">
        <f>ROUND($I$114*$H$114,2)</f>
        <v>0</v>
      </c>
    </row>
    <row r="115" spans="2:63" s="6" customFormat="1" ht="15.75" customHeight="1">
      <c r="B115" s="21"/>
      <c r="C115" s="111" t="s">
        <v>214</v>
      </c>
      <c r="D115" s="111" t="s">
        <v>115</v>
      </c>
      <c r="E115" s="112" t="s">
        <v>215</v>
      </c>
      <c r="F115" s="113" t="s">
        <v>216</v>
      </c>
      <c r="G115" s="114" t="s">
        <v>134</v>
      </c>
      <c r="H115" s="115">
        <v>15</v>
      </c>
      <c r="I115" s="116"/>
      <c r="J115" s="117">
        <f>ROUND($I$115*$H$115,2)</f>
        <v>0</v>
      </c>
      <c r="K115" s="118"/>
      <c r="L115" s="119"/>
      <c r="M115" s="120"/>
      <c r="N115" s="121" t="s">
        <v>40</v>
      </c>
      <c r="Q115" s="108">
        <v>0.25</v>
      </c>
      <c r="R115" s="108">
        <f>$Q$115*$H$115</f>
        <v>3.75</v>
      </c>
      <c r="S115" s="108">
        <v>0</v>
      </c>
      <c r="T115" s="109">
        <f>$S$115*$H$115</f>
        <v>0</v>
      </c>
      <c r="AR115" s="6" t="s">
        <v>112</v>
      </c>
      <c r="AT115" s="6" t="s">
        <v>109</v>
      </c>
      <c r="AU115" s="6" t="s">
        <v>64</v>
      </c>
      <c r="AY115" s="6" t="s">
        <v>114</v>
      </c>
      <c r="BG115" s="110">
        <f>IF($N$115="zákl. přenesená",$J$115,0)</f>
        <v>0</v>
      </c>
      <c r="BJ115" s="6" t="s">
        <v>112</v>
      </c>
      <c r="BK115" s="110">
        <f>ROUND($I$115*$H$115,2)</f>
        <v>0</v>
      </c>
    </row>
    <row r="116" spans="2:51" s="6" customFormat="1" ht="15.75" customHeight="1">
      <c r="B116" s="122"/>
      <c r="D116" s="123" t="s">
        <v>118</v>
      </c>
      <c r="F116" s="124" t="s">
        <v>217</v>
      </c>
      <c r="H116" s="125">
        <v>15</v>
      </c>
      <c r="L116" s="122"/>
      <c r="M116" s="126"/>
      <c r="T116" s="127"/>
      <c r="AT116" s="128" t="s">
        <v>118</v>
      </c>
      <c r="AU116" s="128" t="s">
        <v>64</v>
      </c>
      <c r="AV116" s="128" t="s">
        <v>73</v>
      </c>
      <c r="AW116" s="128" t="s">
        <v>64</v>
      </c>
      <c r="AX116" s="128" t="s">
        <v>71</v>
      </c>
      <c r="AY116" s="128" t="s">
        <v>114</v>
      </c>
    </row>
    <row r="117" spans="2:63" s="6" customFormat="1" ht="15.75" customHeight="1">
      <c r="B117" s="21"/>
      <c r="C117" s="111" t="s">
        <v>218</v>
      </c>
      <c r="D117" s="111" t="s">
        <v>115</v>
      </c>
      <c r="E117" s="112" t="s">
        <v>219</v>
      </c>
      <c r="F117" s="113" t="s">
        <v>220</v>
      </c>
      <c r="G117" s="114" t="s">
        <v>134</v>
      </c>
      <c r="H117" s="115">
        <v>30</v>
      </c>
      <c r="I117" s="116"/>
      <c r="J117" s="117">
        <f>ROUND($I$117*$H$117,2)</f>
        <v>0</v>
      </c>
      <c r="K117" s="118"/>
      <c r="L117" s="119"/>
      <c r="M117" s="120"/>
      <c r="N117" s="121" t="s">
        <v>40</v>
      </c>
      <c r="Q117" s="108">
        <v>0.26</v>
      </c>
      <c r="R117" s="108">
        <f>$Q$117*$H$117</f>
        <v>7.800000000000001</v>
      </c>
      <c r="S117" s="108">
        <v>0</v>
      </c>
      <c r="T117" s="109">
        <f>$S$117*$H$117</f>
        <v>0</v>
      </c>
      <c r="AR117" s="6" t="s">
        <v>112</v>
      </c>
      <c r="AT117" s="6" t="s">
        <v>109</v>
      </c>
      <c r="AU117" s="6" t="s">
        <v>64</v>
      </c>
      <c r="AY117" s="6" t="s">
        <v>114</v>
      </c>
      <c r="BG117" s="110">
        <f>IF($N$117="zákl. přenesená",$J$117,0)</f>
        <v>0</v>
      </c>
      <c r="BJ117" s="6" t="s">
        <v>112</v>
      </c>
      <c r="BK117" s="110">
        <f>ROUND($I$117*$H$117,2)</f>
        <v>0</v>
      </c>
    </row>
    <row r="118" spans="2:63" s="6" customFormat="1" ht="15.75" customHeight="1">
      <c r="B118" s="21"/>
      <c r="C118" s="111" t="s">
        <v>221</v>
      </c>
      <c r="D118" s="111" t="s">
        <v>115</v>
      </c>
      <c r="E118" s="112" t="s">
        <v>222</v>
      </c>
      <c r="F118" s="113" t="s">
        <v>223</v>
      </c>
      <c r="G118" s="114" t="s">
        <v>134</v>
      </c>
      <c r="H118" s="115">
        <v>6</v>
      </c>
      <c r="I118" s="116"/>
      <c r="J118" s="117">
        <f>ROUND($I$118*$H$118,2)</f>
        <v>0</v>
      </c>
      <c r="K118" s="118"/>
      <c r="L118" s="119"/>
      <c r="M118" s="120"/>
      <c r="N118" s="121" t="s">
        <v>40</v>
      </c>
      <c r="Q118" s="108">
        <v>0.21</v>
      </c>
      <c r="R118" s="108">
        <f>$Q$118*$H$118</f>
        <v>1.26</v>
      </c>
      <c r="S118" s="108">
        <v>0</v>
      </c>
      <c r="T118" s="109">
        <f>$S$118*$H$118</f>
        <v>0</v>
      </c>
      <c r="AR118" s="6" t="s">
        <v>112</v>
      </c>
      <c r="AT118" s="6" t="s">
        <v>109</v>
      </c>
      <c r="AU118" s="6" t="s">
        <v>64</v>
      </c>
      <c r="AY118" s="6" t="s">
        <v>114</v>
      </c>
      <c r="BG118" s="110">
        <f>IF($N$118="zákl. přenesená",$J$118,0)</f>
        <v>0</v>
      </c>
      <c r="BJ118" s="6" t="s">
        <v>112</v>
      </c>
      <c r="BK118" s="110">
        <f>ROUND($I$118*$H$118,2)</f>
        <v>0</v>
      </c>
    </row>
    <row r="119" spans="2:63" s="6" customFormat="1" ht="15.75" customHeight="1">
      <c r="B119" s="21"/>
      <c r="C119" s="98" t="s">
        <v>224</v>
      </c>
      <c r="D119" s="98" t="s">
        <v>109</v>
      </c>
      <c r="E119" s="99" t="s">
        <v>225</v>
      </c>
      <c r="F119" s="100" t="s">
        <v>226</v>
      </c>
      <c r="G119" s="101" t="s">
        <v>227</v>
      </c>
      <c r="H119" s="102">
        <v>8.97</v>
      </c>
      <c r="I119" s="103"/>
      <c r="J119" s="104">
        <f>ROUND($I$119*$H$119,2)</f>
        <v>0</v>
      </c>
      <c r="K119" s="105"/>
      <c r="L119" s="21"/>
      <c r="M119" s="106"/>
      <c r="N119" s="107" t="s">
        <v>40</v>
      </c>
      <c r="O119" s="108">
        <v>1.994</v>
      </c>
      <c r="P119" s="108">
        <f>$O$119*$H$119</f>
        <v>17.88618</v>
      </c>
      <c r="Q119" s="108">
        <v>0</v>
      </c>
      <c r="R119" s="108">
        <f>$Q$119*$H$119</f>
        <v>0</v>
      </c>
      <c r="S119" s="108">
        <v>0</v>
      </c>
      <c r="T119" s="109">
        <f>$S$119*$H$119</f>
        <v>0</v>
      </c>
      <c r="AR119" s="6" t="s">
        <v>112</v>
      </c>
      <c r="AT119" s="6" t="s">
        <v>113</v>
      </c>
      <c r="AU119" s="6" t="s">
        <v>64</v>
      </c>
      <c r="AY119" s="6" t="s">
        <v>114</v>
      </c>
      <c r="BG119" s="110">
        <f>IF($N$119="zákl. přenesená",$J$119,0)</f>
        <v>0</v>
      </c>
      <c r="BJ119" s="6" t="s">
        <v>112</v>
      </c>
      <c r="BK119" s="110">
        <f>ROUND($I$119*$H$119,2)</f>
        <v>0</v>
      </c>
    </row>
    <row r="120" spans="2:47" s="6" customFormat="1" ht="27" customHeight="1">
      <c r="B120" s="21"/>
      <c r="D120" s="123" t="s">
        <v>156</v>
      </c>
      <c r="F120" s="130" t="s">
        <v>228</v>
      </c>
      <c r="L120" s="21"/>
      <c r="M120" s="47"/>
      <c r="T120" s="48"/>
      <c r="AT120" s="6" t="s">
        <v>156</v>
      </c>
      <c r="AU120" s="6" t="s">
        <v>64</v>
      </c>
    </row>
    <row r="121" spans="2:63" s="6" customFormat="1" ht="15.75" customHeight="1">
      <c r="B121" s="21"/>
      <c r="C121" s="111" t="s">
        <v>229</v>
      </c>
      <c r="D121" s="111" t="s">
        <v>115</v>
      </c>
      <c r="E121" s="112" t="s">
        <v>230</v>
      </c>
      <c r="F121" s="113" t="s">
        <v>231</v>
      </c>
      <c r="G121" s="114" t="s">
        <v>227</v>
      </c>
      <c r="H121" s="115">
        <v>8.97</v>
      </c>
      <c r="I121" s="116"/>
      <c r="J121" s="117">
        <f>ROUND($I$121*$H$121,2)</f>
        <v>0</v>
      </c>
      <c r="K121" s="118"/>
      <c r="L121" s="119"/>
      <c r="M121" s="120"/>
      <c r="N121" s="121" t="s">
        <v>40</v>
      </c>
      <c r="Q121" s="108">
        <v>0</v>
      </c>
      <c r="R121" s="108">
        <f>$Q$121*$H$121</f>
        <v>0</v>
      </c>
      <c r="S121" s="108">
        <v>0</v>
      </c>
      <c r="T121" s="109">
        <f>$S$121*$H$121</f>
        <v>0</v>
      </c>
      <c r="AR121" s="6" t="s">
        <v>112</v>
      </c>
      <c r="AT121" s="6" t="s">
        <v>109</v>
      </c>
      <c r="AU121" s="6" t="s">
        <v>64</v>
      </c>
      <c r="AY121" s="6" t="s">
        <v>114</v>
      </c>
      <c r="BG121" s="110">
        <f>IF($N$121="zákl. přenesená",$J$121,0)</f>
        <v>0</v>
      </c>
      <c r="BJ121" s="6" t="s">
        <v>112</v>
      </c>
      <c r="BK121" s="110">
        <f>ROUND($I$121*$H$121,2)</f>
        <v>0</v>
      </c>
    </row>
    <row r="122" spans="2:63" s="6" customFormat="1" ht="15.75" customHeight="1">
      <c r="B122" s="21"/>
      <c r="C122" s="111" t="s">
        <v>232</v>
      </c>
      <c r="D122" s="111" t="s">
        <v>115</v>
      </c>
      <c r="E122" s="112" t="s">
        <v>233</v>
      </c>
      <c r="F122" s="113" t="s">
        <v>234</v>
      </c>
      <c r="G122" s="114" t="s">
        <v>227</v>
      </c>
      <c r="H122" s="115">
        <v>0.03588</v>
      </c>
      <c r="I122" s="116"/>
      <c r="J122" s="117">
        <f>ROUND($I$122*$H$122,2)</f>
        <v>0</v>
      </c>
      <c r="K122" s="118"/>
      <c r="L122" s="119"/>
      <c r="M122" s="120"/>
      <c r="N122" s="121" t="s">
        <v>40</v>
      </c>
      <c r="Q122" s="108">
        <v>0</v>
      </c>
      <c r="R122" s="108">
        <f>$Q$122*$H$122</f>
        <v>0</v>
      </c>
      <c r="S122" s="108">
        <v>0</v>
      </c>
      <c r="T122" s="109">
        <f>$S$122*$H$122</f>
        <v>0</v>
      </c>
      <c r="AR122" s="6" t="s">
        <v>112</v>
      </c>
      <c r="AT122" s="6" t="s">
        <v>109</v>
      </c>
      <c r="AU122" s="6" t="s">
        <v>64</v>
      </c>
      <c r="AY122" s="6" t="s">
        <v>114</v>
      </c>
      <c r="BG122" s="110">
        <f>IF($N$122="zákl. přenesená",$J$122,0)</f>
        <v>0</v>
      </c>
      <c r="BJ122" s="6" t="s">
        <v>112</v>
      </c>
      <c r="BK122" s="110">
        <f>ROUND($I$122*$H$122,2)</f>
        <v>0</v>
      </c>
    </row>
    <row r="123" spans="2:51" s="6" customFormat="1" ht="15.75" customHeight="1">
      <c r="B123" s="122"/>
      <c r="D123" s="123" t="s">
        <v>118</v>
      </c>
      <c r="F123" s="124" t="s">
        <v>235</v>
      </c>
      <c r="H123" s="125">
        <v>0.03588</v>
      </c>
      <c r="L123" s="122"/>
      <c r="M123" s="126"/>
      <c r="T123" s="127"/>
      <c r="AT123" s="128" t="s">
        <v>118</v>
      </c>
      <c r="AU123" s="128" t="s">
        <v>64</v>
      </c>
      <c r="AV123" s="128" t="s">
        <v>73</v>
      </c>
      <c r="AW123" s="128" t="s">
        <v>64</v>
      </c>
      <c r="AX123" s="128" t="s">
        <v>71</v>
      </c>
      <c r="AY123" s="128" t="s">
        <v>114</v>
      </c>
    </row>
    <row r="124" spans="2:63" s="6" customFormat="1" ht="15.75" customHeight="1">
      <c r="B124" s="21"/>
      <c r="C124" s="111" t="s">
        <v>236</v>
      </c>
      <c r="D124" s="111" t="s">
        <v>115</v>
      </c>
      <c r="E124" s="112" t="s">
        <v>237</v>
      </c>
      <c r="F124" s="113" t="s">
        <v>238</v>
      </c>
      <c r="G124" s="114" t="s">
        <v>227</v>
      </c>
      <c r="H124" s="115">
        <v>0.09867</v>
      </c>
      <c r="I124" s="116"/>
      <c r="J124" s="117">
        <f>ROUND($I$124*$H$124,2)</f>
        <v>0</v>
      </c>
      <c r="K124" s="118"/>
      <c r="L124" s="119"/>
      <c r="M124" s="120"/>
      <c r="N124" s="121" t="s">
        <v>40</v>
      </c>
      <c r="Q124" s="108">
        <v>0</v>
      </c>
      <c r="R124" s="108">
        <f>$Q$124*$H$124</f>
        <v>0</v>
      </c>
      <c r="S124" s="108">
        <v>0</v>
      </c>
      <c r="T124" s="109">
        <f>$S$124*$H$124</f>
        <v>0</v>
      </c>
      <c r="AR124" s="6" t="s">
        <v>112</v>
      </c>
      <c r="AT124" s="6" t="s">
        <v>109</v>
      </c>
      <c r="AU124" s="6" t="s">
        <v>64</v>
      </c>
      <c r="AY124" s="6" t="s">
        <v>114</v>
      </c>
      <c r="BG124" s="110">
        <f>IF($N$124="zákl. přenesená",$J$124,0)</f>
        <v>0</v>
      </c>
      <c r="BJ124" s="6" t="s">
        <v>112</v>
      </c>
      <c r="BK124" s="110">
        <f>ROUND($I$124*$H$124,2)</f>
        <v>0</v>
      </c>
    </row>
    <row r="125" spans="2:51" s="6" customFormat="1" ht="15.75" customHeight="1">
      <c r="B125" s="122"/>
      <c r="D125" s="123" t="s">
        <v>118</v>
      </c>
      <c r="F125" s="124" t="s">
        <v>239</v>
      </c>
      <c r="H125" s="125">
        <v>0.09867</v>
      </c>
      <c r="L125" s="122"/>
      <c r="M125" s="126"/>
      <c r="T125" s="127"/>
      <c r="AT125" s="128" t="s">
        <v>118</v>
      </c>
      <c r="AU125" s="128" t="s">
        <v>64</v>
      </c>
      <c r="AV125" s="128" t="s">
        <v>73</v>
      </c>
      <c r="AW125" s="128" t="s">
        <v>64</v>
      </c>
      <c r="AX125" s="128" t="s">
        <v>71</v>
      </c>
      <c r="AY125" s="128" t="s">
        <v>114</v>
      </c>
    </row>
    <row r="126" spans="2:63" s="6" customFormat="1" ht="15.75" customHeight="1">
      <c r="B126" s="21"/>
      <c r="C126" s="98" t="s">
        <v>240</v>
      </c>
      <c r="D126" s="98" t="s">
        <v>109</v>
      </c>
      <c r="E126" s="99" t="s">
        <v>241</v>
      </c>
      <c r="F126" s="100" t="s">
        <v>242</v>
      </c>
      <c r="G126" s="101" t="s">
        <v>227</v>
      </c>
      <c r="H126" s="102">
        <v>11.66</v>
      </c>
      <c r="I126" s="103"/>
      <c r="J126" s="104">
        <f>ROUND($I$126*$H$126,2)</f>
        <v>0</v>
      </c>
      <c r="K126" s="105"/>
      <c r="L126" s="21"/>
      <c r="M126" s="106"/>
      <c r="N126" s="107" t="s">
        <v>40</v>
      </c>
      <c r="O126" s="108">
        <v>2.99</v>
      </c>
      <c r="P126" s="108">
        <f>$O$126*$H$126</f>
        <v>34.863400000000006</v>
      </c>
      <c r="Q126" s="108">
        <v>0</v>
      </c>
      <c r="R126" s="108">
        <f>$Q$126*$H$126</f>
        <v>0</v>
      </c>
      <c r="S126" s="108">
        <v>0</v>
      </c>
      <c r="T126" s="109">
        <f>$S$126*$H$126</f>
        <v>0</v>
      </c>
      <c r="AR126" s="6" t="s">
        <v>112</v>
      </c>
      <c r="AT126" s="6" t="s">
        <v>113</v>
      </c>
      <c r="AU126" s="6" t="s">
        <v>64</v>
      </c>
      <c r="AY126" s="6" t="s">
        <v>114</v>
      </c>
      <c r="BG126" s="110">
        <f>IF($N$126="zákl. přenesená",$J$126,0)</f>
        <v>0</v>
      </c>
      <c r="BJ126" s="6" t="s">
        <v>112</v>
      </c>
      <c r="BK126" s="110">
        <f>ROUND($I$126*$H$126,2)</f>
        <v>0</v>
      </c>
    </row>
    <row r="127" spans="2:63" s="6" customFormat="1" ht="15.75" customHeight="1">
      <c r="B127" s="21"/>
      <c r="C127" s="98" t="s">
        <v>243</v>
      </c>
      <c r="D127" s="98" t="s">
        <v>109</v>
      </c>
      <c r="E127" s="99" t="s">
        <v>244</v>
      </c>
      <c r="F127" s="100" t="s">
        <v>245</v>
      </c>
      <c r="G127" s="101" t="s">
        <v>227</v>
      </c>
      <c r="H127" s="102">
        <v>2.7</v>
      </c>
      <c r="I127" s="103"/>
      <c r="J127" s="104">
        <f>ROUND($I$127*$H$127,2)</f>
        <v>0</v>
      </c>
      <c r="K127" s="105"/>
      <c r="L127" s="21"/>
      <c r="M127" s="106"/>
      <c r="N127" s="107" t="s">
        <v>40</v>
      </c>
      <c r="O127" s="108">
        <v>0.84</v>
      </c>
      <c r="P127" s="108">
        <f>$O$127*$H$127</f>
        <v>2.2680000000000002</v>
      </c>
      <c r="Q127" s="108">
        <v>0</v>
      </c>
      <c r="R127" s="108">
        <f>$Q$127*$H$127</f>
        <v>0</v>
      </c>
      <c r="S127" s="108">
        <v>0</v>
      </c>
      <c r="T127" s="109">
        <f>$S$127*$H$127</f>
        <v>0</v>
      </c>
      <c r="AR127" s="6" t="s">
        <v>112</v>
      </c>
      <c r="AT127" s="6" t="s">
        <v>113</v>
      </c>
      <c r="AU127" s="6" t="s">
        <v>64</v>
      </c>
      <c r="AY127" s="6" t="s">
        <v>114</v>
      </c>
      <c r="BG127" s="110">
        <f>IF($N$127="zákl. přenesená",$J$127,0)</f>
        <v>0</v>
      </c>
      <c r="BJ127" s="6" t="s">
        <v>112</v>
      </c>
      <c r="BK127" s="110">
        <f>ROUND($I$127*$H$127,2)</f>
        <v>0</v>
      </c>
    </row>
    <row r="128" spans="2:63" s="6" customFormat="1" ht="15.75" customHeight="1">
      <c r="B128" s="21"/>
      <c r="C128" s="98" t="s">
        <v>246</v>
      </c>
      <c r="D128" s="98" t="s">
        <v>109</v>
      </c>
      <c r="E128" s="99" t="s">
        <v>247</v>
      </c>
      <c r="F128" s="100" t="s">
        <v>248</v>
      </c>
      <c r="G128" s="101" t="s">
        <v>109</v>
      </c>
      <c r="H128" s="102">
        <v>30</v>
      </c>
      <c r="I128" s="103"/>
      <c r="J128" s="104">
        <f>ROUND($I$128*$H$128,2)</f>
        <v>0</v>
      </c>
      <c r="K128" s="105"/>
      <c r="L128" s="21"/>
      <c r="M128" s="106"/>
      <c r="N128" s="107" t="s">
        <v>40</v>
      </c>
      <c r="O128" s="108">
        <v>0.828</v>
      </c>
      <c r="P128" s="108">
        <f>$O$128*$H$128</f>
        <v>24.84</v>
      </c>
      <c r="Q128" s="108">
        <v>0</v>
      </c>
      <c r="R128" s="108">
        <f>$Q$128*$H$128</f>
        <v>0</v>
      </c>
      <c r="S128" s="108">
        <v>0</v>
      </c>
      <c r="T128" s="109">
        <f>$S$128*$H$128</f>
        <v>0</v>
      </c>
      <c r="AR128" s="6" t="s">
        <v>112</v>
      </c>
      <c r="AT128" s="6" t="s">
        <v>113</v>
      </c>
      <c r="AU128" s="6" t="s">
        <v>64</v>
      </c>
      <c r="AY128" s="6" t="s">
        <v>114</v>
      </c>
      <c r="BG128" s="110">
        <f>IF($N$128="zákl. přenesená",$J$128,0)</f>
        <v>0</v>
      </c>
      <c r="BJ128" s="6" t="s">
        <v>112</v>
      </c>
      <c r="BK128" s="110">
        <f>ROUND($I$128*$H$128,2)</f>
        <v>0</v>
      </c>
    </row>
    <row r="129" spans="2:63" s="6" customFormat="1" ht="15.75" customHeight="1">
      <c r="B129" s="21"/>
      <c r="C129" s="111" t="s">
        <v>249</v>
      </c>
      <c r="D129" s="111" t="s">
        <v>115</v>
      </c>
      <c r="E129" s="112" t="s">
        <v>250</v>
      </c>
      <c r="F129" s="113" t="s">
        <v>251</v>
      </c>
      <c r="G129" s="114" t="s">
        <v>252</v>
      </c>
      <c r="H129" s="115">
        <v>30</v>
      </c>
      <c r="I129" s="116"/>
      <c r="J129" s="117">
        <f>ROUND($I$129*$H$129,2)</f>
        <v>0</v>
      </c>
      <c r="K129" s="118"/>
      <c r="L129" s="119"/>
      <c r="M129" s="120"/>
      <c r="N129" s="121" t="s">
        <v>40</v>
      </c>
      <c r="Q129" s="108">
        <v>0</v>
      </c>
      <c r="R129" s="108">
        <f>$Q$129*$H$129</f>
        <v>0</v>
      </c>
      <c r="S129" s="108">
        <v>0</v>
      </c>
      <c r="T129" s="109">
        <f>$S$129*$H$129</f>
        <v>0</v>
      </c>
      <c r="AR129" s="6" t="s">
        <v>112</v>
      </c>
      <c r="AT129" s="6" t="s">
        <v>109</v>
      </c>
      <c r="AU129" s="6" t="s">
        <v>64</v>
      </c>
      <c r="AY129" s="6" t="s">
        <v>114</v>
      </c>
      <c r="BG129" s="110">
        <f>IF($N$129="zákl. přenesená",$J$129,0)</f>
        <v>0</v>
      </c>
      <c r="BJ129" s="6" t="s">
        <v>112</v>
      </c>
      <c r="BK129" s="110">
        <f>ROUND($I$129*$H$129,2)</f>
        <v>0</v>
      </c>
    </row>
    <row r="130" spans="2:63" s="6" customFormat="1" ht="15.75" customHeight="1">
      <c r="B130" s="21"/>
      <c r="C130" s="111" t="s">
        <v>253</v>
      </c>
      <c r="D130" s="111" t="s">
        <v>115</v>
      </c>
      <c r="E130" s="112" t="s">
        <v>254</v>
      </c>
      <c r="F130" s="113" t="s">
        <v>255</v>
      </c>
      <c r="G130" s="114" t="s">
        <v>252</v>
      </c>
      <c r="H130" s="115">
        <v>8.94</v>
      </c>
      <c r="I130" s="116"/>
      <c r="J130" s="117">
        <f>ROUND($I$130*$H$130,2)</f>
        <v>0</v>
      </c>
      <c r="K130" s="118"/>
      <c r="L130" s="119"/>
      <c r="M130" s="120"/>
      <c r="N130" s="121" t="s">
        <v>40</v>
      </c>
      <c r="Q130" s="108">
        <v>0</v>
      </c>
      <c r="R130" s="108">
        <f>$Q$130*$H$130</f>
        <v>0</v>
      </c>
      <c r="S130" s="108">
        <v>0</v>
      </c>
      <c r="T130" s="109">
        <f>$S$130*$H$130</f>
        <v>0</v>
      </c>
      <c r="AR130" s="6" t="s">
        <v>112</v>
      </c>
      <c r="AT130" s="6" t="s">
        <v>109</v>
      </c>
      <c r="AU130" s="6" t="s">
        <v>64</v>
      </c>
      <c r="AY130" s="6" t="s">
        <v>114</v>
      </c>
      <c r="BG130" s="110">
        <f>IF($N$130="zákl. přenesená",$J$130,0)</f>
        <v>0</v>
      </c>
      <c r="BJ130" s="6" t="s">
        <v>112</v>
      </c>
      <c r="BK130" s="110">
        <f>ROUND($I$130*$H$130,2)</f>
        <v>0</v>
      </c>
    </row>
    <row r="131" spans="2:51" s="6" customFormat="1" ht="15.75" customHeight="1">
      <c r="B131" s="122"/>
      <c r="D131" s="123" t="s">
        <v>118</v>
      </c>
      <c r="F131" s="124" t="s">
        <v>256</v>
      </c>
      <c r="H131" s="125">
        <v>50.064</v>
      </c>
      <c r="L131" s="122"/>
      <c r="M131" s="126"/>
      <c r="T131" s="127"/>
      <c r="AT131" s="128" t="s">
        <v>118</v>
      </c>
      <c r="AU131" s="128" t="s">
        <v>64</v>
      </c>
      <c r="AV131" s="128" t="s">
        <v>73</v>
      </c>
      <c r="AW131" s="128" t="s">
        <v>64</v>
      </c>
      <c r="AX131" s="128" t="s">
        <v>71</v>
      </c>
      <c r="AY131" s="128" t="s">
        <v>114</v>
      </c>
    </row>
    <row r="132" spans="2:63" s="6" customFormat="1" ht="15.75" customHeight="1">
      <c r="B132" s="21"/>
      <c r="C132" s="98" t="s">
        <v>257</v>
      </c>
      <c r="D132" s="98" t="s">
        <v>109</v>
      </c>
      <c r="E132" s="99" t="s">
        <v>258</v>
      </c>
      <c r="F132" s="100" t="s">
        <v>259</v>
      </c>
      <c r="G132" s="101" t="s">
        <v>109</v>
      </c>
      <c r="H132" s="102">
        <v>250</v>
      </c>
      <c r="I132" s="103"/>
      <c r="J132" s="104">
        <f>ROUND($I$132*$H$132,2)</f>
        <v>0</v>
      </c>
      <c r="K132" s="105"/>
      <c r="L132" s="21"/>
      <c r="M132" s="106"/>
      <c r="N132" s="107" t="s">
        <v>40</v>
      </c>
      <c r="O132" s="108">
        <v>1.648</v>
      </c>
      <c r="P132" s="108">
        <f>$O$132*$H$132</f>
        <v>412</v>
      </c>
      <c r="Q132" s="108">
        <v>0</v>
      </c>
      <c r="R132" s="108">
        <f>$Q$132*$H$132</f>
        <v>0</v>
      </c>
      <c r="S132" s="108">
        <v>0</v>
      </c>
      <c r="T132" s="109">
        <f>$S$132*$H$132</f>
        <v>0</v>
      </c>
      <c r="AR132" s="6" t="s">
        <v>112</v>
      </c>
      <c r="AT132" s="6" t="s">
        <v>113</v>
      </c>
      <c r="AU132" s="6" t="s">
        <v>64</v>
      </c>
      <c r="AY132" s="6" t="s">
        <v>114</v>
      </c>
      <c r="BG132" s="110">
        <f>IF($N$132="zákl. přenesená",$J$132,0)</f>
        <v>0</v>
      </c>
      <c r="BJ132" s="6" t="s">
        <v>112</v>
      </c>
      <c r="BK132" s="110">
        <f>ROUND($I$132*$H$132,2)</f>
        <v>0</v>
      </c>
    </row>
    <row r="133" spans="2:63" s="6" customFormat="1" ht="15.75" customHeight="1">
      <c r="B133" s="21"/>
      <c r="C133" s="111" t="s">
        <v>260</v>
      </c>
      <c r="D133" s="111" t="s">
        <v>115</v>
      </c>
      <c r="E133" s="112" t="s">
        <v>250</v>
      </c>
      <c r="F133" s="113" t="s">
        <v>251</v>
      </c>
      <c r="G133" s="114" t="s">
        <v>252</v>
      </c>
      <c r="H133" s="115">
        <v>250</v>
      </c>
      <c r="I133" s="116"/>
      <c r="J133" s="117">
        <f>ROUND($I$133*$H$133,2)</f>
        <v>0</v>
      </c>
      <c r="K133" s="118"/>
      <c r="L133" s="119"/>
      <c r="M133" s="120"/>
      <c r="N133" s="121" t="s">
        <v>40</v>
      </c>
      <c r="Q133" s="108">
        <v>0</v>
      </c>
      <c r="R133" s="108">
        <f>$Q$133*$H$133</f>
        <v>0</v>
      </c>
      <c r="S133" s="108">
        <v>0</v>
      </c>
      <c r="T133" s="109">
        <f>$S$133*$H$133</f>
        <v>0</v>
      </c>
      <c r="AR133" s="6" t="s">
        <v>112</v>
      </c>
      <c r="AT133" s="6" t="s">
        <v>109</v>
      </c>
      <c r="AU133" s="6" t="s">
        <v>64</v>
      </c>
      <c r="AY133" s="6" t="s">
        <v>114</v>
      </c>
      <c r="BG133" s="110">
        <f>IF($N$133="zákl. přenesená",$J$133,0)</f>
        <v>0</v>
      </c>
      <c r="BJ133" s="6" t="s">
        <v>112</v>
      </c>
      <c r="BK133" s="110">
        <f>ROUND($I$133*$H$133,2)</f>
        <v>0</v>
      </c>
    </row>
    <row r="134" spans="2:63" s="6" customFormat="1" ht="15.75" customHeight="1">
      <c r="B134" s="21"/>
      <c r="C134" s="111" t="s">
        <v>261</v>
      </c>
      <c r="D134" s="111" t="s">
        <v>115</v>
      </c>
      <c r="E134" s="112" t="s">
        <v>254</v>
      </c>
      <c r="F134" s="113" t="s">
        <v>255</v>
      </c>
      <c r="G134" s="114" t="s">
        <v>252</v>
      </c>
      <c r="H134" s="115">
        <v>150</v>
      </c>
      <c r="I134" s="116"/>
      <c r="J134" s="117">
        <f>ROUND($I$134*$H$134,2)</f>
        <v>0</v>
      </c>
      <c r="K134" s="118"/>
      <c r="L134" s="119"/>
      <c r="M134" s="120"/>
      <c r="N134" s="121" t="s">
        <v>40</v>
      </c>
      <c r="Q134" s="108">
        <v>0</v>
      </c>
      <c r="R134" s="108">
        <f>$Q$134*$H$134</f>
        <v>0</v>
      </c>
      <c r="S134" s="108">
        <v>0</v>
      </c>
      <c r="T134" s="109">
        <f>$S$134*$H$134</f>
        <v>0</v>
      </c>
      <c r="AR134" s="6" t="s">
        <v>112</v>
      </c>
      <c r="AT134" s="6" t="s">
        <v>109</v>
      </c>
      <c r="AU134" s="6" t="s">
        <v>64</v>
      </c>
      <c r="AY134" s="6" t="s">
        <v>114</v>
      </c>
      <c r="BG134" s="110">
        <f>IF($N$134="zákl. přenesená",$J$134,0)</f>
        <v>0</v>
      </c>
      <c r="BJ134" s="6" t="s">
        <v>112</v>
      </c>
      <c r="BK134" s="110">
        <f>ROUND($I$134*$H$134,2)</f>
        <v>0</v>
      </c>
    </row>
    <row r="135" spans="2:51" s="6" customFormat="1" ht="15.75" customHeight="1">
      <c r="B135" s="122"/>
      <c r="D135" s="123" t="s">
        <v>118</v>
      </c>
      <c r="F135" s="124" t="s">
        <v>262</v>
      </c>
      <c r="H135" s="125">
        <v>417</v>
      </c>
      <c r="L135" s="122"/>
      <c r="M135" s="126"/>
      <c r="T135" s="127"/>
      <c r="AT135" s="128" t="s">
        <v>118</v>
      </c>
      <c r="AU135" s="128" t="s">
        <v>64</v>
      </c>
      <c r="AV135" s="128" t="s">
        <v>73</v>
      </c>
      <c r="AW135" s="128" t="s">
        <v>64</v>
      </c>
      <c r="AX135" s="128" t="s">
        <v>71</v>
      </c>
      <c r="AY135" s="128" t="s">
        <v>114</v>
      </c>
    </row>
    <row r="136" spans="2:63" s="6" customFormat="1" ht="15.75" customHeight="1">
      <c r="B136" s="21"/>
      <c r="C136" s="98" t="s">
        <v>263</v>
      </c>
      <c r="D136" s="98" t="s">
        <v>109</v>
      </c>
      <c r="E136" s="99" t="s">
        <v>264</v>
      </c>
      <c r="F136" s="100" t="s">
        <v>265</v>
      </c>
      <c r="G136" s="101" t="s">
        <v>134</v>
      </c>
      <c r="H136" s="102">
        <v>13</v>
      </c>
      <c r="I136" s="103"/>
      <c r="J136" s="104">
        <f>ROUND($I$136*$H$136,2)</f>
        <v>0</v>
      </c>
      <c r="K136" s="105"/>
      <c r="L136" s="21"/>
      <c r="M136" s="106"/>
      <c r="N136" s="107" t="s">
        <v>40</v>
      </c>
      <c r="O136" s="108">
        <v>0.032</v>
      </c>
      <c r="P136" s="108">
        <f>$O$136*$H$136</f>
        <v>0.41600000000000004</v>
      </c>
      <c r="Q136" s="108">
        <v>0</v>
      </c>
      <c r="R136" s="108">
        <f>$Q$136*$H$136</f>
        <v>0</v>
      </c>
      <c r="S136" s="108">
        <v>0</v>
      </c>
      <c r="T136" s="109">
        <f>$S$136*$H$136</f>
        <v>0</v>
      </c>
      <c r="AR136" s="6" t="s">
        <v>112</v>
      </c>
      <c r="AT136" s="6" t="s">
        <v>113</v>
      </c>
      <c r="AU136" s="6" t="s">
        <v>64</v>
      </c>
      <c r="AY136" s="6" t="s">
        <v>114</v>
      </c>
      <c r="BG136" s="110">
        <f>IF($N$136="zákl. přenesená",$J$136,0)</f>
        <v>0</v>
      </c>
      <c r="BJ136" s="6" t="s">
        <v>112</v>
      </c>
      <c r="BK136" s="110">
        <f>ROUND($I$136*$H$136,2)</f>
        <v>0</v>
      </c>
    </row>
    <row r="137" spans="2:47" s="6" customFormat="1" ht="27" customHeight="1">
      <c r="B137" s="21"/>
      <c r="D137" s="123" t="s">
        <v>156</v>
      </c>
      <c r="F137" s="130" t="s">
        <v>266</v>
      </c>
      <c r="L137" s="21"/>
      <c r="M137" s="47"/>
      <c r="T137" s="48"/>
      <c r="AT137" s="6" t="s">
        <v>156</v>
      </c>
      <c r="AU137" s="6" t="s">
        <v>64</v>
      </c>
    </row>
    <row r="138" spans="2:63" s="6" customFormat="1" ht="15.75" customHeight="1">
      <c r="B138" s="21"/>
      <c r="C138" s="111" t="s">
        <v>267</v>
      </c>
      <c r="D138" s="111" t="s">
        <v>115</v>
      </c>
      <c r="E138" s="112" t="s">
        <v>233</v>
      </c>
      <c r="F138" s="113" t="s">
        <v>234</v>
      </c>
      <c r="G138" s="114" t="s">
        <v>227</v>
      </c>
      <c r="H138" s="115">
        <v>0.195</v>
      </c>
      <c r="I138" s="116"/>
      <c r="J138" s="117">
        <f>ROUND($I$138*$H$138,2)</f>
        <v>0</v>
      </c>
      <c r="K138" s="118"/>
      <c r="L138" s="119"/>
      <c r="M138" s="120"/>
      <c r="N138" s="121" t="s">
        <v>40</v>
      </c>
      <c r="Q138" s="108">
        <v>0</v>
      </c>
      <c r="R138" s="108">
        <f>$Q$138*$H$138</f>
        <v>0</v>
      </c>
      <c r="S138" s="108">
        <v>0</v>
      </c>
      <c r="T138" s="109">
        <f>$S$138*$H$138</f>
        <v>0</v>
      </c>
      <c r="AR138" s="6" t="s">
        <v>112</v>
      </c>
      <c r="AT138" s="6" t="s">
        <v>109</v>
      </c>
      <c r="AU138" s="6" t="s">
        <v>64</v>
      </c>
      <c r="AY138" s="6" t="s">
        <v>114</v>
      </c>
      <c r="BG138" s="110">
        <f>IF($N$138="zákl. přenesená",$J$138,0)</f>
        <v>0</v>
      </c>
      <c r="BJ138" s="6" t="s">
        <v>112</v>
      </c>
      <c r="BK138" s="110">
        <f>ROUND($I$138*$H$138,2)</f>
        <v>0</v>
      </c>
    </row>
    <row r="139" spans="2:51" s="6" customFormat="1" ht="15.75" customHeight="1">
      <c r="B139" s="122"/>
      <c r="D139" s="123" t="s">
        <v>118</v>
      </c>
      <c r="F139" s="124" t="s">
        <v>268</v>
      </c>
      <c r="H139" s="125">
        <v>0.195</v>
      </c>
      <c r="L139" s="122"/>
      <c r="M139" s="126"/>
      <c r="T139" s="127"/>
      <c r="AT139" s="128" t="s">
        <v>118</v>
      </c>
      <c r="AU139" s="128" t="s">
        <v>64</v>
      </c>
      <c r="AV139" s="128" t="s">
        <v>73</v>
      </c>
      <c r="AW139" s="128" t="s">
        <v>64</v>
      </c>
      <c r="AX139" s="128" t="s">
        <v>71</v>
      </c>
      <c r="AY139" s="128" t="s">
        <v>114</v>
      </c>
    </row>
    <row r="140" spans="2:63" s="6" customFormat="1" ht="15.75" customHeight="1">
      <c r="B140" s="21"/>
      <c r="C140" s="111" t="s">
        <v>269</v>
      </c>
      <c r="D140" s="111" t="s">
        <v>115</v>
      </c>
      <c r="E140" s="112" t="s">
        <v>237</v>
      </c>
      <c r="F140" s="113" t="s">
        <v>238</v>
      </c>
      <c r="G140" s="114" t="s">
        <v>227</v>
      </c>
      <c r="H140" s="115">
        <v>0.195</v>
      </c>
      <c r="I140" s="116"/>
      <c r="J140" s="117">
        <f>ROUND($I$140*$H$140,2)</f>
        <v>0</v>
      </c>
      <c r="K140" s="118"/>
      <c r="L140" s="119"/>
      <c r="M140" s="120"/>
      <c r="N140" s="121" t="s">
        <v>40</v>
      </c>
      <c r="Q140" s="108">
        <v>0</v>
      </c>
      <c r="R140" s="108">
        <f>$Q$140*$H$140</f>
        <v>0</v>
      </c>
      <c r="S140" s="108">
        <v>0</v>
      </c>
      <c r="T140" s="109">
        <f>$S$140*$H$140</f>
        <v>0</v>
      </c>
      <c r="AR140" s="6" t="s">
        <v>112</v>
      </c>
      <c r="AT140" s="6" t="s">
        <v>109</v>
      </c>
      <c r="AU140" s="6" t="s">
        <v>64</v>
      </c>
      <c r="AY140" s="6" t="s">
        <v>114</v>
      </c>
      <c r="BG140" s="110">
        <f>IF($N$140="zákl. přenesená",$J$140,0)</f>
        <v>0</v>
      </c>
      <c r="BJ140" s="6" t="s">
        <v>112</v>
      </c>
      <c r="BK140" s="110">
        <f>ROUND($I$140*$H$140,2)</f>
        <v>0</v>
      </c>
    </row>
    <row r="141" spans="2:51" s="6" customFormat="1" ht="15.75" customHeight="1">
      <c r="B141" s="122"/>
      <c r="D141" s="123" t="s">
        <v>118</v>
      </c>
      <c r="F141" s="124" t="s">
        <v>268</v>
      </c>
      <c r="H141" s="125">
        <v>0.195</v>
      </c>
      <c r="L141" s="122"/>
      <c r="M141" s="126"/>
      <c r="T141" s="127"/>
      <c r="AT141" s="128" t="s">
        <v>118</v>
      </c>
      <c r="AU141" s="128" t="s">
        <v>64</v>
      </c>
      <c r="AV141" s="128" t="s">
        <v>73</v>
      </c>
      <c r="AW141" s="128" t="s">
        <v>64</v>
      </c>
      <c r="AX141" s="128" t="s">
        <v>71</v>
      </c>
      <c r="AY141" s="128" t="s">
        <v>114</v>
      </c>
    </row>
    <row r="142" spans="2:63" s="6" customFormat="1" ht="15.75" customHeight="1">
      <c r="B142" s="21"/>
      <c r="C142" s="111" t="s">
        <v>270</v>
      </c>
      <c r="D142" s="111" t="s">
        <v>115</v>
      </c>
      <c r="E142" s="112" t="s">
        <v>271</v>
      </c>
      <c r="F142" s="113" t="s">
        <v>272</v>
      </c>
      <c r="G142" s="114" t="s">
        <v>210</v>
      </c>
      <c r="H142" s="115">
        <v>1.872</v>
      </c>
      <c r="I142" s="116"/>
      <c r="J142" s="117">
        <f>ROUND($I$142*$H$142,2)</f>
        <v>0</v>
      </c>
      <c r="K142" s="118"/>
      <c r="L142" s="119"/>
      <c r="M142" s="120"/>
      <c r="N142" s="121" t="s">
        <v>40</v>
      </c>
      <c r="Q142" s="108">
        <v>1</v>
      </c>
      <c r="R142" s="108">
        <f>$Q$142*$H$142</f>
        <v>1.872</v>
      </c>
      <c r="S142" s="108">
        <v>0</v>
      </c>
      <c r="T142" s="109">
        <f>$S$142*$H$142</f>
        <v>0</v>
      </c>
      <c r="AR142" s="6" t="s">
        <v>112</v>
      </c>
      <c r="AT142" s="6" t="s">
        <v>109</v>
      </c>
      <c r="AU142" s="6" t="s">
        <v>64</v>
      </c>
      <c r="AY142" s="6" t="s">
        <v>114</v>
      </c>
      <c r="BG142" s="110">
        <f>IF($N$142="zákl. přenesená",$J$142,0)</f>
        <v>0</v>
      </c>
      <c r="BJ142" s="6" t="s">
        <v>112</v>
      </c>
      <c r="BK142" s="110">
        <f>ROUND($I$142*$H$142,2)</f>
        <v>0</v>
      </c>
    </row>
    <row r="143" spans="2:51" s="6" customFormat="1" ht="15.75" customHeight="1">
      <c r="B143" s="122"/>
      <c r="D143" s="123" t="s">
        <v>118</v>
      </c>
      <c r="F143" s="124" t="s">
        <v>273</v>
      </c>
      <c r="H143" s="125">
        <v>1.872</v>
      </c>
      <c r="L143" s="122"/>
      <c r="M143" s="126"/>
      <c r="T143" s="127"/>
      <c r="AT143" s="128" t="s">
        <v>118</v>
      </c>
      <c r="AU143" s="128" t="s">
        <v>64</v>
      </c>
      <c r="AV143" s="128" t="s">
        <v>73</v>
      </c>
      <c r="AW143" s="128" t="s">
        <v>64</v>
      </c>
      <c r="AX143" s="128" t="s">
        <v>71</v>
      </c>
      <c r="AY143" s="128" t="s">
        <v>114</v>
      </c>
    </row>
    <row r="144" spans="2:63" s="6" customFormat="1" ht="15.75" customHeight="1">
      <c r="B144" s="21"/>
      <c r="C144" s="98" t="s">
        <v>274</v>
      </c>
      <c r="D144" s="98" t="s">
        <v>109</v>
      </c>
      <c r="E144" s="99" t="s">
        <v>275</v>
      </c>
      <c r="F144" s="100" t="s">
        <v>276</v>
      </c>
      <c r="G144" s="101" t="s">
        <v>109</v>
      </c>
      <c r="H144" s="102">
        <v>55</v>
      </c>
      <c r="I144" s="103"/>
      <c r="J144" s="104">
        <f>ROUND($I$144*$H$144,2)</f>
        <v>0</v>
      </c>
      <c r="K144" s="105"/>
      <c r="L144" s="21"/>
      <c r="M144" s="106"/>
      <c r="N144" s="107" t="s">
        <v>40</v>
      </c>
      <c r="O144" s="108">
        <v>0.029</v>
      </c>
      <c r="P144" s="108">
        <f>$O$144*$H$144</f>
        <v>1.595</v>
      </c>
      <c r="Q144" s="108">
        <v>0</v>
      </c>
      <c r="R144" s="108">
        <f>$Q$144*$H$144</f>
        <v>0</v>
      </c>
      <c r="S144" s="108">
        <v>0</v>
      </c>
      <c r="T144" s="109">
        <f>$S$144*$H$144</f>
        <v>0</v>
      </c>
      <c r="AR144" s="6" t="s">
        <v>112</v>
      </c>
      <c r="AT144" s="6" t="s">
        <v>113</v>
      </c>
      <c r="AU144" s="6" t="s">
        <v>64</v>
      </c>
      <c r="AY144" s="6" t="s">
        <v>114</v>
      </c>
      <c r="BG144" s="110">
        <f>IF($N$144="zákl. přenesená",$J$144,0)</f>
        <v>0</v>
      </c>
      <c r="BJ144" s="6" t="s">
        <v>112</v>
      </c>
      <c r="BK144" s="110">
        <f>ROUND($I$144*$H$144,2)</f>
        <v>0</v>
      </c>
    </row>
    <row r="145" spans="2:47" s="6" customFormat="1" ht="27" customHeight="1">
      <c r="B145" s="21"/>
      <c r="D145" s="123" t="s">
        <v>156</v>
      </c>
      <c r="F145" s="130" t="s">
        <v>277</v>
      </c>
      <c r="L145" s="21"/>
      <c r="M145" s="47"/>
      <c r="T145" s="48"/>
      <c r="AT145" s="6" t="s">
        <v>156</v>
      </c>
      <c r="AU145" s="6" t="s">
        <v>64</v>
      </c>
    </row>
    <row r="146" spans="2:63" s="6" customFormat="1" ht="15.75" customHeight="1">
      <c r="B146" s="21"/>
      <c r="C146" s="111" t="s">
        <v>278</v>
      </c>
      <c r="D146" s="111" t="s">
        <v>115</v>
      </c>
      <c r="E146" s="112" t="s">
        <v>233</v>
      </c>
      <c r="F146" s="113" t="s">
        <v>234</v>
      </c>
      <c r="G146" s="114" t="s">
        <v>227</v>
      </c>
      <c r="H146" s="115">
        <v>0.33</v>
      </c>
      <c r="I146" s="116"/>
      <c r="J146" s="117">
        <f>ROUND($I$146*$H$146,2)</f>
        <v>0</v>
      </c>
      <c r="K146" s="118"/>
      <c r="L146" s="119"/>
      <c r="M146" s="120"/>
      <c r="N146" s="121" t="s">
        <v>40</v>
      </c>
      <c r="Q146" s="108">
        <v>0</v>
      </c>
      <c r="R146" s="108">
        <f>$Q$146*$H$146</f>
        <v>0</v>
      </c>
      <c r="S146" s="108">
        <v>0</v>
      </c>
      <c r="T146" s="109">
        <f>$S$146*$H$146</f>
        <v>0</v>
      </c>
      <c r="AR146" s="6" t="s">
        <v>112</v>
      </c>
      <c r="AT146" s="6" t="s">
        <v>109</v>
      </c>
      <c r="AU146" s="6" t="s">
        <v>64</v>
      </c>
      <c r="AY146" s="6" t="s">
        <v>114</v>
      </c>
      <c r="BG146" s="110">
        <f>IF($N$146="zákl. přenesená",$J$146,0)</f>
        <v>0</v>
      </c>
      <c r="BJ146" s="6" t="s">
        <v>112</v>
      </c>
      <c r="BK146" s="110">
        <f>ROUND($I$146*$H$146,2)</f>
        <v>0</v>
      </c>
    </row>
    <row r="147" spans="2:51" s="6" customFormat="1" ht="15.75" customHeight="1">
      <c r="B147" s="122"/>
      <c r="D147" s="123" t="s">
        <v>118</v>
      </c>
      <c r="F147" s="124" t="s">
        <v>279</v>
      </c>
      <c r="H147" s="125">
        <v>0.33</v>
      </c>
      <c r="L147" s="122"/>
      <c r="M147" s="126"/>
      <c r="T147" s="127"/>
      <c r="AT147" s="128" t="s">
        <v>118</v>
      </c>
      <c r="AU147" s="128" t="s">
        <v>64</v>
      </c>
      <c r="AV147" s="128" t="s">
        <v>73</v>
      </c>
      <c r="AW147" s="128" t="s">
        <v>64</v>
      </c>
      <c r="AX147" s="128" t="s">
        <v>71</v>
      </c>
      <c r="AY147" s="128" t="s">
        <v>114</v>
      </c>
    </row>
    <row r="148" spans="2:63" s="6" customFormat="1" ht="15.75" customHeight="1">
      <c r="B148" s="21"/>
      <c r="C148" s="111" t="s">
        <v>280</v>
      </c>
      <c r="D148" s="111" t="s">
        <v>115</v>
      </c>
      <c r="E148" s="112" t="s">
        <v>237</v>
      </c>
      <c r="F148" s="113" t="s">
        <v>238</v>
      </c>
      <c r="G148" s="114" t="s">
        <v>227</v>
      </c>
      <c r="H148" s="115">
        <v>0.055</v>
      </c>
      <c r="I148" s="116"/>
      <c r="J148" s="117">
        <f>ROUND($I$148*$H$148,2)</f>
        <v>0</v>
      </c>
      <c r="K148" s="118"/>
      <c r="L148" s="119"/>
      <c r="M148" s="120"/>
      <c r="N148" s="121" t="s">
        <v>40</v>
      </c>
      <c r="Q148" s="108">
        <v>0</v>
      </c>
      <c r="R148" s="108">
        <f>$Q$148*$H$148</f>
        <v>0</v>
      </c>
      <c r="S148" s="108">
        <v>0</v>
      </c>
      <c r="T148" s="109">
        <f>$S$148*$H$148</f>
        <v>0</v>
      </c>
      <c r="AR148" s="6" t="s">
        <v>112</v>
      </c>
      <c r="AT148" s="6" t="s">
        <v>109</v>
      </c>
      <c r="AU148" s="6" t="s">
        <v>64</v>
      </c>
      <c r="AY148" s="6" t="s">
        <v>114</v>
      </c>
      <c r="BG148" s="110">
        <f>IF($N$148="zákl. přenesená",$J$148,0)</f>
        <v>0</v>
      </c>
      <c r="BJ148" s="6" t="s">
        <v>112</v>
      </c>
      <c r="BK148" s="110">
        <f>ROUND($I$148*$H$148,2)</f>
        <v>0</v>
      </c>
    </row>
    <row r="149" spans="2:51" s="6" customFormat="1" ht="15.75" customHeight="1">
      <c r="B149" s="122"/>
      <c r="D149" s="123" t="s">
        <v>118</v>
      </c>
      <c r="F149" s="124" t="s">
        <v>281</v>
      </c>
      <c r="H149" s="125">
        <v>0.055</v>
      </c>
      <c r="L149" s="122"/>
      <c r="M149" s="126"/>
      <c r="T149" s="127"/>
      <c r="AT149" s="128" t="s">
        <v>118</v>
      </c>
      <c r="AU149" s="128" t="s">
        <v>64</v>
      </c>
      <c r="AV149" s="128" t="s">
        <v>73</v>
      </c>
      <c r="AW149" s="128" t="s">
        <v>64</v>
      </c>
      <c r="AX149" s="128" t="s">
        <v>71</v>
      </c>
      <c r="AY149" s="128" t="s">
        <v>114</v>
      </c>
    </row>
    <row r="150" spans="2:63" s="6" customFormat="1" ht="15.75" customHeight="1">
      <c r="B150" s="21"/>
      <c r="C150" s="111" t="s">
        <v>282</v>
      </c>
      <c r="D150" s="111" t="s">
        <v>115</v>
      </c>
      <c r="E150" s="112" t="s">
        <v>271</v>
      </c>
      <c r="F150" s="113" t="s">
        <v>272</v>
      </c>
      <c r="G150" s="114" t="s">
        <v>210</v>
      </c>
      <c r="H150" s="115">
        <v>7.92</v>
      </c>
      <c r="I150" s="116"/>
      <c r="J150" s="117">
        <f>ROUND($I$150*$H$150,2)</f>
        <v>0</v>
      </c>
      <c r="K150" s="118"/>
      <c r="L150" s="119"/>
      <c r="M150" s="120"/>
      <c r="N150" s="121" t="s">
        <v>40</v>
      </c>
      <c r="Q150" s="108">
        <v>1</v>
      </c>
      <c r="R150" s="108">
        <f>$Q$150*$H$150</f>
        <v>7.92</v>
      </c>
      <c r="S150" s="108">
        <v>0</v>
      </c>
      <c r="T150" s="109">
        <f>$S$150*$H$150</f>
        <v>0</v>
      </c>
      <c r="AR150" s="6" t="s">
        <v>112</v>
      </c>
      <c r="AT150" s="6" t="s">
        <v>109</v>
      </c>
      <c r="AU150" s="6" t="s">
        <v>64</v>
      </c>
      <c r="AY150" s="6" t="s">
        <v>114</v>
      </c>
      <c r="BG150" s="110">
        <f>IF($N$150="zákl. přenesená",$J$150,0)</f>
        <v>0</v>
      </c>
      <c r="BJ150" s="6" t="s">
        <v>112</v>
      </c>
      <c r="BK150" s="110">
        <f>ROUND($I$150*$H$150,2)</f>
        <v>0</v>
      </c>
    </row>
    <row r="151" spans="2:51" s="6" customFormat="1" ht="15.75" customHeight="1">
      <c r="B151" s="122"/>
      <c r="D151" s="123" t="s">
        <v>118</v>
      </c>
      <c r="F151" s="124" t="s">
        <v>283</v>
      </c>
      <c r="H151" s="125">
        <v>7.92</v>
      </c>
      <c r="L151" s="122"/>
      <c r="M151" s="126"/>
      <c r="T151" s="127"/>
      <c r="AT151" s="128" t="s">
        <v>118</v>
      </c>
      <c r="AU151" s="128" t="s">
        <v>64</v>
      </c>
      <c r="AV151" s="128" t="s">
        <v>73</v>
      </c>
      <c r="AW151" s="128" t="s">
        <v>64</v>
      </c>
      <c r="AX151" s="128" t="s">
        <v>71</v>
      </c>
      <c r="AY151" s="128" t="s">
        <v>114</v>
      </c>
    </row>
    <row r="152" spans="2:63" s="6" customFormat="1" ht="15.75" customHeight="1">
      <c r="B152" s="21"/>
      <c r="C152" s="98" t="s">
        <v>284</v>
      </c>
      <c r="D152" s="98" t="s">
        <v>109</v>
      </c>
      <c r="E152" s="99" t="s">
        <v>285</v>
      </c>
      <c r="F152" s="100" t="s">
        <v>286</v>
      </c>
      <c r="G152" s="101" t="s">
        <v>109</v>
      </c>
      <c r="H152" s="102">
        <v>15</v>
      </c>
      <c r="I152" s="103"/>
      <c r="J152" s="104">
        <f>ROUND($I$152*$H$152,2)</f>
        <v>0</v>
      </c>
      <c r="K152" s="105"/>
      <c r="L152" s="21"/>
      <c r="M152" s="106"/>
      <c r="N152" s="107" t="s">
        <v>40</v>
      </c>
      <c r="O152" s="108">
        <v>0.1</v>
      </c>
      <c r="P152" s="108">
        <f>$O$152*$H$152</f>
        <v>1.5</v>
      </c>
      <c r="Q152" s="108">
        <v>0</v>
      </c>
      <c r="R152" s="108">
        <f>$Q$152*$H$152</f>
        <v>0</v>
      </c>
      <c r="S152" s="108">
        <v>0</v>
      </c>
      <c r="T152" s="109">
        <f>$S$152*$H$152</f>
        <v>0</v>
      </c>
      <c r="AR152" s="6" t="s">
        <v>112</v>
      </c>
      <c r="AT152" s="6" t="s">
        <v>113</v>
      </c>
      <c r="AU152" s="6" t="s">
        <v>64</v>
      </c>
      <c r="AY152" s="6" t="s">
        <v>114</v>
      </c>
      <c r="BG152" s="110">
        <f>IF($N$152="zákl. přenesená",$J$152,0)</f>
        <v>0</v>
      </c>
      <c r="BJ152" s="6" t="s">
        <v>112</v>
      </c>
      <c r="BK152" s="110">
        <f>ROUND($I$152*$H$152,2)</f>
        <v>0</v>
      </c>
    </row>
    <row r="153" spans="2:63" s="6" customFormat="1" ht="15.75" customHeight="1">
      <c r="B153" s="21"/>
      <c r="C153" s="111" t="s">
        <v>287</v>
      </c>
      <c r="D153" s="111" t="s">
        <v>115</v>
      </c>
      <c r="E153" s="112" t="s">
        <v>237</v>
      </c>
      <c r="F153" s="113" t="s">
        <v>238</v>
      </c>
      <c r="G153" s="114" t="s">
        <v>227</v>
      </c>
      <c r="H153" s="115">
        <v>0.3</v>
      </c>
      <c r="I153" s="116"/>
      <c r="J153" s="117">
        <f>ROUND($I$153*$H$153,2)</f>
        <v>0</v>
      </c>
      <c r="K153" s="118"/>
      <c r="L153" s="119"/>
      <c r="M153" s="120"/>
      <c r="N153" s="121" t="s">
        <v>40</v>
      </c>
      <c r="Q153" s="108">
        <v>0</v>
      </c>
      <c r="R153" s="108">
        <f>$Q$153*$H$153</f>
        <v>0</v>
      </c>
      <c r="S153" s="108">
        <v>0</v>
      </c>
      <c r="T153" s="109">
        <f>$S$153*$H$153</f>
        <v>0</v>
      </c>
      <c r="AR153" s="6" t="s">
        <v>112</v>
      </c>
      <c r="AT153" s="6" t="s">
        <v>109</v>
      </c>
      <c r="AU153" s="6" t="s">
        <v>64</v>
      </c>
      <c r="AY153" s="6" t="s">
        <v>114</v>
      </c>
      <c r="BG153" s="110">
        <f>IF($N$153="zákl. přenesená",$J$153,0)</f>
        <v>0</v>
      </c>
      <c r="BJ153" s="6" t="s">
        <v>112</v>
      </c>
      <c r="BK153" s="110">
        <f>ROUND($I$153*$H$153,2)</f>
        <v>0</v>
      </c>
    </row>
    <row r="154" spans="2:51" s="6" customFormat="1" ht="15.75" customHeight="1">
      <c r="B154" s="122"/>
      <c r="D154" s="123" t="s">
        <v>118</v>
      </c>
      <c r="F154" s="124" t="s">
        <v>288</v>
      </c>
      <c r="H154" s="125">
        <v>0.3</v>
      </c>
      <c r="L154" s="122"/>
      <c r="M154" s="126"/>
      <c r="T154" s="127"/>
      <c r="AT154" s="128" t="s">
        <v>118</v>
      </c>
      <c r="AU154" s="128" t="s">
        <v>64</v>
      </c>
      <c r="AV154" s="128" t="s">
        <v>73</v>
      </c>
      <c r="AW154" s="128" t="s">
        <v>64</v>
      </c>
      <c r="AX154" s="128" t="s">
        <v>71</v>
      </c>
      <c r="AY154" s="128" t="s">
        <v>114</v>
      </c>
    </row>
    <row r="155" spans="2:63" s="6" customFormat="1" ht="15.75" customHeight="1">
      <c r="B155" s="21"/>
      <c r="C155" s="111" t="s">
        <v>289</v>
      </c>
      <c r="D155" s="111" t="s">
        <v>115</v>
      </c>
      <c r="E155" s="112" t="s">
        <v>290</v>
      </c>
      <c r="F155" s="113" t="s">
        <v>291</v>
      </c>
      <c r="G155" s="114" t="s">
        <v>210</v>
      </c>
      <c r="H155" s="115">
        <v>0.795</v>
      </c>
      <c r="I155" s="116"/>
      <c r="J155" s="117">
        <f>ROUND($I$155*$H$155,2)</f>
        <v>0</v>
      </c>
      <c r="K155" s="118"/>
      <c r="L155" s="119"/>
      <c r="M155" s="120"/>
      <c r="N155" s="121" t="s">
        <v>40</v>
      </c>
      <c r="Q155" s="108">
        <v>0</v>
      </c>
      <c r="R155" s="108">
        <f>$Q$155*$H$155</f>
        <v>0</v>
      </c>
      <c r="S155" s="108">
        <v>0</v>
      </c>
      <c r="T155" s="109">
        <f>$S$155*$H$155</f>
        <v>0</v>
      </c>
      <c r="AR155" s="6" t="s">
        <v>112</v>
      </c>
      <c r="AT155" s="6" t="s">
        <v>109</v>
      </c>
      <c r="AU155" s="6" t="s">
        <v>64</v>
      </c>
      <c r="AY155" s="6" t="s">
        <v>114</v>
      </c>
      <c r="BG155" s="110">
        <f>IF($N$155="zákl. přenesená",$J$155,0)</f>
        <v>0</v>
      </c>
      <c r="BJ155" s="6" t="s">
        <v>112</v>
      </c>
      <c r="BK155" s="110">
        <f>ROUND($I$155*$H$155,2)</f>
        <v>0</v>
      </c>
    </row>
    <row r="156" spans="2:47" s="6" customFormat="1" ht="16.5" customHeight="1">
      <c r="B156" s="21"/>
      <c r="F156" s="129" t="s">
        <v>292</v>
      </c>
      <c r="L156" s="21"/>
      <c r="M156" s="47"/>
      <c r="T156" s="48"/>
      <c r="AU156" s="6" t="s">
        <v>64</v>
      </c>
    </row>
    <row r="157" spans="2:51" s="6" customFormat="1" ht="15.75" customHeight="1">
      <c r="B157" s="122"/>
      <c r="D157" s="123" t="s">
        <v>118</v>
      </c>
      <c r="F157" s="124" t="s">
        <v>293</v>
      </c>
      <c r="H157" s="125">
        <v>0.795</v>
      </c>
      <c r="L157" s="122"/>
      <c r="M157" s="131"/>
      <c r="N157" s="132"/>
      <c r="O157" s="132"/>
      <c r="P157" s="132"/>
      <c r="Q157" s="132"/>
      <c r="R157" s="132"/>
      <c r="S157" s="132"/>
      <c r="T157" s="133"/>
      <c r="AT157" s="128" t="s">
        <v>118</v>
      </c>
      <c r="AU157" s="128" t="s">
        <v>64</v>
      </c>
      <c r="AV157" s="128" t="s">
        <v>73</v>
      </c>
      <c r="AW157" s="128" t="s">
        <v>64</v>
      </c>
      <c r="AX157" s="128" t="s">
        <v>71</v>
      </c>
      <c r="AY157" s="128" t="s">
        <v>114</v>
      </c>
    </row>
    <row r="158" spans="2:12" s="6" customFormat="1" ht="7.5" customHeight="1"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21"/>
    </row>
    <row r="159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131" activePane="bottomLeft" state="frozen"/>
      <selection pane="topLeft" activeCell="A1" sqref="A1"/>
      <selection pane="bottomLeft" activeCell="I73" sqref="I73:I13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2"/>
      <c r="C1" s="162"/>
      <c r="D1" s="161" t="s">
        <v>1</v>
      </c>
      <c r="E1" s="162"/>
      <c r="F1" s="163" t="s">
        <v>411</v>
      </c>
      <c r="G1" s="275" t="s">
        <v>412</v>
      </c>
      <c r="H1" s="275"/>
      <c r="I1" s="162"/>
      <c r="J1" s="163" t="s">
        <v>413</v>
      </c>
      <c r="K1" s="161" t="s">
        <v>83</v>
      </c>
      <c r="L1" s="163" t="s">
        <v>414</v>
      </c>
      <c r="M1" s="163"/>
      <c r="N1" s="163"/>
      <c r="O1" s="163"/>
      <c r="P1" s="163"/>
      <c r="Q1" s="163"/>
      <c r="R1" s="163"/>
      <c r="S1" s="163"/>
      <c r="T1" s="163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84</v>
      </c>
      <c r="K4" s="12"/>
      <c r="M4" s="13" t="s">
        <v>85</v>
      </c>
      <c r="AT4" s="2" t="s">
        <v>86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6" t="str">
        <f>'Rekapitulace stavby'!$K$6</f>
        <v>VO, Horní Jindřichov, Větrná, Zadní</v>
      </c>
      <c r="F7" s="255"/>
      <c r="G7" s="255"/>
      <c r="H7" s="255"/>
      <c r="K7" s="12"/>
    </row>
    <row r="8" spans="2:11" s="6" customFormat="1" ht="15.75" customHeight="1">
      <c r="B8" s="21"/>
      <c r="D8" s="18" t="s">
        <v>87</v>
      </c>
      <c r="K8" s="24"/>
    </row>
    <row r="9" spans="2:11" s="6" customFormat="1" ht="37.5" customHeight="1">
      <c r="B9" s="21"/>
      <c r="E9" s="256" t="s">
        <v>294</v>
      </c>
      <c r="F9" s="248"/>
      <c r="G9" s="248"/>
      <c r="H9" s="248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17</v>
      </c>
      <c r="F11" s="16"/>
      <c r="I11" s="18" t="s">
        <v>18</v>
      </c>
      <c r="J11" s="16"/>
      <c r="K11" s="24"/>
    </row>
    <row r="12" spans="2:11" s="6" customFormat="1" ht="15" customHeight="1">
      <c r="B12" s="21"/>
      <c r="D12" s="18" t="s">
        <v>19</v>
      </c>
      <c r="F12" s="16" t="s">
        <v>20</v>
      </c>
      <c r="I12" s="18" t="s">
        <v>21</v>
      </c>
      <c r="J12" s="44">
        <f>'Rekapitulace stavby'!$AN$8</f>
        <v>44250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22</v>
      </c>
      <c r="I14" s="18" t="s">
        <v>23</v>
      </c>
      <c r="J14" s="16" t="s">
        <v>24</v>
      </c>
      <c r="K14" s="24"/>
    </row>
    <row r="15" spans="2:11" s="6" customFormat="1" ht="18.75" customHeight="1">
      <c r="B15" s="21"/>
      <c r="E15" s="16" t="s">
        <v>25</v>
      </c>
      <c r="I15" s="18" t="s">
        <v>26</v>
      </c>
      <c r="J15" s="16" t="s">
        <v>27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28</v>
      </c>
      <c r="I17" s="18" t="s">
        <v>23</v>
      </c>
      <c r="J17" s="16" t="str">
        <f>IF('Rekapitulace stavby'!$AN$13="","",'Rekapitulace stavby'!$AN$13)</f>
        <v>Vyplň údaj</v>
      </c>
      <c r="K17" s="24"/>
    </row>
    <row r="18" spans="2:11" s="6" customFormat="1" ht="18.75" customHeight="1">
      <c r="B18" s="21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30</v>
      </c>
      <c r="I20" s="18" t="s">
        <v>23</v>
      </c>
      <c r="J20" s="16" t="s">
        <v>31</v>
      </c>
      <c r="K20" s="24"/>
    </row>
    <row r="21" spans="2:11" s="6" customFormat="1" ht="18.75" customHeight="1">
      <c r="B21" s="21"/>
      <c r="E21" s="16" t="s">
        <v>32</v>
      </c>
      <c r="I21" s="18" t="s">
        <v>26</v>
      </c>
      <c r="J21" s="16"/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33</v>
      </c>
      <c r="K23" s="24"/>
    </row>
    <row r="24" spans="2:11" s="77" customFormat="1" ht="15.75" customHeight="1">
      <c r="B24" s="78"/>
      <c r="E24" s="270"/>
      <c r="F24" s="277"/>
      <c r="G24" s="277"/>
      <c r="H24" s="277"/>
      <c r="K24" s="79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80"/>
    </row>
    <row r="27" spans="2:11" s="6" customFormat="1" ht="26.25" customHeight="1">
      <c r="B27" s="21"/>
      <c r="D27" s="81" t="s">
        <v>35</v>
      </c>
      <c r="J27" s="56">
        <f>ROUNDUP($J$72,2)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80"/>
    </row>
    <row r="29" spans="2:11" s="6" customFormat="1" ht="15" customHeight="1">
      <c r="B29" s="21"/>
      <c r="F29" s="25" t="s">
        <v>37</v>
      </c>
      <c r="I29" s="25" t="s">
        <v>36</v>
      </c>
      <c r="J29" s="25"/>
      <c r="K29" s="24"/>
    </row>
    <row r="30" spans="2:11" s="6" customFormat="1" ht="15" customHeight="1">
      <c r="B30" s="21"/>
      <c r="D30" s="27" t="s">
        <v>39</v>
      </c>
      <c r="E30" s="27" t="s">
        <v>40</v>
      </c>
      <c r="F30" s="82">
        <f>ROUNDUP(SUM($BG$72:$BG$136),2)</f>
        <v>0</v>
      </c>
      <c r="I30" s="83">
        <v>0.21</v>
      </c>
      <c r="J30" s="82"/>
      <c r="K30" s="24"/>
    </row>
    <row r="31" spans="2:11" s="6" customFormat="1" ht="7.5" customHeight="1">
      <c r="B31" s="21"/>
      <c r="K31" s="24"/>
    </row>
    <row r="32" spans="2:11" s="6" customFormat="1" ht="26.25" customHeight="1">
      <c r="B32" s="21"/>
      <c r="C32" s="29"/>
      <c r="D32" s="30"/>
      <c r="E32" s="31"/>
      <c r="F32" s="31"/>
      <c r="G32" s="84"/>
      <c r="H32" s="32"/>
      <c r="I32" s="31"/>
      <c r="J32" s="33"/>
      <c r="K32" s="85"/>
    </row>
    <row r="33" spans="2:11" s="6" customFormat="1" ht="15" customHeight="1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7" spans="2:11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86"/>
    </row>
    <row r="38" spans="2:11" s="6" customFormat="1" ht="37.5" customHeight="1">
      <c r="B38" s="21"/>
      <c r="C38" s="11" t="s">
        <v>89</v>
      </c>
      <c r="K38" s="24"/>
    </row>
    <row r="39" spans="2:11" s="6" customFormat="1" ht="7.5" customHeight="1">
      <c r="B39" s="21"/>
      <c r="K39" s="24"/>
    </row>
    <row r="40" spans="2:11" s="6" customFormat="1" ht="15" customHeight="1">
      <c r="B40" s="21"/>
      <c r="C40" s="18" t="s">
        <v>16</v>
      </c>
      <c r="K40" s="24"/>
    </row>
    <row r="41" spans="2:11" s="6" customFormat="1" ht="16.5" customHeight="1">
      <c r="B41" s="21"/>
      <c r="E41" s="276" t="str">
        <f>$E$7</f>
        <v>VO, Horní Jindřichov, Větrná, Zadní</v>
      </c>
      <c r="F41" s="248"/>
      <c r="G41" s="248"/>
      <c r="H41" s="248"/>
      <c r="K41" s="24"/>
    </row>
    <row r="42" spans="2:11" s="6" customFormat="1" ht="15" customHeight="1">
      <c r="B42" s="21"/>
      <c r="C42" s="18" t="s">
        <v>87</v>
      </c>
      <c r="K42" s="24"/>
    </row>
    <row r="43" spans="2:11" s="6" customFormat="1" ht="19.5" customHeight="1">
      <c r="B43" s="21"/>
      <c r="E43" s="256" t="str">
        <f>$E$9</f>
        <v>SO 02 - zádlažba </v>
      </c>
      <c r="F43" s="248"/>
      <c r="G43" s="248"/>
      <c r="H43" s="248"/>
      <c r="K43" s="24"/>
    </row>
    <row r="44" spans="2:11" s="6" customFormat="1" ht="7.5" customHeight="1">
      <c r="B44" s="21"/>
      <c r="K44" s="24"/>
    </row>
    <row r="45" spans="2:11" s="6" customFormat="1" ht="18.75" customHeight="1">
      <c r="B45" s="21"/>
      <c r="C45" s="18" t="s">
        <v>19</v>
      </c>
      <c r="F45" s="16" t="str">
        <f>$F$12</f>
        <v>DC - Děčín</v>
      </c>
      <c r="H45" s="18" t="s">
        <v>21</v>
      </c>
      <c r="J45" s="44">
        <f>IF($J$12="","",$J$12)</f>
        <v>44250</v>
      </c>
      <c r="K45" s="24"/>
    </row>
    <row r="46" spans="2:11" s="6" customFormat="1" ht="7.5" customHeight="1">
      <c r="B46" s="21"/>
      <c r="K46" s="24"/>
    </row>
    <row r="47" spans="2:11" s="6" customFormat="1" ht="15.75" customHeight="1">
      <c r="B47" s="21"/>
      <c r="C47" s="18" t="s">
        <v>22</v>
      </c>
      <c r="F47" s="16" t="str">
        <f>$E$15</f>
        <v>Mesto Rumburk</v>
      </c>
      <c r="H47" s="18" t="s">
        <v>30</v>
      </c>
      <c r="J47" s="16" t="str">
        <f>$E$21</f>
        <v>ENPRO Energo s.r.o.</v>
      </c>
      <c r="K47" s="24"/>
    </row>
    <row r="48" spans="2:11" s="6" customFormat="1" ht="15" customHeight="1">
      <c r="B48" s="21"/>
      <c r="C48" s="18" t="s">
        <v>28</v>
      </c>
      <c r="F48" s="16" t="str">
        <f>IF($E$18="","",$E$18)</f>
        <v>Vyplň údaj</v>
      </c>
      <c r="K48" s="24"/>
    </row>
    <row r="49" spans="2:11" s="6" customFormat="1" ht="11.25" customHeight="1">
      <c r="B49" s="21"/>
      <c r="K49" s="24"/>
    </row>
    <row r="50" spans="2:11" s="6" customFormat="1" ht="30" customHeight="1">
      <c r="B50" s="21"/>
      <c r="C50" s="87" t="s">
        <v>90</v>
      </c>
      <c r="D50" s="29"/>
      <c r="E50" s="29"/>
      <c r="F50" s="29"/>
      <c r="G50" s="29"/>
      <c r="H50" s="29"/>
      <c r="I50" s="29"/>
      <c r="J50" s="88" t="s">
        <v>91</v>
      </c>
      <c r="K50" s="34"/>
    </row>
    <row r="51" spans="2:11" s="6" customFormat="1" ht="11.25" customHeight="1">
      <c r="B51" s="21"/>
      <c r="K51" s="24"/>
    </row>
    <row r="52" spans="2:47" s="6" customFormat="1" ht="30" customHeight="1">
      <c r="B52" s="21"/>
      <c r="C52" s="55" t="s">
        <v>92</v>
      </c>
      <c r="J52" s="56">
        <f>ROUNDUP($J$72,2)</f>
        <v>0</v>
      </c>
      <c r="K52" s="24"/>
      <c r="AU52" s="6" t="s">
        <v>93</v>
      </c>
    </row>
    <row r="53" spans="2:11" s="6" customFormat="1" ht="22.5" customHeight="1">
      <c r="B53" s="21"/>
      <c r="K53" s="24"/>
    </row>
    <row r="54" spans="2:11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7"/>
    </row>
    <row r="58" spans="2:12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21"/>
    </row>
    <row r="59" spans="2:12" s="6" customFormat="1" ht="37.5" customHeight="1">
      <c r="B59" s="21"/>
      <c r="C59" s="11" t="s">
        <v>94</v>
      </c>
      <c r="L59" s="21"/>
    </row>
    <row r="60" spans="2:12" s="6" customFormat="1" ht="7.5" customHeight="1">
      <c r="B60" s="21"/>
      <c r="L60" s="21"/>
    </row>
    <row r="61" spans="2:12" s="6" customFormat="1" ht="15" customHeight="1">
      <c r="B61" s="21"/>
      <c r="C61" s="18" t="s">
        <v>16</v>
      </c>
      <c r="L61" s="21"/>
    </row>
    <row r="62" spans="2:12" s="6" customFormat="1" ht="16.5" customHeight="1">
      <c r="B62" s="21"/>
      <c r="E62" s="276" t="str">
        <f>$E$7</f>
        <v>VO, Horní Jindřichov, Větrná, Zadní</v>
      </c>
      <c r="F62" s="248"/>
      <c r="G62" s="248"/>
      <c r="H62" s="248"/>
      <c r="L62" s="21"/>
    </row>
    <row r="63" spans="2:12" s="6" customFormat="1" ht="15" customHeight="1">
      <c r="B63" s="21"/>
      <c r="C63" s="18" t="s">
        <v>87</v>
      </c>
      <c r="L63" s="21"/>
    </row>
    <row r="64" spans="2:12" s="6" customFormat="1" ht="18" customHeight="1">
      <c r="B64" s="21"/>
      <c r="E64" s="274" t="str">
        <f>$E$9</f>
        <v>SO 02 - zádlažba </v>
      </c>
      <c r="F64" s="248"/>
      <c r="G64" s="248"/>
      <c r="H64" s="248"/>
      <c r="L64" s="21"/>
    </row>
    <row r="65" spans="2:12" s="6" customFormat="1" ht="7.5" customHeight="1">
      <c r="B65" s="21"/>
      <c r="L65" s="21"/>
    </row>
    <row r="66" spans="2:12" s="6" customFormat="1" ht="18.75" customHeight="1">
      <c r="B66" s="21"/>
      <c r="C66" s="18" t="s">
        <v>19</v>
      </c>
      <c r="F66" s="16" t="str">
        <f>$F$12</f>
        <v>DC - Děčín</v>
      </c>
      <c r="H66" s="18" t="s">
        <v>21</v>
      </c>
      <c r="J66" s="44">
        <f>IF($J$12="","",$J$12)</f>
        <v>44250</v>
      </c>
      <c r="L66" s="21"/>
    </row>
    <row r="67" spans="2:12" s="6" customFormat="1" ht="7.5" customHeight="1">
      <c r="B67" s="21"/>
      <c r="L67" s="21"/>
    </row>
    <row r="68" spans="2:12" s="6" customFormat="1" ht="15.75" customHeight="1">
      <c r="B68" s="21"/>
      <c r="C68" s="18" t="s">
        <v>22</v>
      </c>
      <c r="F68" s="16" t="str">
        <f>$E$15</f>
        <v>Mesto Rumburk</v>
      </c>
      <c r="H68" s="18" t="s">
        <v>30</v>
      </c>
      <c r="J68" s="16" t="str">
        <f>$E$21</f>
        <v>ENPRO Energo s.r.o.</v>
      </c>
      <c r="L68" s="21"/>
    </row>
    <row r="69" spans="2:12" s="6" customFormat="1" ht="15" customHeight="1">
      <c r="B69" s="21"/>
      <c r="C69" s="18" t="s">
        <v>28</v>
      </c>
      <c r="F69" s="16" t="str">
        <f>IF($E$18="","",$E$18)</f>
        <v>Vyplň údaj</v>
      </c>
      <c r="L69" s="21"/>
    </row>
    <row r="70" spans="2:12" s="6" customFormat="1" ht="11.25" customHeight="1">
      <c r="B70" s="21"/>
      <c r="L70" s="21"/>
    </row>
    <row r="71" spans="2:20" s="89" customFormat="1" ht="30" customHeight="1">
      <c r="B71" s="90"/>
      <c r="C71" s="91" t="s">
        <v>95</v>
      </c>
      <c r="D71" s="92" t="s">
        <v>49</v>
      </c>
      <c r="E71" s="92" t="s">
        <v>46</v>
      </c>
      <c r="F71" s="92" t="s">
        <v>96</v>
      </c>
      <c r="G71" s="92" t="s">
        <v>97</v>
      </c>
      <c r="H71" s="92" t="s">
        <v>98</v>
      </c>
      <c r="I71" s="92" t="s">
        <v>99</v>
      </c>
      <c r="J71" s="92" t="s">
        <v>100</v>
      </c>
      <c r="K71" s="93" t="s">
        <v>101</v>
      </c>
      <c r="L71" s="90"/>
      <c r="M71" s="50" t="s">
        <v>102</v>
      </c>
      <c r="N71" s="51" t="s">
        <v>39</v>
      </c>
      <c r="O71" s="51" t="s">
        <v>103</v>
      </c>
      <c r="P71" s="51" t="s">
        <v>104</v>
      </c>
      <c r="Q71" s="51" t="s">
        <v>105</v>
      </c>
      <c r="R71" s="51" t="s">
        <v>106</v>
      </c>
      <c r="S71" s="51" t="s">
        <v>107</v>
      </c>
      <c r="T71" s="52" t="s">
        <v>108</v>
      </c>
    </row>
    <row r="72" spans="2:63" s="6" customFormat="1" ht="30" customHeight="1">
      <c r="B72" s="21"/>
      <c r="C72" s="55" t="s">
        <v>92</v>
      </c>
      <c r="J72" s="94">
        <f>$BK$72</f>
        <v>0</v>
      </c>
      <c r="L72" s="21"/>
      <c r="M72" s="54"/>
      <c r="N72" s="45"/>
      <c r="O72" s="45"/>
      <c r="P72" s="95">
        <f>SUM($P$73:$P$136)</f>
        <v>44.128</v>
      </c>
      <c r="Q72" s="45"/>
      <c r="R72" s="95">
        <f>SUM($R$73:$R$136)</f>
        <v>12</v>
      </c>
      <c r="S72" s="45"/>
      <c r="T72" s="96">
        <f>SUM($T$73:$T$136)</f>
        <v>0</v>
      </c>
      <c r="AT72" s="6" t="s">
        <v>63</v>
      </c>
      <c r="AU72" s="6" t="s">
        <v>93</v>
      </c>
      <c r="BK72" s="97">
        <f>SUM($BK$73:$BK$136)</f>
        <v>0</v>
      </c>
    </row>
    <row r="73" spans="2:63" s="6" customFormat="1" ht="15.75" customHeight="1">
      <c r="B73" s="21"/>
      <c r="C73" s="98" t="s">
        <v>71</v>
      </c>
      <c r="D73" s="98" t="s">
        <v>109</v>
      </c>
      <c r="E73" s="99" t="s">
        <v>295</v>
      </c>
      <c r="F73" s="100" t="s">
        <v>296</v>
      </c>
      <c r="G73" s="101" t="s">
        <v>297</v>
      </c>
      <c r="H73" s="102">
        <v>100</v>
      </c>
      <c r="I73" s="103"/>
      <c r="J73" s="104">
        <f>ROUND($I$73*$H$73,2)</f>
        <v>0</v>
      </c>
      <c r="K73" s="105"/>
      <c r="L73" s="21"/>
      <c r="M73" s="106"/>
      <c r="N73" s="107" t="s">
        <v>40</v>
      </c>
      <c r="O73" s="108">
        <v>0.145</v>
      </c>
      <c r="P73" s="108">
        <f>$O$73*$H$73</f>
        <v>14.499999999999998</v>
      </c>
      <c r="Q73" s="108">
        <v>0</v>
      </c>
      <c r="R73" s="108">
        <f>$Q$73*$H$73</f>
        <v>0</v>
      </c>
      <c r="S73" s="108">
        <v>0</v>
      </c>
      <c r="T73" s="109">
        <f>$S$73*$H$73</f>
        <v>0</v>
      </c>
      <c r="AR73" s="6" t="s">
        <v>112</v>
      </c>
      <c r="AT73" s="6" t="s">
        <v>113</v>
      </c>
      <c r="AU73" s="6" t="s">
        <v>64</v>
      </c>
      <c r="AY73" s="6" t="s">
        <v>114</v>
      </c>
      <c r="BG73" s="110">
        <f>IF($N$73="zákl. přenesená",$J$73,0)</f>
        <v>0</v>
      </c>
      <c r="BJ73" s="6" t="s">
        <v>112</v>
      </c>
      <c r="BK73" s="110">
        <f>ROUND($I$73*$H$73,2)</f>
        <v>0</v>
      </c>
    </row>
    <row r="74" spans="2:63" s="6" customFormat="1" ht="15.75" customHeight="1">
      <c r="B74" s="21"/>
      <c r="C74" s="98" t="s">
        <v>73</v>
      </c>
      <c r="D74" s="98" t="s">
        <v>109</v>
      </c>
      <c r="E74" s="99" t="s">
        <v>298</v>
      </c>
      <c r="F74" s="100" t="s">
        <v>299</v>
      </c>
      <c r="G74" s="101" t="s">
        <v>297</v>
      </c>
      <c r="H74" s="102">
        <v>100</v>
      </c>
      <c r="I74" s="103"/>
      <c r="J74" s="104">
        <f>ROUND($I$74*$H$74,2)</f>
        <v>0</v>
      </c>
      <c r="K74" s="105"/>
      <c r="L74" s="21"/>
      <c r="M74" s="106"/>
      <c r="N74" s="107" t="s">
        <v>40</v>
      </c>
      <c r="O74" s="108">
        <v>0.063</v>
      </c>
      <c r="P74" s="108">
        <f>$O$74*$H$74</f>
        <v>6.3</v>
      </c>
      <c r="Q74" s="108">
        <v>0</v>
      </c>
      <c r="R74" s="108">
        <f>$Q$74*$H$74</f>
        <v>0</v>
      </c>
      <c r="S74" s="108">
        <v>0</v>
      </c>
      <c r="T74" s="109">
        <f>$S$74*$H$74</f>
        <v>0</v>
      </c>
      <c r="AR74" s="6" t="s">
        <v>112</v>
      </c>
      <c r="AT74" s="6" t="s">
        <v>113</v>
      </c>
      <c r="AU74" s="6" t="s">
        <v>64</v>
      </c>
      <c r="AY74" s="6" t="s">
        <v>114</v>
      </c>
      <c r="BG74" s="110">
        <f>IF($N$74="zákl. přenesená",$J$74,0)</f>
        <v>0</v>
      </c>
      <c r="BJ74" s="6" t="s">
        <v>112</v>
      </c>
      <c r="BK74" s="110">
        <f>ROUND($I$74*$H$74,2)</f>
        <v>0</v>
      </c>
    </row>
    <row r="75" spans="2:63" s="6" customFormat="1" ht="15.75" customHeight="1">
      <c r="B75" s="21"/>
      <c r="C75" s="98" t="s">
        <v>120</v>
      </c>
      <c r="D75" s="98" t="s">
        <v>109</v>
      </c>
      <c r="E75" s="99" t="s">
        <v>300</v>
      </c>
      <c r="F75" s="100" t="s">
        <v>301</v>
      </c>
      <c r="G75" s="101" t="s">
        <v>297</v>
      </c>
      <c r="H75" s="102">
        <v>300</v>
      </c>
      <c r="I75" s="103"/>
      <c r="J75" s="104">
        <f>ROUND($I$75*$H$75,2)</f>
        <v>0</v>
      </c>
      <c r="K75" s="105"/>
      <c r="L75" s="21"/>
      <c r="M75" s="106"/>
      <c r="N75" s="107" t="s">
        <v>40</v>
      </c>
      <c r="O75" s="108">
        <v>0.045</v>
      </c>
      <c r="P75" s="108">
        <f>$O$75*$H$75</f>
        <v>13.5</v>
      </c>
      <c r="Q75" s="108">
        <v>0</v>
      </c>
      <c r="R75" s="108">
        <f>$Q$75*$H$75</f>
        <v>0</v>
      </c>
      <c r="S75" s="108">
        <v>0</v>
      </c>
      <c r="T75" s="109">
        <f>$S$75*$H$75</f>
        <v>0</v>
      </c>
      <c r="AR75" s="6" t="s">
        <v>112</v>
      </c>
      <c r="AT75" s="6" t="s">
        <v>113</v>
      </c>
      <c r="AU75" s="6" t="s">
        <v>64</v>
      </c>
      <c r="AY75" s="6" t="s">
        <v>114</v>
      </c>
      <c r="BG75" s="110">
        <f>IF($N$75="zákl. přenesená",$J$75,0)</f>
        <v>0</v>
      </c>
      <c r="BJ75" s="6" t="s">
        <v>112</v>
      </c>
      <c r="BK75" s="110">
        <f>ROUND($I$75*$H$75,2)</f>
        <v>0</v>
      </c>
    </row>
    <row r="76" spans="2:63" s="6" customFormat="1" ht="15.75" customHeight="1">
      <c r="B76" s="21"/>
      <c r="C76" s="111" t="s">
        <v>112</v>
      </c>
      <c r="D76" s="111" t="s">
        <v>115</v>
      </c>
      <c r="E76" s="112" t="s">
        <v>302</v>
      </c>
      <c r="F76" s="113" t="s">
        <v>303</v>
      </c>
      <c r="G76" s="114" t="s">
        <v>210</v>
      </c>
      <c r="H76" s="115">
        <v>12</v>
      </c>
      <c r="I76" s="116"/>
      <c r="J76" s="117">
        <f>ROUND($I$76*$H$76,2)</f>
        <v>0</v>
      </c>
      <c r="K76" s="118"/>
      <c r="L76" s="119"/>
      <c r="M76" s="120"/>
      <c r="N76" s="121" t="s">
        <v>40</v>
      </c>
      <c r="Q76" s="108">
        <v>1</v>
      </c>
      <c r="R76" s="108">
        <f>$Q$76*$H$76</f>
        <v>12</v>
      </c>
      <c r="S76" s="108">
        <v>0</v>
      </c>
      <c r="T76" s="109">
        <f>$S$76*$H$76</f>
        <v>0</v>
      </c>
      <c r="AR76" s="6" t="s">
        <v>112</v>
      </c>
      <c r="AT76" s="6" t="s">
        <v>109</v>
      </c>
      <c r="AU76" s="6" t="s">
        <v>64</v>
      </c>
      <c r="AY76" s="6" t="s">
        <v>114</v>
      </c>
      <c r="BG76" s="110">
        <f>IF($N$76="zákl. přenesená",$J$76,0)</f>
        <v>0</v>
      </c>
      <c r="BJ76" s="6" t="s">
        <v>112</v>
      </c>
      <c r="BK76" s="110">
        <f>ROUND($I$76*$H$76,2)</f>
        <v>0</v>
      </c>
    </row>
    <row r="77" spans="2:51" s="6" customFormat="1" ht="15.75" customHeight="1">
      <c r="B77" s="122"/>
      <c r="D77" s="123" t="s">
        <v>118</v>
      </c>
      <c r="F77" s="124" t="s">
        <v>304</v>
      </c>
      <c r="H77" s="125">
        <v>35.712</v>
      </c>
      <c r="L77" s="122"/>
      <c r="M77" s="126"/>
      <c r="T77" s="127"/>
      <c r="AT77" s="128" t="s">
        <v>118</v>
      </c>
      <c r="AU77" s="128" t="s">
        <v>64</v>
      </c>
      <c r="AV77" s="128" t="s">
        <v>73</v>
      </c>
      <c r="AW77" s="128" t="s">
        <v>64</v>
      </c>
      <c r="AX77" s="128" t="s">
        <v>71</v>
      </c>
      <c r="AY77" s="128" t="s">
        <v>114</v>
      </c>
    </row>
    <row r="78" spans="2:63" s="6" customFormat="1" ht="15.75" customHeight="1">
      <c r="B78" s="21"/>
      <c r="C78" s="98" t="s">
        <v>125</v>
      </c>
      <c r="D78" s="98" t="s">
        <v>109</v>
      </c>
      <c r="E78" s="99" t="s">
        <v>305</v>
      </c>
      <c r="F78" s="100" t="s">
        <v>306</v>
      </c>
      <c r="G78" s="101" t="s">
        <v>297</v>
      </c>
      <c r="H78" s="102">
        <v>39</v>
      </c>
      <c r="I78" s="103"/>
      <c r="J78" s="104">
        <f>ROUND($I$78*$H$78,2)</f>
        <v>0</v>
      </c>
      <c r="K78" s="105"/>
      <c r="L78" s="21"/>
      <c r="M78" s="106"/>
      <c r="N78" s="107" t="s">
        <v>40</v>
      </c>
      <c r="O78" s="108">
        <v>0.252</v>
      </c>
      <c r="P78" s="108">
        <f>$O$78*$H$78</f>
        <v>9.828</v>
      </c>
      <c r="Q78" s="108">
        <v>0</v>
      </c>
      <c r="R78" s="108">
        <f>$Q$78*$H$78</f>
        <v>0</v>
      </c>
      <c r="S78" s="108">
        <v>0</v>
      </c>
      <c r="T78" s="109">
        <f>$S$78*$H$78</f>
        <v>0</v>
      </c>
      <c r="AR78" s="6" t="s">
        <v>112</v>
      </c>
      <c r="AT78" s="6" t="s">
        <v>113</v>
      </c>
      <c r="AU78" s="6" t="s">
        <v>64</v>
      </c>
      <c r="AY78" s="6" t="s">
        <v>114</v>
      </c>
      <c r="BG78" s="110">
        <f>IF($N$78="zákl. přenesená",$J$78,0)</f>
        <v>0</v>
      </c>
      <c r="BJ78" s="6" t="s">
        <v>112</v>
      </c>
      <c r="BK78" s="110">
        <f>ROUND($I$78*$H$78,2)</f>
        <v>0</v>
      </c>
    </row>
    <row r="79" spans="2:63" s="6" customFormat="1" ht="15.75" customHeight="1">
      <c r="B79" s="21"/>
      <c r="C79" s="98" t="s">
        <v>128</v>
      </c>
      <c r="D79" s="98" t="s">
        <v>109</v>
      </c>
      <c r="E79" s="99" t="s">
        <v>307</v>
      </c>
      <c r="F79" s="100" t="s">
        <v>308</v>
      </c>
      <c r="G79" s="101" t="s">
        <v>297</v>
      </c>
      <c r="H79" s="102">
        <v>3.5</v>
      </c>
      <c r="I79" s="103"/>
      <c r="J79" s="104">
        <f>ROUND($I$79*$H$79,2)</f>
        <v>0</v>
      </c>
      <c r="K79" s="105"/>
      <c r="L79" s="21"/>
      <c r="M79" s="106"/>
      <c r="N79" s="107" t="s">
        <v>40</v>
      </c>
      <c r="O79" s="108">
        <v>0</v>
      </c>
      <c r="P79" s="108">
        <f>$O$79*$H$79</f>
        <v>0</v>
      </c>
      <c r="Q79" s="108">
        <v>0</v>
      </c>
      <c r="R79" s="108">
        <f>$Q$79*$H$79</f>
        <v>0</v>
      </c>
      <c r="S79" s="108">
        <v>0</v>
      </c>
      <c r="T79" s="109">
        <f>$S$79*$H$79</f>
        <v>0</v>
      </c>
      <c r="AR79" s="6" t="s">
        <v>112</v>
      </c>
      <c r="AT79" s="6" t="s">
        <v>113</v>
      </c>
      <c r="AU79" s="6" t="s">
        <v>64</v>
      </c>
      <c r="AY79" s="6" t="s">
        <v>114</v>
      </c>
      <c r="BG79" s="110">
        <f>IF($N$79="zákl. přenesená",$J$79,0)</f>
        <v>0</v>
      </c>
      <c r="BJ79" s="6" t="s">
        <v>112</v>
      </c>
      <c r="BK79" s="110">
        <f>ROUND($I$79*$H$79,2)</f>
        <v>0</v>
      </c>
    </row>
    <row r="80" spans="2:63" s="6" customFormat="1" ht="15.75" customHeight="1">
      <c r="B80" s="21"/>
      <c r="C80" s="111" t="s">
        <v>131</v>
      </c>
      <c r="D80" s="111" t="s">
        <v>115</v>
      </c>
      <c r="E80" s="112" t="s">
        <v>309</v>
      </c>
      <c r="F80" s="113" t="s">
        <v>310</v>
      </c>
      <c r="G80" s="114" t="s">
        <v>134</v>
      </c>
      <c r="H80" s="115">
        <v>0.007</v>
      </c>
      <c r="I80" s="116"/>
      <c r="J80" s="117">
        <f>ROUND($I$80*$H$80,2)</f>
        <v>0</v>
      </c>
      <c r="K80" s="118"/>
      <c r="L80" s="119"/>
      <c r="M80" s="120"/>
      <c r="N80" s="121" t="s">
        <v>40</v>
      </c>
      <c r="Q80" s="108">
        <v>0</v>
      </c>
      <c r="R80" s="108">
        <f>$Q$80*$H$80</f>
        <v>0</v>
      </c>
      <c r="S80" s="108">
        <v>0</v>
      </c>
      <c r="T80" s="109">
        <f>$S$80*$H$80</f>
        <v>0</v>
      </c>
      <c r="AR80" s="6" t="s">
        <v>112</v>
      </c>
      <c r="AT80" s="6" t="s">
        <v>109</v>
      </c>
      <c r="AU80" s="6" t="s">
        <v>64</v>
      </c>
      <c r="AY80" s="6" t="s">
        <v>114</v>
      </c>
      <c r="BG80" s="110">
        <f>IF($N$80="zákl. přenesená",$J$80,0)</f>
        <v>0</v>
      </c>
      <c r="BJ80" s="6" t="s">
        <v>112</v>
      </c>
      <c r="BK80" s="110">
        <f>ROUND($I$80*$H$80,2)</f>
        <v>0</v>
      </c>
    </row>
    <row r="81" spans="2:51" s="6" customFormat="1" ht="15.75" customHeight="1">
      <c r="B81" s="122"/>
      <c r="D81" s="123" t="s">
        <v>118</v>
      </c>
      <c r="F81" s="124" t="s">
        <v>311</v>
      </c>
      <c r="H81" s="125">
        <v>0.007</v>
      </c>
      <c r="L81" s="122"/>
      <c r="M81" s="126"/>
      <c r="T81" s="127"/>
      <c r="AT81" s="128" t="s">
        <v>118</v>
      </c>
      <c r="AU81" s="128" t="s">
        <v>64</v>
      </c>
      <c r="AV81" s="128" t="s">
        <v>73</v>
      </c>
      <c r="AW81" s="128" t="s">
        <v>64</v>
      </c>
      <c r="AX81" s="128" t="s">
        <v>71</v>
      </c>
      <c r="AY81" s="128" t="s">
        <v>114</v>
      </c>
    </row>
    <row r="82" spans="2:63" s="6" customFormat="1" ht="15.75" customHeight="1">
      <c r="B82" s="21"/>
      <c r="C82" s="98" t="s">
        <v>136</v>
      </c>
      <c r="D82" s="98" t="s">
        <v>109</v>
      </c>
      <c r="E82" s="99" t="s">
        <v>312</v>
      </c>
      <c r="F82" s="100" t="s">
        <v>313</v>
      </c>
      <c r="G82" s="101" t="s">
        <v>297</v>
      </c>
      <c r="H82" s="102">
        <v>3.5</v>
      </c>
      <c r="I82" s="103"/>
      <c r="J82" s="104">
        <f>ROUND($I$82*$H$82,2)</f>
        <v>0</v>
      </c>
      <c r="K82" s="105"/>
      <c r="L82" s="21"/>
      <c r="M82" s="106"/>
      <c r="N82" s="107" t="s">
        <v>40</v>
      </c>
      <c r="O82" s="108">
        <v>0</v>
      </c>
      <c r="P82" s="108">
        <f>$O$82*$H$82</f>
        <v>0</v>
      </c>
      <c r="Q82" s="108">
        <v>0</v>
      </c>
      <c r="R82" s="108">
        <f>$Q$82*$H$82</f>
        <v>0</v>
      </c>
      <c r="S82" s="108">
        <v>0</v>
      </c>
      <c r="T82" s="109">
        <f>$S$82*$H$82</f>
        <v>0</v>
      </c>
      <c r="AR82" s="6" t="s">
        <v>112</v>
      </c>
      <c r="AT82" s="6" t="s">
        <v>113</v>
      </c>
      <c r="AU82" s="6" t="s">
        <v>64</v>
      </c>
      <c r="AY82" s="6" t="s">
        <v>114</v>
      </c>
      <c r="BG82" s="110">
        <f>IF($N$82="zákl. přenesená",$J$82,0)</f>
        <v>0</v>
      </c>
      <c r="BJ82" s="6" t="s">
        <v>112</v>
      </c>
      <c r="BK82" s="110">
        <f>ROUND($I$82*$H$82,2)</f>
        <v>0</v>
      </c>
    </row>
    <row r="83" spans="2:63" s="6" customFormat="1" ht="15.75" customHeight="1">
      <c r="B83" s="21"/>
      <c r="C83" s="111" t="s">
        <v>139</v>
      </c>
      <c r="D83" s="111" t="s">
        <v>115</v>
      </c>
      <c r="E83" s="112" t="s">
        <v>314</v>
      </c>
      <c r="F83" s="113" t="s">
        <v>315</v>
      </c>
      <c r="G83" s="114" t="s">
        <v>210</v>
      </c>
      <c r="H83" s="115">
        <v>200.55</v>
      </c>
      <c r="I83" s="116"/>
      <c r="J83" s="117">
        <f>ROUND($I$83*$H$83,2)</f>
        <v>0</v>
      </c>
      <c r="K83" s="118"/>
      <c r="L83" s="119"/>
      <c r="M83" s="120"/>
      <c r="N83" s="121" t="s">
        <v>40</v>
      </c>
      <c r="Q83" s="108">
        <v>0</v>
      </c>
      <c r="R83" s="108">
        <f>$Q$83*$H$83</f>
        <v>0</v>
      </c>
      <c r="S83" s="108">
        <v>0</v>
      </c>
      <c r="T83" s="109">
        <f>$S$83*$H$83</f>
        <v>0</v>
      </c>
      <c r="AR83" s="6" t="s">
        <v>112</v>
      </c>
      <c r="AT83" s="6" t="s">
        <v>109</v>
      </c>
      <c r="AU83" s="6" t="s">
        <v>64</v>
      </c>
      <c r="AY83" s="6" t="s">
        <v>114</v>
      </c>
      <c r="BG83" s="110">
        <f>IF($N$83="zákl. přenesená",$J$83,0)</f>
        <v>0</v>
      </c>
      <c r="BJ83" s="6" t="s">
        <v>112</v>
      </c>
      <c r="BK83" s="110">
        <f>ROUND($I$83*$H$83,2)</f>
        <v>0</v>
      </c>
    </row>
    <row r="84" spans="2:51" s="6" customFormat="1" ht="15.75" customHeight="1">
      <c r="B84" s="122"/>
      <c r="D84" s="123" t="s">
        <v>118</v>
      </c>
      <c r="F84" s="124" t="s">
        <v>316</v>
      </c>
      <c r="H84" s="125">
        <v>200.55</v>
      </c>
      <c r="L84" s="122"/>
      <c r="M84" s="126"/>
      <c r="T84" s="127"/>
      <c r="AT84" s="128" t="s">
        <v>118</v>
      </c>
      <c r="AU84" s="128" t="s">
        <v>64</v>
      </c>
      <c r="AV84" s="128" t="s">
        <v>73</v>
      </c>
      <c r="AW84" s="128" t="s">
        <v>64</v>
      </c>
      <c r="AX84" s="128" t="s">
        <v>71</v>
      </c>
      <c r="AY84" s="128" t="s">
        <v>114</v>
      </c>
    </row>
    <row r="85" spans="2:63" s="6" customFormat="1" ht="15.75" customHeight="1">
      <c r="B85" s="21"/>
      <c r="C85" s="98" t="s">
        <v>158</v>
      </c>
      <c r="D85" s="98" t="s">
        <v>109</v>
      </c>
      <c r="E85" s="99" t="s">
        <v>323</v>
      </c>
      <c r="F85" s="100" t="s">
        <v>324</v>
      </c>
      <c r="G85" s="101" t="s">
        <v>297</v>
      </c>
      <c r="H85" s="102">
        <v>5.97</v>
      </c>
      <c r="I85" s="103"/>
      <c r="J85" s="104">
        <f>ROUND($I$85*$H$85,2)</f>
        <v>0</v>
      </c>
      <c r="K85" s="105"/>
      <c r="L85" s="21"/>
      <c r="M85" s="106"/>
      <c r="N85" s="107" t="s">
        <v>40</v>
      </c>
      <c r="O85" s="108">
        <v>0</v>
      </c>
      <c r="P85" s="108">
        <f>$O$85*$H$85</f>
        <v>0</v>
      </c>
      <c r="Q85" s="108">
        <v>0</v>
      </c>
      <c r="R85" s="108">
        <f>$Q$85*$H$85</f>
        <v>0</v>
      </c>
      <c r="S85" s="108">
        <v>0</v>
      </c>
      <c r="T85" s="109">
        <f>$S$85*$H$85</f>
        <v>0</v>
      </c>
      <c r="AR85" s="6" t="s">
        <v>112</v>
      </c>
      <c r="AT85" s="6" t="s">
        <v>113</v>
      </c>
      <c r="AU85" s="6" t="s">
        <v>64</v>
      </c>
      <c r="AY85" s="6" t="s">
        <v>114</v>
      </c>
      <c r="BG85" s="110">
        <f>IF($N$85="zákl. přenesená",$J$85,0)</f>
        <v>0</v>
      </c>
      <c r="BJ85" s="6" t="s">
        <v>112</v>
      </c>
      <c r="BK85" s="110">
        <f>ROUND($I$85*$H$85,2)</f>
        <v>0</v>
      </c>
    </row>
    <row r="86" spans="2:63" s="6" customFormat="1" ht="15.75" customHeight="1">
      <c r="B86" s="21"/>
      <c r="C86" s="111" t="s">
        <v>161</v>
      </c>
      <c r="D86" s="111" t="s">
        <v>115</v>
      </c>
      <c r="E86" s="112" t="s">
        <v>325</v>
      </c>
      <c r="F86" s="113" t="s">
        <v>326</v>
      </c>
      <c r="G86" s="114" t="s">
        <v>134</v>
      </c>
      <c r="H86" s="115">
        <v>0.011</v>
      </c>
      <c r="I86" s="116"/>
      <c r="J86" s="117">
        <f>ROUND($I$86*$H$86,2)</f>
        <v>0</v>
      </c>
      <c r="K86" s="118"/>
      <c r="L86" s="119"/>
      <c r="M86" s="120"/>
      <c r="N86" s="121" t="s">
        <v>40</v>
      </c>
      <c r="Q86" s="108">
        <v>0</v>
      </c>
      <c r="R86" s="108">
        <f>$Q$86*$H$86</f>
        <v>0</v>
      </c>
      <c r="S86" s="108">
        <v>0</v>
      </c>
      <c r="T86" s="109">
        <f>$S$86*$H$86</f>
        <v>0</v>
      </c>
      <c r="AR86" s="6" t="s">
        <v>112</v>
      </c>
      <c r="AT86" s="6" t="s">
        <v>109</v>
      </c>
      <c r="AU86" s="6" t="s">
        <v>64</v>
      </c>
      <c r="AY86" s="6" t="s">
        <v>114</v>
      </c>
      <c r="BG86" s="110">
        <f>IF($N$86="zákl. přenesená",$J$86,0)</f>
        <v>0</v>
      </c>
      <c r="BJ86" s="6" t="s">
        <v>112</v>
      </c>
      <c r="BK86" s="110">
        <f>ROUND($I$86*$H$86,2)</f>
        <v>0</v>
      </c>
    </row>
    <row r="87" spans="2:51" s="6" customFormat="1" ht="15.75" customHeight="1">
      <c r="B87" s="122"/>
      <c r="D87" s="123" t="s">
        <v>118</v>
      </c>
      <c r="F87" s="124" t="s">
        <v>327</v>
      </c>
      <c r="H87" s="125">
        <v>0.147</v>
      </c>
      <c r="L87" s="122"/>
      <c r="M87" s="126"/>
      <c r="T87" s="127"/>
      <c r="AT87" s="128" t="s">
        <v>118</v>
      </c>
      <c r="AU87" s="128" t="s">
        <v>64</v>
      </c>
      <c r="AV87" s="128" t="s">
        <v>73</v>
      </c>
      <c r="AW87" s="128" t="s">
        <v>64</v>
      </c>
      <c r="AX87" s="128" t="s">
        <v>71</v>
      </c>
      <c r="AY87" s="128" t="s">
        <v>114</v>
      </c>
    </row>
    <row r="88" spans="2:63" s="6" customFormat="1" ht="15.75" customHeight="1">
      <c r="B88" s="21"/>
      <c r="C88" s="98" t="s">
        <v>165</v>
      </c>
      <c r="D88" s="98" t="s">
        <v>109</v>
      </c>
      <c r="E88" s="99" t="s">
        <v>328</v>
      </c>
      <c r="F88" s="100" t="s">
        <v>329</v>
      </c>
      <c r="G88" s="101" t="s">
        <v>297</v>
      </c>
      <c r="H88" s="102">
        <v>5.97</v>
      </c>
      <c r="I88" s="103"/>
      <c r="J88" s="104">
        <f>ROUND($I$88*$H$88,2)</f>
        <v>0</v>
      </c>
      <c r="K88" s="105"/>
      <c r="L88" s="21"/>
      <c r="M88" s="106"/>
      <c r="N88" s="107" t="s">
        <v>40</v>
      </c>
      <c r="O88" s="108">
        <v>0</v>
      </c>
      <c r="P88" s="108">
        <f>$O$88*$H$88</f>
        <v>0</v>
      </c>
      <c r="Q88" s="108">
        <v>0</v>
      </c>
      <c r="R88" s="108">
        <f>$Q$88*$H$88</f>
        <v>0</v>
      </c>
      <c r="S88" s="108">
        <v>0</v>
      </c>
      <c r="T88" s="109">
        <f>$S$88*$H$88</f>
        <v>0</v>
      </c>
      <c r="AR88" s="6" t="s">
        <v>112</v>
      </c>
      <c r="AT88" s="6" t="s">
        <v>113</v>
      </c>
      <c r="AU88" s="6" t="s">
        <v>64</v>
      </c>
      <c r="AY88" s="6" t="s">
        <v>114</v>
      </c>
      <c r="BG88" s="110">
        <f>IF($N$88="zákl. přenesená",$J$88,0)</f>
        <v>0</v>
      </c>
      <c r="BJ88" s="6" t="s">
        <v>112</v>
      </c>
      <c r="BK88" s="110">
        <f>ROUND($I$88*$H$88,2)</f>
        <v>0</v>
      </c>
    </row>
    <row r="89" spans="2:63" s="6" customFormat="1" ht="15.75" customHeight="1">
      <c r="B89" s="21"/>
      <c r="C89" s="111" t="s">
        <v>168</v>
      </c>
      <c r="D89" s="111" t="s">
        <v>115</v>
      </c>
      <c r="E89" s="112" t="s">
        <v>317</v>
      </c>
      <c r="F89" s="113" t="s">
        <v>318</v>
      </c>
      <c r="G89" s="114" t="s">
        <v>210</v>
      </c>
      <c r="H89" s="115">
        <v>1298.6</v>
      </c>
      <c r="I89" s="116"/>
      <c r="J89" s="117">
        <f>ROUND($I$89*$H$89,2)</f>
        <v>0</v>
      </c>
      <c r="K89" s="118"/>
      <c r="L89" s="119"/>
      <c r="M89" s="120"/>
      <c r="N89" s="121" t="s">
        <v>40</v>
      </c>
      <c r="Q89" s="108">
        <v>0</v>
      </c>
      <c r="R89" s="108">
        <f>$Q$89*$H$89</f>
        <v>0</v>
      </c>
      <c r="S89" s="108">
        <v>0</v>
      </c>
      <c r="T89" s="109">
        <f>$S$89*$H$89</f>
        <v>0</v>
      </c>
      <c r="AR89" s="6" t="s">
        <v>112</v>
      </c>
      <c r="AT89" s="6" t="s">
        <v>109</v>
      </c>
      <c r="AU89" s="6" t="s">
        <v>64</v>
      </c>
      <c r="AY89" s="6" t="s">
        <v>114</v>
      </c>
      <c r="BG89" s="110">
        <f>IF($N$89="zákl. přenesená",$J$89,0)</f>
        <v>0</v>
      </c>
      <c r="BJ89" s="6" t="s">
        <v>112</v>
      </c>
      <c r="BK89" s="110">
        <f>ROUND($I$89*$H$89,2)</f>
        <v>0</v>
      </c>
    </row>
    <row r="90" spans="2:51" s="6" customFormat="1" ht="15.75" customHeight="1">
      <c r="B90" s="122"/>
      <c r="D90" s="123" t="s">
        <v>118</v>
      </c>
      <c r="F90" s="124" t="s">
        <v>330</v>
      </c>
      <c r="H90" s="125">
        <v>15986.25</v>
      </c>
      <c r="L90" s="122"/>
      <c r="M90" s="126"/>
      <c r="T90" s="127"/>
      <c r="AT90" s="128" t="s">
        <v>118</v>
      </c>
      <c r="AU90" s="128" t="s">
        <v>64</v>
      </c>
      <c r="AV90" s="128" t="s">
        <v>73</v>
      </c>
      <c r="AW90" s="128" t="s">
        <v>64</v>
      </c>
      <c r="AX90" s="128" t="s">
        <v>71</v>
      </c>
      <c r="AY90" s="128" t="s">
        <v>114</v>
      </c>
    </row>
    <row r="91" spans="2:63" s="6" customFormat="1" ht="15.75" customHeight="1">
      <c r="B91" s="21"/>
      <c r="C91" s="111" t="s">
        <v>172</v>
      </c>
      <c r="D91" s="111" t="s">
        <v>115</v>
      </c>
      <c r="E91" s="112" t="s">
        <v>331</v>
      </c>
      <c r="F91" s="113" t="s">
        <v>332</v>
      </c>
      <c r="G91" s="114" t="s">
        <v>210</v>
      </c>
      <c r="H91" s="115">
        <v>14.52</v>
      </c>
      <c r="I91" s="116"/>
      <c r="J91" s="117">
        <f>ROUND($I$91*$H$91,2)</f>
        <v>0</v>
      </c>
      <c r="K91" s="118"/>
      <c r="L91" s="119"/>
      <c r="M91" s="120"/>
      <c r="N91" s="121" t="s">
        <v>40</v>
      </c>
      <c r="Q91" s="108">
        <v>0</v>
      </c>
      <c r="R91" s="108">
        <f>$Q$91*$H$91</f>
        <v>0</v>
      </c>
      <c r="S91" s="108">
        <v>0</v>
      </c>
      <c r="T91" s="109">
        <f>$S$91*$H$91</f>
        <v>0</v>
      </c>
      <c r="AR91" s="6" t="s">
        <v>112</v>
      </c>
      <c r="AT91" s="6" t="s">
        <v>109</v>
      </c>
      <c r="AU91" s="6" t="s">
        <v>64</v>
      </c>
      <c r="AY91" s="6" t="s">
        <v>114</v>
      </c>
      <c r="BG91" s="110">
        <f>IF($N$91="zákl. přenesená",$J$91,0)</f>
        <v>0</v>
      </c>
      <c r="BJ91" s="6" t="s">
        <v>112</v>
      </c>
      <c r="BK91" s="110">
        <f>ROUND($I$91*$H$91,2)</f>
        <v>0</v>
      </c>
    </row>
    <row r="92" spans="2:51" s="6" customFormat="1" ht="15.75" customHeight="1">
      <c r="B92" s="122"/>
      <c r="D92" s="123" t="s">
        <v>118</v>
      </c>
      <c r="F92" s="124" t="s">
        <v>333</v>
      </c>
      <c r="H92" s="125">
        <v>178.605</v>
      </c>
      <c r="L92" s="122"/>
      <c r="M92" s="126"/>
      <c r="T92" s="127"/>
      <c r="AT92" s="128" t="s">
        <v>118</v>
      </c>
      <c r="AU92" s="128" t="s">
        <v>64</v>
      </c>
      <c r="AV92" s="128" t="s">
        <v>73</v>
      </c>
      <c r="AW92" s="128" t="s">
        <v>64</v>
      </c>
      <c r="AX92" s="128" t="s">
        <v>71</v>
      </c>
      <c r="AY92" s="128" t="s">
        <v>114</v>
      </c>
    </row>
    <row r="93" spans="2:63" s="6" customFormat="1" ht="15.75" customHeight="1">
      <c r="B93" s="21"/>
      <c r="C93" s="111" t="s">
        <v>176</v>
      </c>
      <c r="D93" s="111" t="s">
        <v>115</v>
      </c>
      <c r="E93" s="112" t="s">
        <v>319</v>
      </c>
      <c r="F93" s="113" t="s">
        <v>320</v>
      </c>
      <c r="G93" s="114" t="s">
        <v>210</v>
      </c>
      <c r="H93" s="115">
        <v>716.49</v>
      </c>
      <c r="I93" s="116"/>
      <c r="J93" s="117">
        <f>ROUND($I$93*$H$93,2)</f>
        <v>0</v>
      </c>
      <c r="K93" s="118"/>
      <c r="L93" s="119"/>
      <c r="M93" s="120"/>
      <c r="N93" s="121" t="s">
        <v>40</v>
      </c>
      <c r="Q93" s="108">
        <v>0</v>
      </c>
      <c r="R93" s="108">
        <f>$Q$93*$H$93</f>
        <v>0</v>
      </c>
      <c r="S93" s="108">
        <v>0</v>
      </c>
      <c r="T93" s="109">
        <f>$S$93*$H$93</f>
        <v>0</v>
      </c>
      <c r="AR93" s="6" t="s">
        <v>112</v>
      </c>
      <c r="AT93" s="6" t="s">
        <v>109</v>
      </c>
      <c r="AU93" s="6" t="s">
        <v>64</v>
      </c>
      <c r="AY93" s="6" t="s">
        <v>114</v>
      </c>
      <c r="BG93" s="110">
        <f>IF($N$93="zákl. přenesená",$J$93,0)</f>
        <v>0</v>
      </c>
      <c r="BJ93" s="6" t="s">
        <v>112</v>
      </c>
      <c r="BK93" s="110">
        <f>ROUND($I$93*$H$93,2)</f>
        <v>0</v>
      </c>
    </row>
    <row r="94" spans="2:51" s="6" customFormat="1" ht="15.75" customHeight="1">
      <c r="B94" s="122"/>
      <c r="D94" s="123" t="s">
        <v>118</v>
      </c>
      <c r="F94" s="124" t="s">
        <v>334</v>
      </c>
      <c r="H94" s="125">
        <v>8820</v>
      </c>
      <c r="L94" s="122"/>
      <c r="M94" s="126"/>
      <c r="T94" s="127"/>
      <c r="AT94" s="128" t="s">
        <v>118</v>
      </c>
      <c r="AU94" s="128" t="s">
        <v>64</v>
      </c>
      <c r="AV94" s="128" t="s">
        <v>73</v>
      </c>
      <c r="AW94" s="128" t="s">
        <v>64</v>
      </c>
      <c r="AX94" s="128" t="s">
        <v>71</v>
      </c>
      <c r="AY94" s="128" t="s">
        <v>114</v>
      </c>
    </row>
    <row r="95" spans="2:63" s="6" customFormat="1" ht="15.75" customHeight="1">
      <c r="B95" s="21"/>
      <c r="C95" s="111" t="s">
        <v>180</v>
      </c>
      <c r="D95" s="111" t="s">
        <v>115</v>
      </c>
      <c r="E95" s="112" t="s">
        <v>321</v>
      </c>
      <c r="F95" s="113" t="s">
        <v>322</v>
      </c>
      <c r="G95" s="114" t="s">
        <v>210</v>
      </c>
      <c r="H95" s="115">
        <v>1020.99</v>
      </c>
      <c r="I95" s="116"/>
      <c r="J95" s="117">
        <f>ROUND($I$95*$H$95,2)</f>
        <v>0</v>
      </c>
      <c r="K95" s="118"/>
      <c r="L95" s="119"/>
      <c r="M95" s="120"/>
      <c r="N95" s="121" t="s">
        <v>40</v>
      </c>
      <c r="Q95" s="108">
        <v>0</v>
      </c>
      <c r="R95" s="108">
        <f>$Q$95*$H$95</f>
        <v>0</v>
      </c>
      <c r="S95" s="108">
        <v>0</v>
      </c>
      <c r="T95" s="109">
        <f>$S$95*$H$95</f>
        <v>0</v>
      </c>
      <c r="AR95" s="6" t="s">
        <v>112</v>
      </c>
      <c r="AT95" s="6" t="s">
        <v>109</v>
      </c>
      <c r="AU95" s="6" t="s">
        <v>64</v>
      </c>
      <c r="AY95" s="6" t="s">
        <v>114</v>
      </c>
      <c r="BG95" s="110">
        <f>IF($N$95="zákl. přenesená",$J$95,0)</f>
        <v>0</v>
      </c>
      <c r="BJ95" s="6" t="s">
        <v>112</v>
      </c>
      <c r="BK95" s="110">
        <f>ROUND($I$95*$H$95,2)</f>
        <v>0</v>
      </c>
    </row>
    <row r="96" spans="2:51" s="6" customFormat="1" ht="15.75" customHeight="1">
      <c r="B96" s="122"/>
      <c r="D96" s="123" t="s">
        <v>118</v>
      </c>
      <c r="F96" s="124" t="s">
        <v>335</v>
      </c>
      <c r="H96" s="125">
        <v>12568.5</v>
      </c>
      <c r="L96" s="122"/>
      <c r="M96" s="126"/>
      <c r="T96" s="127"/>
      <c r="AT96" s="128" t="s">
        <v>118</v>
      </c>
      <c r="AU96" s="128" t="s">
        <v>64</v>
      </c>
      <c r="AV96" s="128" t="s">
        <v>73</v>
      </c>
      <c r="AW96" s="128" t="s">
        <v>64</v>
      </c>
      <c r="AX96" s="128" t="s">
        <v>71</v>
      </c>
      <c r="AY96" s="128" t="s">
        <v>114</v>
      </c>
    </row>
    <row r="97" spans="2:63" s="6" customFormat="1" ht="15.75" customHeight="1">
      <c r="B97" s="21"/>
      <c r="C97" s="111" t="s">
        <v>7</v>
      </c>
      <c r="D97" s="111" t="s">
        <v>115</v>
      </c>
      <c r="E97" s="112" t="s">
        <v>336</v>
      </c>
      <c r="F97" s="113" t="s">
        <v>337</v>
      </c>
      <c r="G97" s="114" t="s">
        <v>210</v>
      </c>
      <c r="H97" s="115">
        <v>0.716</v>
      </c>
      <c r="I97" s="116"/>
      <c r="J97" s="117">
        <f>ROUND($I$97*$H$97,2)</f>
        <v>0</v>
      </c>
      <c r="K97" s="118"/>
      <c r="L97" s="119"/>
      <c r="M97" s="120"/>
      <c r="N97" s="121" t="s">
        <v>40</v>
      </c>
      <c r="Q97" s="108">
        <v>0</v>
      </c>
      <c r="R97" s="108">
        <f>$Q$97*$H$97</f>
        <v>0</v>
      </c>
      <c r="S97" s="108">
        <v>0</v>
      </c>
      <c r="T97" s="109">
        <f>$S$97*$H$97</f>
        <v>0</v>
      </c>
      <c r="AR97" s="6" t="s">
        <v>112</v>
      </c>
      <c r="AT97" s="6" t="s">
        <v>109</v>
      </c>
      <c r="AU97" s="6" t="s">
        <v>64</v>
      </c>
      <c r="AY97" s="6" t="s">
        <v>114</v>
      </c>
      <c r="BG97" s="110">
        <f>IF($N$97="zákl. přenesená",$J$97,0)</f>
        <v>0</v>
      </c>
      <c r="BJ97" s="6" t="s">
        <v>112</v>
      </c>
      <c r="BK97" s="110">
        <f>ROUND($I$97*$H$97,2)</f>
        <v>0</v>
      </c>
    </row>
    <row r="98" spans="2:51" s="6" customFormat="1" ht="15.75" customHeight="1">
      <c r="B98" s="122"/>
      <c r="D98" s="123" t="s">
        <v>118</v>
      </c>
      <c r="F98" s="124" t="s">
        <v>338</v>
      </c>
      <c r="H98" s="125">
        <v>8.82</v>
      </c>
      <c r="L98" s="122"/>
      <c r="M98" s="126"/>
      <c r="T98" s="127"/>
      <c r="AT98" s="128" t="s">
        <v>118</v>
      </c>
      <c r="AU98" s="128" t="s">
        <v>64</v>
      </c>
      <c r="AV98" s="128" t="s">
        <v>73</v>
      </c>
      <c r="AW98" s="128" t="s">
        <v>64</v>
      </c>
      <c r="AX98" s="128" t="s">
        <v>71</v>
      </c>
      <c r="AY98" s="128" t="s">
        <v>114</v>
      </c>
    </row>
    <row r="99" spans="2:63" s="6" customFormat="1" ht="15.75" customHeight="1">
      <c r="B99" s="21"/>
      <c r="C99" s="111" t="s">
        <v>185</v>
      </c>
      <c r="D99" s="111" t="s">
        <v>115</v>
      </c>
      <c r="E99" s="112" t="s">
        <v>339</v>
      </c>
      <c r="F99" s="113" t="s">
        <v>340</v>
      </c>
      <c r="G99" s="114" t="s">
        <v>210</v>
      </c>
      <c r="H99" s="115">
        <v>24.89</v>
      </c>
      <c r="I99" s="116"/>
      <c r="J99" s="117">
        <f>ROUND($I$99*$H$99,2)</f>
        <v>0</v>
      </c>
      <c r="K99" s="118"/>
      <c r="L99" s="119"/>
      <c r="M99" s="120"/>
      <c r="N99" s="121" t="s">
        <v>40</v>
      </c>
      <c r="Q99" s="108">
        <v>0</v>
      </c>
      <c r="R99" s="108">
        <f>$Q$99*$H$99</f>
        <v>0</v>
      </c>
      <c r="S99" s="108">
        <v>0</v>
      </c>
      <c r="T99" s="109">
        <f>$S$99*$H$99</f>
        <v>0</v>
      </c>
      <c r="AR99" s="6" t="s">
        <v>112</v>
      </c>
      <c r="AT99" s="6" t="s">
        <v>109</v>
      </c>
      <c r="AU99" s="6" t="s">
        <v>64</v>
      </c>
      <c r="AY99" s="6" t="s">
        <v>114</v>
      </c>
      <c r="BG99" s="110">
        <f>IF($N$99="zákl. přenesená",$J$99,0)</f>
        <v>0</v>
      </c>
      <c r="BJ99" s="6" t="s">
        <v>112</v>
      </c>
      <c r="BK99" s="110">
        <f>ROUND($I$99*$H$99,2)</f>
        <v>0</v>
      </c>
    </row>
    <row r="100" spans="2:51" s="6" customFormat="1" ht="15.75" customHeight="1">
      <c r="B100" s="122"/>
      <c r="D100" s="123" t="s">
        <v>118</v>
      </c>
      <c r="F100" s="124" t="s">
        <v>341</v>
      </c>
      <c r="H100" s="125">
        <v>306.495</v>
      </c>
      <c r="L100" s="122"/>
      <c r="M100" s="126"/>
      <c r="T100" s="127"/>
      <c r="AT100" s="128" t="s">
        <v>118</v>
      </c>
      <c r="AU100" s="128" t="s">
        <v>64</v>
      </c>
      <c r="AV100" s="128" t="s">
        <v>73</v>
      </c>
      <c r="AW100" s="128" t="s">
        <v>64</v>
      </c>
      <c r="AX100" s="128" t="s">
        <v>71</v>
      </c>
      <c r="AY100" s="128" t="s">
        <v>114</v>
      </c>
    </row>
    <row r="101" spans="2:63" s="6" customFormat="1" ht="15.75" customHeight="1">
      <c r="B101" s="21"/>
      <c r="C101" s="111" t="s">
        <v>188</v>
      </c>
      <c r="D101" s="111" t="s">
        <v>115</v>
      </c>
      <c r="E101" s="112" t="s">
        <v>342</v>
      </c>
      <c r="F101" s="113" t="s">
        <v>343</v>
      </c>
      <c r="G101" s="114" t="s">
        <v>210</v>
      </c>
      <c r="H101" s="115">
        <v>2131.56</v>
      </c>
      <c r="I101" s="116"/>
      <c r="J101" s="117">
        <f>ROUND($I$101*$H$101,2)</f>
        <v>0</v>
      </c>
      <c r="K101" s="118"/>
      <c r="L101" s="119"/>
      <c r="M101" s="120"/>
      <c r="N101" s="121" t="s">
        <v>40</v>
      </c>
      <c r="Q101" s="108">
        <v>0</v>
      </c>
      <c r="R101" s="108">
        <f>$Q$101*$H$101</f>
        <v>0</v>
      </c>
      <c r="S101" s="108">
        <v>0</v>
      </c>
      <c r="T101" s="109">
        <f>$S$101*$H$101</f>
        <v>0</v>
      </c>
      <c r="AR101" s="6" t="s">
        <v>112</v>
      </c>
      <c r="AT101" s="6" t="s">
        <v>109</v>
      </c>
      <c r="AU101" s="6" t="s">
        <v>64</v>
      </c>
      <c r="AY101" s="6" t="s">
        <v>114</v>
      </c>
      <c r="BG101" s="110">
        <f>IF($N$101="zákl. přenesená",$J$101,0)</f>
        <v>0</v>
      </c>
      <c r="BJ101" s="6" t="s">
        <v>112</v>
      </c>
      <c r="BK101" s="110">
        <f>ROUND($I$101*$H$101,2)</f>
        <v>0</v>
      </c>
    </row>
    <row r="102" spans="2:51" s="6" customFormat="1" ht="15.75" customHeight="1">
      <c r="B102" s="122"/>
      <c r="D102" s="123" t="s">
        <v>118</v>
      </c>
      <c r="F102" s="124" t="s">
        <v>344</v>
      </c>
      <c r="H102" s="125">
        <v>26239.5</v>
      </c>
      <c r="L102" s="122"/>
      <c r="M102" s="126"/>
      <c r="T102" s="127"/>
      <c r="AT102" s="128" t="s">
        <v>118</v>
      </c>
      <c r="AU102" s="128" t="s">
        <v>64</v>
      </c>
      <c r="AV102" s="128" t="s">
        <v>73</v>
      </c>
      <c r="AW102" s="128" t="s">
        <v>64</v>
      </c>
      <c r="AX102" s="128" t="s">
        <v>71</v>
      </c>
      <c r="AY102" s="128" t="s">
        <v>114</v>
      </c>
    </row>
    <row r="103" spans="2:63" s="6" customFormat="1" ht="15.75" customHeight="1">
      <c r="B103" s="21"/>
      <c r="C103" s="111" t="s">
        <v>191</v>
      </c>
      <c r="D103" s="111" t="s">
        <v>115</v>
      </c>
      <c r="E103" s="112" t="s">
        <v>345</v>
      </c>
      <c r="F103" s="113" t="s">
        <v>346</v>
      </c>
      <c r="G103" s="114" t="s">
        <v>210</v>
      </c>
      <c r="H103" s="115">
        <v>567.22</v>
      </c>
      <c r="I103" s="116"/>
      <c r="J103" s="117">
        <f>ROUND($I$103*$H$103,2)</f>
        <v>0</v>
      </c>
      <c r="K103" s="118"/>
      <c r="L103" s="119"/>
      <c r="M103" s="120"/>
      <c r="N103" s="121" t="s">
        <v>40</v>
      </c>
      <c r="Q103" s="108">
        <v>0</v>
      </c>
      <c r="R103" s="108">
        <f>$Q$103*$H$103</f>
        <v>0</v>
      </c>
      <c r="S103" s="108">
        <v>0</v>
      </c>
      <c r="T103" s="109">
        <f>$S$103*$H$103</f>
        <v>0</v>
      </c>
      <c r="AR103" s="6" t="s">
        <v>112</v>
      </c>
      <c r="AT103" s="6" t="s">
        <v>109</v>
      </c>
      <c r="AU103" s="6" t="s">
        <v>64</v>
      </c>
      <c r="AY103" s="6" t="s">
        <v>114</v>
      </c>
      <c r="BG103" s="110">
        <f>IF($N$103="zákl. přenesená",$J$103,0)</f>
        <v>0</v>
      </c>
      <c r="BJ103" s="6" t="s">
        <v>112</v>
      </c>
      <c r="BK103" s="110">
        <f>ROUND($I$103*$H$103,2)</f>
        <v>0</v>
      </c>
    </row>
    <row r="104" spans="2:51" s="6" customFormat="1" ht="15.75" customHeight="1">
      <c r="B104" s="122"/>
      <c r="D104" s="123" t="s">
        <v>118</v>
      </c>
      <c r="F104" s="124" t="s">
        <v>347</v>
      </c>
      <c r="H104" s="125">
        <v>6982.5</v>
      </c>
      <c r="L104" s="122"/>
      <c r="M104" s="126"/>
      <c r="T104" s="127"/>
      <c r="AT104" s="128" t="s">
        <v>118</v>
      </c>
      <c r="AU104" s="128" t="s">
        <v>64</v>
      </c>
      <c r="AV104" s="128" t="s">
        <v>73</v>
      </c>
      <c r="AW104" s="128" t="s">
        <v>64</v>
      </c>
      <c r="AX104" s="128" t="s">
        <v>71</v>
      </c>
      <c r="AY104" s="128" t="s">
        <v>114</v>
      </c>
    </row>
    <row r="105" spans="2:63" s="6" customFormat="1" ht="15.75" customHeight="1">
      <c r="B105" s="21"/>
      <c r="C105" s="111" t="s">
        <v>194</v>
      </c>
      <c r="D105" s="111" t="s">
        <v>115</v>
      </c>
      <c r="E105" s="112" t="s">
        <v>348</v>
      </c>
      <c r="F105" s="113" t="s">
        <v>349</v>
      </c>
      <c r="G105" s="114" t="s">
        <v>210</v>
      </c>
      <c r="H105" s="115">
        <v>829.94</v>
      </c>
      <c r="I105" s="116"/>
      <c r="J105" s="117">
        <f>ROUND($I$105*$H$105,2)</f>
        <v>0</v>
      </c>
      <c r="K105" s="118"/>
      <c r="L105" s="119"/>
      <c r="M105" s="120"/>
      <c r="N105" s="121" t="s">
        <v>40</v>
      </c>
      <c r="Q105" s="108">
        <v>0</v>
      </c>
      <c r="R105" s="108">
        <f>$Q$105*$H$105</f>
        <v>0</v>
      </c>
      <c r="S105" s="108">
        <v>0</v>
      </c>
      <c r="T105" s="109">
        <f>$S$105*$H$105</f>
        <v>0</v>
      </c>
      <c r="AR105" s="6" t="s">
        <v>112</v>
      </c>
      <c r="AT105" s="6" t="s">
        <v>109</v>
      </c>
      <c r="AU105" s="6" t="s">
        <v>64</v>
      </c>
      <c r="AY105" s="6" t="s">
        <v>114</v>
      </c>
      <c r="BG105" s="110">
        <f>IF($N$105="zákl. přenesená",$J$105,0)</f>
        <v>0</v>
      </c>
      <c r="BJ105" s="6" t="s">
        <v>112</v>
      </c>
      <c r="BK105" s="110">
        <f>ROUND($I$105*$H$105,2)</f>
        <v>0</v>
      </c>
    </row>
    <row r="106" spans="2:51" s="6" customFormat="1" ht="15.75" customHeight="1">
      <c r="B106" s="122"/>
      <c r="D106" s="123" t="s">
        <v>118</v>
      </c>
      <c r="F106" s="124" t="s">
        <v>350</v>
      </c>
      <c r="H106" s="125">
        <v>10216.5</v>
      </c>
      <c r="L106" s="122"/>
      <c r="M106" s="126"/>
      <c r="T106" s="127"/>
      <c r="AT106" s="128" t="s">
        <v>118</v>
      </c>
      <c r="AU106" s="128" t="s">
        <v>64</v>
      </c>
      <c r="AV106" s="128" t="s">
        <v>73</v>
      </c>
      <c r="AW106" s="128" t="s">
        <v>64</v>
      </c>
      <c r="AX106" s="128" t="s">
        <v>71</v>
      </c>
      <c r="AY106" s="128" t="s">
        <v>114</v>
      </c>
    </row>
    <row r="107" spans="2:63" s="6" customFormat="1" ht="15.75" customHeight="1">
      <c r="B107" s="21"/>
      <c r="C107" s="98" t="s">
        <v>197</v>
      </c>
      <c r="D107" s="98" t="s">
        <v>109</v>
      </c>
      <c r="E107" s="99" t="s">
        <v>351</v>
      </c>
      <c r="F107" s="100" t="s">
        <v>352</v>
      </c>
      <c r="G107" s="101" t="s">
        <v>297</v>
      </c>
      <c r="H107" s="102">
        <v>5.97</v>
      </c>
      <c r="I107" s="103"/>
      <c r="J107" s="104">
        <f>ROUND($I$107*$H$107,2)</f>
        <v>0</v>
      </c>
      <c r="K107" s="105"/>
      <c r="L107" s="21"/>
      <c r="M107" s="106"/>
      <c r="N107" s="107" t="s">
        <v>40</v>
      </c>
      <c r="O107" s="108">
        <v>0</v>
      </c>
      <c r="P107" s="108">
        <f>$O$107*$H$107</f>
        <v>0</v>
      </c>
      <c r="Q107" s="108">
        <v>0</v>
      </c>
      <c r="R107" s="108">
        <f>$Q$107*$H$107</f>
        <v>0</v>
      </c>
      <c r="S107" s="108">
        <v>0</v>
      </c>
      <c r="T107" s="109">
        <f>$S$107*$H$107</f>
        <v>0</v>
      </c>
      <c r="AR107" s="6" t="s">
        <v>112</v>
      </c>
      <c r="AT107" s="6" t="s">
        <v>113</v>
      </c>
      <c r="AU107" s="6" t="s">
        <v>64</v>
      </c>
      <c r="AY107" s="6" t="s">
        <v>114</v>
      </c>
      <c r="BG107" s="110">
        <f>IF($N$107="zákl. přenesená",$J$107,0)</f>
        <v>0</v>
      </c>
      <c r="BJ107" s="6" t="s">
        <v>112</v>
      </c>
      <c r="BK107" s="110">
        <f>ROUND($I$107*$H$107,2)</f>
        <v>0</v>
      </c>
    </row>
    <row r="108" spans="2:63" s="6" customFormat="1" ht="15.75" customHeight="1">
      <c r="B108" s="21"/>
      <c r="C108" s="98" t="s">
        <v>201</v>
      </c>
      <c r="D108" s="98" t="s">
        <v>109</v>
      </c>
      <c r="E108" s="99" t="s">
        <v>353</v>
      </c>
      <c r="F108" s="100" t="s">
        <v>354</v>
      </c>
      <c r="G108" s="101" t="s">
        <v>297</v>
      </c>
      <c r="H108" s="102">
        <v>5.97</v>
      </c>
      <c r="I108" s="103"/>
      <c r="J108" s="104">
        <f>ROUND($I$108*$H$108,2)</f>
        <v>0</v>
      </c>
      <c r="K108" s="105"/>
      <c r="L108" s="21"/>
      <c r="M108" s="106"/>
      <c r="N108" s="107" t="s">
        <v>40</v>
      </c>
      <c r="O108" s="108">
        <v>0</v>
      </c>
      <c r="P108" s="108">
        <f>$O$108*$H$108</f>
        <v>0</v>
      </c>
      <c r="Q108" s="108">
        <v>0</v>
      </c>
      <c r="R108" s="108">
        <f>$Q$108*$H$108</f>
        <v>0</v>
      </c>
      <c r="S108" s="108">
        <v>0</v>
      </c>
      <c r="T108" s="109">
        <f>$S$108*$H$108</f>
        <v>0</v>
      </c>
      <c r="AR108" s="6" t="s">
        <v>112</v>
      </c>
      <c r="AT108" s="6" t="s">
        <v>113</v>
      </c>
      <c r="AU108" s="6" t="s">
        <v>64</v>
      </c>
      <c r="AY108" s="6" t="s">
        <v>114</v>
      </c>
      <c r="BG108" s="110">
        <f>IF($N$108="zákl. přenesená",$J$108,0)</f>
        <v>0</v>
      </c>
      <c r="BJ108" s="6" t="s">
        <v>112</v>
      </c>
      <c r="BK108" s="110">
        <f>ROUND($I$108*$H$108,2)</f>
        <v>0</v>
      </c>
    </row>
    <row r="109" spans="2:63" s="6" customFormat="1" ht="15.75" customHeight="1">
      <c r="B109" s="21"/>
      <c r="C109" s="111" t="s">
        <v>204</v>
      </c>
      <c r="D109" s="111" t="s">
        <v>115</v>
      </c>
      <c r="E109" s="112" t="s">
        <v>319</v>
      </c>
      <c r="F109" s="113" t="s">
        <v>320</v>
      </c>
      <c r="G109" s="114" t="s">
        <v>210</v>
      </c>
      <c r="H109" s="115">
        <v>716.49</v>
      </c>
      <c r="I109" s="116"/>
      <c r="J109" s="117">
        <f>ROUND($I$109*$H$109,2)</f>
        <v>0</v>
      </c>
      <c r="K109" s="118"/>
      <c r="L109" s="119"/>
      <c r="M109" s="120"/>
      <c r="N109" s="121" t="s">
        <v>40</v>
      </c>
      <c r="Q109" s="108">
        <v>0</v>
      </c>
      <c r="R109" s="108">
        <f>$Q$109*$H$109</f>
        <v>0</v>
      </c>
      <c r="S109" s="108">
        <v>0</v>
      </c>
      <c r="T109" s="109">
        <f>$S$109*$H$109</f>
        <v>0</v>
      </c>
      <c r="AR109" s="6" t="s">
        <v>112</v>
      </c>
      <c r="AT109" s="6" t="s">
        <v>109</v>
      </c>
      <c r="AU109" s="6" t="s">
        <v>64</v>
      </c>
      <c r="AY109" s="6" t="s">
        <v>114</v>
      </c>
      <c r="BG109" s="110">
        <f>IF($N$109="zákl. přenesená",$J$109,0)</f>
        <v>0</v>
      </c>
      <c r="BJ109" s="6" t="s">
        <v>112</v>
      </c>
      <c r="BK109" s="110">
        <f>ROUND($I$109*$H$109,2)</f>
        <v>0</v>
      </c>
    </row>
    <row r="110" spans="2:51" s="6" customFormat="1" ht="15.75" customHeight="1">
      <c r="B110" s="122"/>
      <c r="D110" s="123" t="s">
        <v>118</v>
      </c>
      <c r="F110" s="124" t="s">
        <v>334</v>
      </c>
      <c r="H110" s="125">
        <v>8820</v>
      </c>
      <c r="L110" s="122"/>
      <c r="M110" s="126"/>
      <c r="T110" s="127"/>
      <c r="AT110" s="128" t="s">
        <v>118</v>
      </c>
      <c r="AU110" s="128" t="s">
        <v>64</v>
      </c>
      <c r="AV110" s="128" t="s">
        <v>73</v>
      </c>
      <c r="AW110" s="128" t="s">
        <v>64</v>
      </c>
      <c r="AX110" s="128" t="s">
        <v>71</v>
      </c>
      <c r="AY110" s="128" t="s">
        <v>114</v>
      </c>
    </row>
    <row r="111" spans="2:63" s="6" customFormat="1" ht="15.75" customHeight="1">
      <c r="B111" s="21"/>
      <c r="C111" s="111" t="s">
        <v>207</v>
      </c>
      <c r="D111" s="111" t="s">
        <v>115</v>
      </c>
      <c r="E111" s="112" t="s">
        <v>345</v>
      </c>
      <c r="F111" s="113" t="s">
        <v>346</v>
      </c>
      <c r="G111" s="114" t="s">
        <v>210</v>
      </c>
      <c r="H111" s="115">
        <v>567.22</v>
      </c>
      <c r="I111" s="116"/>
      <c r="J111" s="117">
        <f>ROUND($I$111*$H$111,2)</f>
        <v>0</v>
      </c>
      <c r="K111" s="118"/>
      <c r="L111" s="119"/>
      <c r="M111" s="120"/>
      <c r="N111" s="121" t="s">
        <v>40</v>
      </c>
      <c r="Q111" s="108">
        <v>0</v>
      </c>
      <c r="R111" s="108">
        <f>$Q$111*$H$111</f>
        <v>0</v>
      </c>
      <c r="S111" s="108">
        <v>0</v>
      </c>
      <c r="T111" s="109">
        <f>$S$111*$H$111</f>
        <v>0</v>
      </c>
      <c r="AR111" s="6" t="s">
        <v>112</v>
      </c>
      <c r="AT111" s="6" t="s">
        <v>109</v>
      </c>
      <c r="AU111" s="6" t="s">
        <v>64</v>
      </c>
      <c r="AY111" s="6" t="s">
        <v>114</v>
      </c>
      <c r="BG111" s="110">
        <f>IF($N$111="zákl. přenesená",$J$111,0)</f>
        <v>0</v>
      </c>
      <c r="BJ111" s="6" t="s">
        <v>112</v>
      </c>
      <c r="BK111" s="110">
        <f>ROUND($I$111*$H$111,2)</f>
        <v>0</v>
      </c>
    </row>
    <row r="112" spans="2:51" s="6" customFormat="1" ht="15.75" customHeight="1">
      <c r="B112" s="122"/>
      <c r="D112" s="123" t="s">
        <v>118</v>
      </c>
      <c r="F112" s="124" t="s">
        <v>347</v>
      </c>
      <c r="H112" s="125">
        <v>6982.5</v>
      </c>
      <c r="L112" s="122"/>
      <c r="M112" s="126"/>
      <c r="T112" s="127"/>
      <c r="AT112" s="128" t="s">
        <v>118</v>
      </c>
      <c r="AU112" s="128" t="s">
        <v>64</v>
      </c>
      <c r="AV112" s="128" t="s">
        <v>73</v>
      </c>
      <c r="AW112" s="128" t="s">
        <v>64</v>
      </c>
      <c r="AX112" s="128" t="s">
        <v>71</v>
      </c>
      <c r="AY112" s="128" t="s">
        <v>114</v>
      </c>
    </row>
    <row r="113" spans="2:63" s="6" customFormat="1" ht="15.75" customHeight="1">
      <c r="B113" s="21"/>
      <c r="C113" s="111" t="s">
        <v>211</v>
      </c>
      <c r="D113" s="111" t="s">
        <v>115</v>
      </c>
      <c r="E113" s="112" t="s">
        <v>348</v>
      </c>
      <c r="F113" s="113" t="s">
        <v>349</v>
      </c>
      <c r="G113" s="114" t="s">
        <v>210</v>
      </c>
      <c r="H113" s="115">
        <v>829.94</v>
      </c>
      <c r="I113" s="116"/>
      <c r="J113" s="117">
        <f>ROUND($I$113*$H$113,2)</f>
        <v>0</v>
      </c>
      <c r="K113" s="118"/>
      <c r="L113" s="119"/>
      <c r="M113" s="120"/>
      <c r="N113" s="121" t="s">
        <v>40</v>
      </c>
      <c r="Q113" s="108">
        <v>0</v>
      </c>
      <c r="R113" s="108">
        <f>$Q$113*$H$113</f>
        <v>0</v>
      </c>
      <c r="S113" s="108">
        <v>0</v>
      </c>
      <c r="T113" s="109">
        <f>$S$113*$H$113</f>
        <v>0</v>
      </c>
      <c r="AR113" s="6" t="s">
        <v>112</v>
      </c>
      <c r="AT113" s="6" t="s">
        <v>109</v>
      </c>
      <c r="AU113" s="6" t="s">
        <v>64</v>
      </c>
      <c r="AY113" s="6" t="s">
        <v>114</v>
      </c>
      <c r="BG113" s="110">
        <f>IF($N$113="zákl. přenesená",$J$113,0)</f>
        <v>0</v>
      </c>
      <c r="BJ113" s="6" t="s">
        <v>112</v>
      </c>
      <c r="BK113" s="110">
        <f>ROUND($I$113*$H$113,2)</f>
        <v>0</v>
      </c>
    </row>
    <row r="114" spans="2:51" s="6" customFormat="1" ht="15.75" customHeight="1">
      <c r="B114" s="122"/>
      <c r="D114" s="123" t="s">
        <v>118</v>
      </c>
      <c r="F114" s="124" t="s">
        <v>350</v>
      </c>
      <c r="H114" s="125">
        <v>10216.5</v>
      </c>
      <c r="L114" s="122"/>
      <c r="M114" s="126"/>
      <c r="T114" s="127"/>
      <c r="AT114" s="128" t="s">
        <v>118</v>
      </c>
      <c r="AU114" s="128" t="s">
        <v>64</v>
      </c>
      <c r="AV114" s="128" t="s">
        <v>73</v>
      </c>
      <c r="AW114" s="128" t="s">
        <v>64</v>
      </c>
      <c r="AX114" s="128" t="s">
        <v>71</v>
      </c>
      <c r="AY114" s="128" t="s">
        <v>114</v>
      </c>
    </row>
    <row r="115" spans="2:63" s="6" customFormat="1" ht="15.75" customHeight="1">
      <c r="B115" s="21"/>
      <c r="C115" s="98" t="s">
        <v>214</v>
      </c>
      <c r="D115" s="98" t="s">
        <v>109</v>
      </c>
      <c r="E115" s="99" t="s">
        <v>355</v>
      </c>
      <c r="F115" s="100" t="s">
        <v>356</v>
      </c>
      <c r="G115" s="101" t="s">
        <v>297</v>
      </c>
      <c r="H115" s="102">
        <v>0.8535</v>
      </c>
      <c r="I115" s="103"/>
      <c r="J115" s="104">
        <f>ROUND($I$115*$H$115,2)</f>
        <v>0</v>
      </c>
      <c r="K115" s="105"/>
      <c r="L115" s="21"/>
      <c r="M115" s="106"/>
      <c r="N115" s="107" t="s">
        <v>40</v>
      </c>
      <c r="O115" s="108">
        <v>0</v>
      </c>
      <c r="P115" s="108">
        <f>$O$115*$H$115</f>
        <v>0</v>
      </c>
      <c r="Q115" s="108">
        <v>0</v>
      </c>
      <c r="R115" s="108">
        <f>$Q$115*$H$115</f>
        <v>0</v>
      </c>
      <c r="S115" s="108">
        <v>0</v>
      </c>
      <c r="T115" s="109">
        <f>$S$115*$H$115</f>
        <v>0</v>
      </c>
      <c r="AR115" s="6" t="s">
        <v>112</v>
      </c>
      <c r="AT115" s="6" t="s">
        <v>113</v>
      </c>
      <c r="AU115" s="6" t="s">
        <v>64</v>
      </c>
      <c r="AY115" s="6" t="s">
        <v>114</v>
      </c>
      <c r="BG115" s="110">
        <f>IF($N$115="zákl. přenesená",$J$115,0)</f>
        <v>0</v>
      </c>
      <c r="BJ115" s="6" t="s">
        <v>112</v>
      </c>
      <c r="BK115" s="110">
        <f>ROUND($I$115*$H$115,2)</f>
        <v>0</v>
      </c>
    </row>
    <row r="116" spans="2:63" s="6" customFormat="1" ht="15.75" customHeight="1">
      <c r="B116" s="21"/>
      <c r="C116" s="98" t="s">
        <v>218</v>
      </c>
      <c r="D116" s="98" t="s">
        <v>109</v>
      </c>
      <c r="E116" s="99" t="s">
        <v>357</v>
      </c>
      <c r="F116" s="100" t="s">
        <v>358</v>
      </c>
      <c r="G116" s="101" t="s">
        <v>297</v>
      </c>
      <c r="H116" s="102">
        <v>0.8535</v>
      </c>
      <c r="I116" s="103"/>
      <c r="J116" s="104">
        <f>ROUND($I$116*$H$116,2)</f>
        <v>0</v>
      </c>
      <c r="K116" s="105"/>
      <c r="L116" s="21"/>
      <c r="M116" s="106"/>
      <c r="N116" s="107" t="s">
        <v>40</v>
      </c>
      <c r="O116" s="108">
        <v>0</v>
      </c>
      <c r="P116" s="108">
        <f>$O$116*$H$116</f>
        <v>0</v>
      </c>
      <c r="Q116" s="108">
        <v>0</v>
      </c>
      <c r="R116" s="108">
        <f>$Q$116*$H$116</f>
        <v>0</v>
      </c>
      <c r="S116" s="108">
        <v>0</v>
      </c>
      <c r="T116" s="109">
        <f>$S$116*$H$116</f>
        <v>0</v>
      </c>
      <c r="AR116" s="6" t="s">
        <v>112</v>
      </c>
      <c r="AT116" s="6" t="s">
        <v>113</v>
      </c>
      <c r="AU116" s="6" t="s">
        <v>64</v>
      </c>
      <c r="AY116" s="6" t="s">
        <v>114</v>
      </c>
      <c r="BG116" s="110">
        <f>IF($N$116="zákl. přenesená",$J$116,0)</f>
        <v>0</v>
      </c>
      <c r="BJ116" s="6" t="s">
        <v>112</v>
      </c>
      <c r="BK116" s="110">
        <f>ROUND($I$116*$H$116,2)</f>
        <v>0</v>
      </c>
    </row>
    <row r="117" spans="2:63" s="6" customFormat="1" ht="15.75" customHeight="1">
      <c r="B117" s="21"/>
      <c r="C117" s="111" t="s">
        <v>221</v>
      </c>
      <c r="D117" s="111" t="s">
        <v>115</v>
      </c>
      <c r="E117" s="112" t="s">
        <v>359</v>
      </c>
      <c r="F117" s="113" t="s">
        <v>360</v>
      </c>
      <c r="G117" s="114" t="s">
        <v>210</v>
      </c>
      <c r="H117" s="115">
        <v>3.53</v>
      </c>
      <c r="I117" s="116"/>
      <c r="J117" s="117">
        <f>ROUND($I$117*$H$117,2)</f>
        <v>0</v>
      </c>
      <c r="K117" s="118"/>
      <c r="L117" s="119"/>
      <c r="M117" s="120"/>
      <c r="N117" s="121" t="s">
        <v>40</v>
      </c>
      <c r="Q117" s="108">
        <v>0</v>
      </c>
      <c r="R117" s="108">
        <f>$Q$117*$H$117</f>
        <v>0</v>
      </c>
      <c r="S117" s="108">
        <v>0</v>
      </c>
      <c r="T117" s="109">
        <f>$S$117*$H$117</f>
        <v>0</v>
      </c>
      <c r="AR117" s="6" t="s">
        <v>112</v>
      </c>
      <c r="AT117" s="6" t="s">
        <v>109</v>
      </c>
      <c r="AU117" s="6" t="s">
        <v>64</v>
      </c>
      <c r="AY117" s="6" t="s">
        <v>114</v>
      </c>
      <c r="BG117" s="110">
        <f>IF($N$117="zákl. přenesená",$J$117,0)</f>
        <v>0</v>
      </c>
      <c r="BJ117" s="6" t="s">
        <v>112</v>
      </c>
      <c r="BK117" s="110">
        <f>ROUND($I$117*$H$117,2)</f>
        <v>0</v>
      </c>
    </row>
    <row r="118" spans="2:51" s="6" customFormat="1" ht="15.75" customHeight="1">
      <c r="B118" s="122"/>
      <c r="D118" s="123" t="s">
        <v>118</v>
      </c>
      <c r="F118" s="124" t="s">
        <v>361</v>
      </c>
      <c r="H118" s="125">
        <v>51.695</v>
      </c>
      <c r="L118" s="122"/>
      <c r="M118" s="126"/>
      <c r="T118" s="127"/>
      <c r="AT118" s="128" t="s">
        <v>118</v>
      </c>
      <c r="AU118" s="128" t="s">
        <v>64</v>
      </c>
      <c r="AV118" s="128" t="s">
        <v>73</v>
      </c>
      <c r="AW118" s="128" t="s">
        <v>64</v>
      </c>
      <c r="AX118" s="128" t="s">
        <v>71</v>
      </c>
      <c r="AY118" s="128" t="s">
        <v>114</v>
      </c>
    </row>
    <row r="119" spans="2:63" s="6" customFormat="1" ht="15.75" customHeight="1">
      <c r="B119" s="21"/>
      <c r="C119" s="111" t="s">
        <v>224</v>
      </c>
      <c r="D119" s="111" t="s">
        <v>115</v>
      </c>
      <c r="E119" s="112" t="s">
        <v>314</v>
      </c>
      <c r="F119" s="113" t="s">
        <v>315</v>
      </c>
      <c r="G119" s="114" t="s">
        <v>210</v>
      </c>
      <c r="H119" s="115">
        <v>114.91</v>
      </c>
      <c r="I119" s="116"/>
      <c r="J119" s="117">
        <f>ROUND($I$119*$H$119,2)</f>
        <v>0</v>
      </c>
      <c r="K119" s="118"/>
      <c r="L119" s="119"/>
      <c r="M119" s="120"/>
      <c r="N119" s="121" t="s">
        <v>40</v>
      </c>
      <c r="Q119" s="108">
        <v>0</v>
      </c>
      <c r="R119" s="108">
        <f>$Q$119*$H$119</f>
        <v>0</v>
      </c>
      <c r="S119" s="108">
        <v>0</v>
      </c>
      <c r="T119" s="109">
        <f>$S$119*$H$119</f>
        <v>0</v>
      </c>
      <c r="AR119" s="6" t="s">
        <v>112</v>
      </c>
      <c r="AT119" s="6" t="s">
        <v>109</v>
      </c>
      <c r="AU119" s="6" t="s">
        <v>64</v>
      </c>
      <c r="AY119" s="6" t="s">
        <v>114</v>
      </c>
      <c r="BG119" s="110">
        <f>IF($N$119="zákl. přenesená",$J$119,0)</f>
        <v>0</v>
      </c>
      <c r="BJ119" s="6" t="s">
        <v>112</v>
      </c>
      <c r="BK119" s="110">
        <f>ROUND($I$119*$H$119,2)</f>
        <v>0</v>
      </c>
    </row>
    <row r="120" spans="2:51" s="6" customFormat="1" ht="15.75" customHeight="1">
      <c r="B120" s="122"/>
      <c r="D120" s="123" t="s">
        <v>118</v>
      </c>
      <c r="F120" s="124" t="s">
        <v>362</v>
      </c>
      <c r="H120" s="125">
        <v>1682.2925</v>
      </c>
      <c r="L120" s="122"/>
      <c r="M120" s="126"/>
      <c r="T120" s="127"/>
      <c r="AT120" s="128" t="s">
        <v>118</v>
      </c>
      <c r="AU120" s="128" t="s">
        <v>64</v>
      </c>
      <c r="AV120" s="128" t="s">
        <v>73</v>
      </c>
      <c r="AW120" s="128" t="s">
        <v>64</v>
      </c>
      <c r="AX120" s="128" t="s">
        <v>71</v>
      </c>
      <c r="AY120" s="128" t="s">
        <v>114</v>
      </c>
    </row>
    <row r="121" spans="2:63" s="6" customFormat="1" ht="15.75" customHeight="1">
      <c r="B121" s="21"/>
      <c r="C121" s="111" t="s">
        <v>229</v>
      </c>
      <c r="D121" s="111" t="s">
        <v>115</v>
      </c>
      <c r="E121" s="112" t="s">
        <v>317</v>
      </c>
      <c r="F121" s="113" t="s">
        <v>318</v>
      </c>
      <c r="G121" s="114" t="s">
        <v>210</v>
      </c>
      <c r="H121" s="115">
        <v>436.88</v>
      </c>
      <c r="I121" s="116"/>
      <c r="J121" s="117">
        <f>ROUND($I$121*$H$121,2)</f>
        <v>0</v>
      </c>
      <c r="K121" s="118"/>
      <c r="L121" s="119"/>
      <c r="M121" s="120"/>
      <c r="N121" s="121" t="s">
        <v>40</v>
      </c>
      <c r="Q121" s="108">
        <v>0</v>
      </c>
      <c r="R121" s="108">
        <f>$Q$121*$H$121</f>
        <v>0</v>
      </c>
      <c r="S121" s="108">
        <v>0</v>
      </c>
      <c r="T121" s="109">
        <f>$S$121*$H$121</f>
        <v>0</v>
      </c>
      <c r="AR121" s="6" t="s">
        <v>112</v>
      </c>
      <c r="AT121" s="6" t="s">
        <v>109</v>
      </c>
      <c r="AU121" s="6" t="s">
        <v>64</v>
      </c>
      <c r="AY121" s="6" t="s">
        <v>114</v>
      </c>
      <c r="BG121" s="110">
        <f>IF($N$121="zákl. přenesená",$J$121,0)</f>
        <v>0</v>
      </c>
      <c r="BJ121" s="6" t="s">
        <v>112</v>
      </c>
      <c r="BK121" s="110">
        <f>ROUND($I$121*$H$121,2)</f>
        <v>0</v>
      </c>
    </row>
    <row r="122" spans="2:51" s="6" customFormat="1" ht="15.75" customHeight="1">
      <c r="B122" s="122"/>
      <c r="D122" s="123" t="s">
        <v>118</v>
      </c>
      <c r="F122" s="124" t="s">
        <v>363</v>
      </c>
      <c r="H122" s="125">
        <v>6317.325</v>
      </c>
      <c r="L122" s="122"/>
      <c r="M122" s="126"/>
      <c r="T122" s="127"/>
      <c r="AT122" s="128" t="s">
        <v>118</v>
      </c>
      <c r="AU122" s="128" t="s">
        <v>64</v>
      </c>
      <c r="AV122" s="128" t="s">
        <v>73</v>
      </c>
      <c r="AW122" s="128" t="s">
        <v>64</v>
      </c>
      <c r="AX122" s="128" t="s">
        <v>71</v>
      </c>
      <c r="AY122" s="128" t="s">
        <v>114</v>
      </c>
    </row>
    <row r="123" spans="2:63" s="6" customFormat="1" ht="15.75" customHeight="1">
      <c r="B123" s="21"/>
      <c r="C123" s="111" t="s">
        <v>232</v>
      </c>
      <c r="D123" s="111" t="s">
        <v>115</v>
      </c>
      <c r="E123" s="112" t="s">
        <v>319</v>
      </c>
      <c r="F123" s="113" t="s">
        <v>320</v>
      </c>
      <c r="G123" s="114" t="s">
        <v>210</v>
      </c>
      <c r="H123" s="115">
        <v>169.36</v>
      </c>
      <c r="I123" s="116"/>
      <c r="J123" s="117">
        <f>ROUND($I$123*$H$123,2)</f>
        <v>0</v>
      </c>
      <c r="K123" s="118"/>
      <c r="L123" s="119"/>
      <c r="M123" s="120"/>
      <c r="N123" s="121" t="s">
        <v>40</v>
      </c>
      <c r="Q123" s="108">
        <v>0</v>
      </c>
      <c r="R123" s="108">
        <f>$Q$123*$H$123</f>
        <v>0</v>
      </c>
      <c r="S123" s="108">
        <v>0</v>
      </c>
      <c r="T123" s="109">
        <f>$S$123*$H$123</f>
        <v>0</v>
      </c>
      <c r="AR123" s="6" t="s">
        <v>112</v>
      </c>
      <c r="AT123" s="6" t="s">
        <v>109</v>
      </c>
      <c r="AU123" s="6" t="s">
        <v>64</v>
      </c>
      <c r="AY123" s="6" t="s">
        <v>114</v>
      </c>
      <c r="BG123" s="110">
        <f>IF($N$123="zákl. přenesená",$J$123,0)</f>
        <v>0</v>
      </c>
      <c r="BJ123" s="6" t="s">
        <v>112</v>
      </c>
      <c r="BK123" s="110">
        <f>ROUND($I$123*$H$123,2)</f>
        <v>0</v>
      </c>
    </row>
    <row r="124" spans="2:51" s="6" customFormat="1" ht="15.75" customHeight="1">
      <c r="B124" s="122"/>
      <c r="D124" s="123" t="s">
        <v>118</v>
      </c>
      <c r="F124" s="124" t="s">
        <v>364</v>
      </c>
      <c r="H124" s="125">
        <v>2479.4</v>
      </c>
      <c r="L124" s="122"/>
      <c r="M124" s="126"/>
      <c r="T124" s="127"/>
      <c r="AT124" s="128" t="s">
        <v>118</v>
      </c>
      <c r="AU124" s="128" t="s">
        <v>64</v>
      </c>
      <c r="AV124" s="128" t="s">
        <v>73</v>
      </c>
      <c r="AW124" s="128" t="s">
        <v>64</v>
      </c>
      <c r="AX124" s="128" t="s">
        <v>71</v>
      </c>
      <c r="AY124" s="128" t="s">
        <v>114</v>
      </c>
    </row>
    <row r="125" spans="2:63" s="6" customFormat="1" ht="15.75" customHeight="1">
      <c r="B125" s="21"/>
      <c r="C125" s="111" t="s">
        <v>236</v>
      </c>
      <c r="D125" s="111" t="s">
        <v>115</v>
      </c>
      <c r="E125" s="112" t="s">
        <v>321</v>
      </c>
      <c r="F125" s="113" t="s">
        <v>322</v>
      </c>
      <c r="G125" s="114" t="s">
        <v>210</v>
      </c>
      <c r="H125" s="115">
        <v>158.2</v>
      </c>
      <c r="I125" s="116"/>
      <c r="J125" s="117">
        <f>ROUND($I$125*$H$125,2)</f>
        <v>0</v>
      </c>
      <c r="K125" s="118"/>
      <c r="L125" s="119"/>
      <c r="M125" s="120"/>
      <c r="N125" s="121" t="s">
        <v>40</v>
      </c>
      <c r="Q125" s="108">
        <v>0</v>
      </c>
      <c r="R125" s="108">
        <f>$Q$125*$H$125</f>
        <v>0</v>
      </c>
      <c r="S125" s="108">
        <v>0</v>
      </c>
      <c r="T125" s="109">
        <f>$S$125*$H$125</f>
        <v>0</v>
      </c>
      <c r="AR125" s="6" t="s">
        <v>112</v>
      </c>
      <c r="AT125" s="6" t="s">
        <v>109</v>
      </c>
      <c r="AU125" s="6" t="s">
        <v>64</v>
      </c>
      <c r="AY125" s="6" t="s">
        <v>114</v>
      </c>
      <c r="BG125" s="110">
        <f>IF($N$125="zákl. přenesená",$J$125,0)</f>
        <v>0</v>
      </c>
      <c r="BJ125" s="6" t="s">
        <v>112</v>
      </c>
      <c r="BK125" s="110">
        <f>ROUND($I$125*$H$125,2)</f>
        <v>0</v>
      </c>
    </row>
    <row r="126" spans="2:51" s="6" customFormat="1" ht="15.75" customHeight="1">
      <c r="B126" s="122"/>
      <c r="D126" s="123" t="s">
        <v>118</v>
      </c>
      <c r="F126" s="124" t="s">
        <v>365</v>
      </c>
      <c r="H126" s="125">
        <v>2316.1075</v>
      </c>
      <c r="L126" s="122"/>
      <c r="M126" s="126"/>
      <c r="T126" s="127"/>
      <c r="AT126" s="128" t="s">
        <v>118</v>
      </c>
      <c r="AU126" s="128" t="s">
        <v>64</v>
      </c>
      <c r="AV126" s="128" t="s">
        <v>73</v>
      </c>
      <c r="AW126" s="128" t="s">
        <v>64</v>
      </c>
      <c r="AX126" s="128" t="s">
        <v>71</v>
      </c>
      <c r="AY126" s="128" t="s">
        <v>114</v>
      </c>
    </row>
    <row r="127" spans="2:63" s="6" customFormat="1" ht="15.75" customHeight="1">
      <c r="B127" s="21"/>
      <c r="C127" s="111" t="s">
        <v>240</v>
      </c>
      <c r="D127" s="111" t="s">
        <v>115</v>
      </c>
      <c r="E127" s="112" t="s">
        <v>366</v>
      </c>
      <c r="F127" s="113" t="s">
        <v>367</v>
      </c>
      <c r="G127" s="114" t="s">
        <v>297</v>
      </c>
      <c r="H127" s="115">
        <v>0.125</v>
      </c>
      <c r="I127" s="116"/>
      <c r="J127" s="117">
        <f>ROUND($I$127*$H$127,2)</f>
        <v>0</v>
      </c>
      <c r="K127" s="118"/>
      <c r="L127" s="119"/>
      <c r="M127" s="120"/>
      <c r="N127" s="121" t="s">
        <v>40</v>
      </c>
      <c r="Q127" s="108">
        <v>0</v>
      </c>
      <c r="R127" s="108">
        <f>$Q$127*$H$127</f>
        <v>0</v>
      </c>
      <c r="S127" s="108">
        <v>0</v>
      </c>
      <c r="T127" s="109">
        <f>$S$127*$H$127</f>
        <v>0</v>
      </c>
      <c r="AR127" s="6" t="s">
        <v>112</v>
      </c>
      <c r="AT127" s="6" t="s">
        <v>109</v>
      </c>
      <c r="AU127" s="6" t="s">
        <v>64</v>
      </c>
      <c r="AY127" s="6" t="s">
        <v>114</v>
      </c>
      <c r="BG127" s="110">
        <f>IF($N$127="zákl. přenesená",$J$127,0)</f>
        <v>0</v>
      </c>
      <c r="BJ127" s="6" t="s">
        <v>112</v>
      </c>
      <c r="BK127" s="110">
        <f>ROUND($I$127*$H$127,2)</f>
        <v>0</v>
      </c>
    </row>
    <row r="128" spans="2:51" s="6" customFormat="1" ht="15.75" customHeight="1">
      <c r="B128" s="122"/>
      <c r="D128" s="123" t="s">
        <v>118</v>
      </c>
      <c r="F128" s="124" t="s">
        <v>368</v>
      </c>
      <c r="H128" s="125">
        <v>1.8375</v>
      </c>
      <c r="L128" s="122"/>
      <c r="M128" s="126"/>
      <c r="T128" s="127"/>
      <c r="AT128" s="128" t="s">
        <v>118</v>
      </c>
      <c r="AU128" s="128" t="s">
        <v>64</v>
      </c>
      <c r="AV128" s="128" t="s">
        <v>73</v>
      </c>
      <c r="AW128" s="128" t="s">
        <v>64</v>
      </c>
      <c r="AX128" s="128" t="s">
        <v>71</v>
      </c>
      <c r="AY128" s="128" t="s">
        <v>114</v>
      </c>
    </row>
    <row r="129" spans="2:63" s="6" customFormat="1" ht="15.75" customHeight="1">
      <c r="B129" s="21"/>
      <c r="C129" s="98" t="s">
        <v>243</v>
      </c>
      <c r="D129" s="98" t="s">
        <v>109</v>
      </c>
      <c r="E129" s="99" t="s">
        <v>369</v>
      </c>
      <c r="F129" s="100" t="s">
        <v>370</v>
      </c>
      <c r="G129" s="101" t="s">
        <v>297</v>
      </c>
      <c r="H129" s="102">
        <v>0.8535</v>
      </c>
      <c r="I129" s="103"/>
      <c r="J129" s="104">
        <f>ROUND($I$129*$H$129,2)</f>
        <v>0</v>
      </c>
      <c r="K129" s="105"/>
      <c r="L129" s="21"/>
      <c r="M129" s="106"/>
      <c r="N129" s="107" t="s">
        <v>40</v>
      </c>
      <c r="O129" s="108">
        <v>0</v>
      </c>
      <c r="P129" s="108">
        <f>$O$129*$H$129</f>
        <v>0</v>
      </c>
      <c r="Q129" s="108">
        <v>0</v>
      </c>
      <c r="R129" s="108">
        <f>$Q$129*$H$129</f>
        <v>0</v>
      </c>
      <c r="S129" s="108">
        <v>0</v>
      </c>
      <c r="T129" s="109">
        <f>$S$129*$H$129</f>
        <v>0</v>
      </c>
      <c r="AR129" s="6" t="s">
        <v>112</v>
      </c>
      <c r="AT129" s="6" t="s">
        <v>113</v>
      </c>
      <c r="AU129" s="6" t="s">
        <v>64</v>
      </c>
      <c r="AY129" s="6" t="s">
        <v>114</v>
      </c>
      <c r="BG129" s="110">
        <f>IF($N$129="zákl. přenesená",$J$129,0)</f>
        <v>0</v>
      </c>
      <c r="BJ129" s="6" t="s">
        <v>112</v>
      </c>
      <c r="BK129" s="110">
        <f>ROUND($I$129*$H$129,2)</f>
        <v>0</v>
      </c>
    </row>
    <row r="130" spans="2:63" s="6" customFormat="1" ht="15.75" customHeight="1">
      <c r="B130" s="21"/>
      <c r="C130" s="98" t="s">
        <v>246</v>
      </c>
      <c r="D130" s="98" t="s">
        <v>109</v>
      </c>
      <c r="E130" s="99" t="s">
        <v>371</v>
      </c>
      <c r="F130" s="100" t="s">
        <v>372</v>
      </c>
      <c r="G130" s="101" t="s">
        <v>297</v>
      </c>
      <c r="H130" s="102">
        <v>0.8535</v>
      </c>
      <c r="I130" s="103"/>
      <c r="J130" s="104">
        <f>ROUND($I$130*$H$130,2)</f>
        <v>0</v>
      </c>
      <c r="K130" s="105"/>
      <c r="L130" s="21"/>
      <c r="M130" s="106"/>
      <c r="N130" s="107" t="s">
        <v>40</v>
      </c>
      <c r="O130" s="108">
        <v>0</v>
      </c>
      <c r="P130" s="108">
        <f>$O$130*$H$130</f>
        <v>0</v>
      </c>
      <c r="Q130" s="108">
        <v>0</v>
      </c>
      <c r="R130" s="108">
        <f>$Q$130*$H$130</f>
        <v>0</v>
      </c>
      <c r="S130" s="108">
        <v>0</v>
      </c>
      <c r="T130" s="109">
        <f>$S$130*$H$130</f>
        <v>0</v>
      </c>
      <c r="AR130" s="6" t="s">
        <v>112</v>
      </c>
      <c r="AT130" s="6" t="s">
        <v>113</v>
      </c>
      <c r="AU130" s="6" t="s">
        <v>64</v>
      </c>
      <c r="AY130" s="6" t="s">
        <v>114</v>
      </c>
      <c r="BG130" s="110">
        <f>IF($N$130="zákl. přenesená",$J$130,0)</f>
        <v>0</v>
      </c>
      <c r="BJ130" s="6" t="s">
        <v>112</v>
      </c>
      <c r="BK130" s="110">
        <f>ROUND($I$130*$H$130,2)</f>
        <v>0</v>
      </c>
    </row>
    <row r="131" spans="2:63" s="6" customFormat="1" ht="15.75" customHeight="1">
      <c r="B131" s="21"/>
      <c r="C131" s="111" t="s">
        <v>249</v>
      </c>
      <c r="D131" s="111" t="s">
        <v>115</v>
      </c>
      <c r="E131" s="112" t="s">
        <v>359</v>
      </c>
      <c r="F131" s="113" t="s">
        <v>360</v>
      </c>
      <c r="G131" s="114" t="s">
        <v>210</v>
      </c>
      <c r="H131" s="115">
        <v>3.53</v>
      </c>
      <c r="I131" s="116"/>
      <c r="J131" s="117">
        <f>ROUND($I$131*$H$131,2)</f>
        <v>0</v>
      </c>
      <c r="K131" s="118"/>
      <c r="L131" s="119"/>
      <c r="M131" s="120"/>
      <c r="N131" s="121" t="s">
        <v>40</v>
      </c>
      <c r="Q131" s="108">
        <v>0</v>
      </c>
      <c r="R131" s="108">
        <f>$Q$131*$H$131</f>
        <v>0</v>
      </c>
      <c r="S131" s="108">
        <v>0</v>
      </c>
      <c r="T131" s="109">
        <f>$S$131*$H$131</f>
        <v>0</v>
      </c>
      <c r="AR131" s="6" t="s">
        <v>112</v>
      </c>
      <c r="AT131" s="6" t="s">
        <v>109</v>
      </c>
      <c r="AU131" s="6" t="s">
        <v>64</v>
      </c>
      <c r="AY131" s="6" t="s">
        <v>114</v>
      </c>
      <c r="BG131" s="110">
        <f>IF($N$131="zákl. přenesená",$J$131,0)</f>
        <v>0</v>
      </c>
      <c r="BJ131" s="6" t="s">
        <v>112</v>
      </c>
      <c r="BK131" s="110">
        <f>ROUND($I$131*$H$131,2)</f>
        <v>0</v>
      </c>
    </row>
    <row r="132" spans="2:51" s="6" customFormat="1" ht="15.75" customHeight="1">
      <c r="B132" s="122"/>
      <c r="D132" s="123" t="s">
        <v>118</v>
      </c>
      <c r="F132" s="124" t="s">
        <v>361</v>
      </c>
      <c r="H132" s="125">
        <v>51.695</v>
      </c>
      <c r="L132" s="122"/>
      <c r="M132" s="126"/>
      <c r="T132" s="127"/>
      <c r="AT132" s="128" t="s">
        <v>118</v>
      </c>
      <c r="AU132" s="128" t="s">
        <v>64</v>
      </c>
      <c r="AV132" s="128" t="s">
        <v>73</v>
      </c>
      <c r="AW132" s="128" t="s">
        <v>64</v>
      </c>
      <c r="AX132" s="128" t="s">
        <v>71</v>
      </c>
      <c r="AY132" s="128" t="s">
        <v>114</v>
      </c>
    </row>
    <row r="133" spans="2:63" s="6" customFormat="1" ht="15.75" customHeight="1">
      <c r="B133" s="21"/>
      <c r="C133" s="111" t="s">
        <v>253</v>
      </c>
      <c r="D133" s="111" t="s">
        <v>115</v>
      </c>
      <c r="E133" s="112" t="s">
        <v>314</v>
      </c>
      <c r="F133" s="113" t="s">
        <v>315</v>
      </c>
      <c r="G133" s="114" t="s">
        <v>210</v>
      </c>
      <c r="H133" s="115">
        <v>66.96</v>
      </c>
      <c r="I133" s="116"/>
      <c r="J133" s="117">
        <f>ROUND($I$133*$H$133,2)</f>
        <v>0</v>
      </c>
      <c r="K133" s="118"/>
      <c r="L133" s="119"/>
      <c r="M133" s="120"/>
      <c r="N133" s="121" t="s">
        <v>40</v>
      </c>
      <c r="Q133" s="108">
        <v>0</v>
      </c>
      <c r="R133" s="108">
        <f>$Q$133*$H$133</f>
        <v>0</v>
      </c>
      <c r="S133" s="108">
        <v>0</v>
      </c>
      <c r="T133" s="109">
        <f>$S$133*$H$133</f>
        <v>0</v>
      </c>
      <c r="AR133" s="6" t="s">
        <v>112</v>
      </c>
      <c r="AT133" s="6" t="s">
        <v>109</v>
      </c>
      <c r="AU133" s="6" t="s">
        <v>64</v>
      </c>
      <c r="AY133" s="6" t="s">
        <v>114</v>
      </c>
      <c r="BG133" s="110">
        <f>IF($N$133="zákl. přenesená",$J$133,0)</f>
        <v>0</v>
      </c>
      <c r="BJ133" s="6" t="s">
        <v>112</v>
      </c>
      <c r="BK133" s="110">
        <f>ROUND($I$133*$H$133,2)</f>
        <v>0</v>
      </c>
    </row>
    <row r="134" spans="2:51" s="6" customFormat="1" ht="15.75" customHeight="1">
      <c r="B134" s="122"/>
      <c r="D134" s="123" t="s">
        <v>118</v>
      </c>
      <c r="F134" s="124" t="s">
        <v>373</v>
      </c>
      <c r="H134" s="125">
        <v>980.3675</v>
      </c>
      <c r="L134" s="122"/>
      <c r="M134" s="126"/>
      <c r="T134" s="127"/>
      <c r="AT134" s="128" t="s">
        <v>118</v>
      </c>
      <c r="AU134" s="128" t="s">
        <v>64</v>
      </c>
      <c r="AV134" s="128" t="s">
        <v>73</v>
      </c>
      <c r="AW134" s="128" t="s">
        <v>64</v>
      </c>
      <c r="AX134" s="128" t="s">
        <v>71</v>
      </c>
      <c r="AY134" s="128" t="s">
        <v>114</v>
      </c>
    </row>
    <row r="135" spans="2:63" s="6" customFormat="1" ht="15.75" customHeight="1">
      <c r="B135" s="21"/>
      <c r="C135" s="111" t="s">
        <v>257</v>
      </c>
      <c r="D135" s="111" t="s">
        <v>115</v>
      </c>
      <c r="E135" s="112" t="s">
        <v>366</v>
      </c>
      <c r="F135" s="113" t="s">
        <v>367</v>
      </c>
      <c r="G135" s="114" t="s">
        <v>297</v>
      </c>
      <c r="H135" s="115">
        <v>0.125</v>
      </c>
      <c r="I135" s="116"/>
      <c r="J135" s="117">
        <f>ROUND($I$135*$H$135,2)</f>
        <v>0</v>
      </c>
      <c r="K135" s="118"/>
      <c r="L135" s="119"/>
      <c r="M135" s="120"/>
      <c r="N135" s="121" t="s">
        <v>40</v>
      </c>
      <c r="Q135" s="108">
        <v>0</v>
      </c>
      <c r="R135" s="108">
        <f>$Q$135*$H$135</f>
        <v>0</v>
      </c>
      <c r="S135" s="108">
        <v>0</v>
      </c>
      <c r="T135" s="109">
        <f>$S$135*$H$135</f>
        <v>0</v>
      </c>
      <c r="AR135" s="6" t="s">
        <v>112</v>
      </c>
      <c r="AT135" s="6" t="s">
        <v>109</v>
      </c>
      <c r="AU135" s="6" t="s">
        <v>64</v>
      </c>
      <c r="AY135" s="6" t="s">
        <v>114</v>
      </c>
      <c r="BG135" s="110">
        <f>IF($N$135="zákl. přenesená",$J$135,0)</f>
        <v>0</v>
      </c>
      <c r="BJ135" s="6" t="s">
        <v>112</v>
      </c>
      <c r="BK135" s="110">
        <f>ROUND($I$135*$H$135,2)</f>
        <v>0</v>
      </c>
    </row>
    <row r="136" spans="2:51" s="6" customFormat="1" ht="15.75" customHeight="1">
      <c r="B136" s="122"/>
      <c r="D136" s="123" t="s">
        <v>118</v>
      </c>
      <c r="F136" s="124" t="s">
        <v>368</v>
      </c>
      <c r="H136" s="125">
        <v>1.8375</v>
      </c>
      <c r="L136" s="122"/>
      <c r="M136" s="126"/>
      <c r="T136" s="127"/>
      <c r="AT136" s="128" t="s">
        <v>118</v>
      </c>
      <c r="AU136" s="128" t="s">
        <v>64</v>
      </c>
      <c r="AV136" s="128" t="s">
        <v>73</v>
      </c>
      <c r="AW136" s="128" t="s">
        <v>64</v>
      </c>
      <c r="AX136" s="128" t="s">
        <v>71</v>
      </c>
      <c r="AY136" s="128" t="s">
        <v>114</v>
      </c>
    </row>
    <row r="137" spans="2:12" s="6" customFormat="1" ht="7.5" customHeight="1"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21"/>
    </row>
    <row r="138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I73" sqref="I73:I8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2"/>
      <c r="C1" s="162"/>
      <c r="D1" s="161" t="s">
        <v>1</v>
      </c>
      <c r="E1" s="162"/>
      <c r="F1" s="163" t="s">
        <v>411</v>
      </c>
      <c r="G1" s="275" t="s">
        <v>412</v>
      </c>
      <c r="H1" s="275"/>
      <c r="I1" s="162"/>
      <c r="J1" s="163" t="s">
        <v>413</v>
      </c>
      <c r="K1" s="161" t="s">
        <v>83</v>
      </c>
      <c r="L1" s="163" t="s">
        <v>414</v>
      </c>
      <c r="M1" s="163"/>
      <c r="N1" s="163"/>
      <c r="O1" s="163"/>
      <c r="P1" s="163"/>
      <c r="Q1" s="163"/>
      <c r="R1" s="163"/>
      <c r="S1" s="163"/>
      <c r="T1" s="163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73</v>
      </c>
    </row>
    <row r="4" spans="2:46" s="2" customFormat="1" ht="37.5" customHeight="1">
      <c r="B4" s="10"/>
      <c r="D4" s="11" t="s">
        <v>84</v>
      </c>
      <c r="K4" s="12"/>
      <c r="M4" s="13" t="s">
        <v>85</v>
      </c>
      <c r="AT4" s="2" t="s">
        <v>86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6" t="str">
        <f>'Rekapitulace stavby'!$K$6</f>
        <v>VO, Horní Jindřichov, Větrná, Zadní</v>
      </c>
      <c r="F7" s="255"/>
      <c r="G7" s="255"/>
      <c r="H7" s="255"/>
      <c r="K7" s="12"/>
    </row>
    <row r="8" spans="2:11" s="6" customFormat="1" ht="15.75" customHeight="1">
      <c r="B8" s="21"/>
      <c r="D8" s="18" t="s">
        <v>87</v>
      </c>
      <c r="K8" s="24"/>
    </row>
    <row r="9" spans="2:11" s="6" customFormat="1" ht="37.5" customHeight="1">
      <c r="B9" s="21"/>
      <c r="E9" s="256" t="s">
        <v>375</v>
      </c>
      <c r="F9" s="248"/>
      <c r="G9" s="248"/>
      <c r="H9" s="248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17</v>
      </c>
      <c r="F11" s="16"/>
      <c r="I11" s="18" t="s">
        <v>18</v>
      </c>
      <c r="J11" s="16"/>
      <c r="K11" s="24"/>
    </row>
    <row r="12" spans="2:11" s="6" customFormat="1" ht="15" customHeight="1">
      <c r="B12" s="21"/>
      <c r="D12" s="18" t="s">
        <v>19</v>
      </c>
      <c r="F12" s="16" t="s">
        <v>20</v>
      </c>
      <c r="I12" s="18" t="s">
        <v>21</v>
      </c>
      <c r="J12" s="44">
        <f>'Rekapitulace stavby'!$AN$8</f>
        <v>44250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22</v>
      </c>
      <c r="I14" s="18" t="s">
        <v>23</v>
      </c>
      <c r="J14" s="16" t="s">
        <v>24</v>
      </c>
      <c r="K14" s="24"/>
    </row>
    <row r="15" spans="2:11" s="6" customFormat="1" ht="18.75" customHeight="1">
      <c r="B15" s="21"/>
      <c r="E15" s="16" t="s">
        <v>25</v>
      </c>
      <c r="I15" s="18" t="s">
        <v>26</v>
      </c>
      <c r="J15" s="16" t="s">
        <v>27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28</v>
      </c>
      <c r="I17" s="18" t="s">
        <v>23</v>
      </c>
      <c r="J17" s="16" t="str">
        <f>IF('Rekapitulace stavby'!$AN$13="","",'Rekapitulace stavby'!$AN$13)</f>
        <v>Vyplň údaj</v>
      </c>
      <c r="K17" s="24"/>
    </row>
    <row r="18" spans="2:11" s="6" customFormat="1" ht="18.75" customHeight="1">
      <c r="B18" s="21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30</v>
      </c>
      <c r="I20" s="18" t="s">
        <v>23</v>
      </c>
      <c r="J20" s="16" t="s">
        <v>31</v>
      </c>
      <c r="K20" s="24"/>
    </row>
    <row r="21" spans="2:11" s="6" customFormat="1" ht="18.75" customHeight="1">
      <c r="B21" s="21"/>
      <c r="E21" s="16" t="s">
        <v>32</v>
      </c>
      <c r="I21" s="18" t="s">
        <v>26</v>
      </c>
      <c r="J21" s="16"/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33</v>
      </c>
      <c r="K23" s="24"/>
    </row>
    <row r="24" spans="2:11" s="77" customFormat="1" ht="15.75" customHeight="1">
      <c r="B24" s="78"/>
      <c r="E24" s="270"/>
      <c r="F24" s="277"/>
      <c r="G24" s="277"/>
      <c r="H24" s="277"/>
      <c r="K24" s="79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80"/>
    </row>
    <row r="27" spans="2:11" s="6" customFormat="1" ht="26.25" customHeight="1">
      <c r="B27" s="21"/>
      <c r="D27" s="81" t="s">
        <v>35</v>
      </c>
      <c r="J27" s="56">
        <f>ROUNDUP($J$72,2)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80"/>
    </row>
    <row r="29" spans="2:11" s="6" customFormat="1" ht="15" customHeight="1">
      <c r="B29" s="21"/>
      <c r="F29" s="25" t="s">
        <v>37</v>
      </c>
      <c r="I29" s="25" t="s">
        <v>36</v>
      </c>
      <c r="J29" s="25"/>
      <c r="K29" s="24"/>
    </row>
    <row r="30" spans="2:11" s="6" customFormat="1" ht="15" customHeight="1">
      <c r="B30" s="21"/>
      <c r="D30" s="27" t="s">
        <v>39</v>
      </c>
      <c r="E30" s="27" t="s">
        <v>40</v>
      </c>
      <c r="F30" s="82">
        <f>ROUNDUP(SUM($BG$72:$BG$81),2)</f>
        <v>0</v>
      </c>
      <c r="I30" s="83">
        <v>0.21</v>
      </c>
      <c r="J30" s="82"/>
      <c r="K30" s="24"/>
    </row>
    <row r="31" spans="2:11" s="6" customFormat="1" ht="7.5" customHeight="1">
      <c r="B31" s="21"/>
      <c r="K31" s="24"/>
    </row>
    <row r="32" spans="2:11" s="6" customFormat="1" ht="26.25" customHeight="1">
      <c r="B32" s="21"/>
      <c r="C32" s="29"/>
      <c r="D32" s="30"/>
      <c r="E32" s="31"/>
      <c r="F32" s="31"/>
      <c r="G32" s="84"/>
      <c r="H32" s="32"/>
      <c r="I32" s="31"/>
      <c r="J32" s="33"/>
      <c r="K32" s="85"/>
    </row>
    <row r="33" spans="2:11" s="6" customFormat="1" ht="15" customHeight="1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7" spans="2:11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86"/>
    </row>
    <row r="38" spans="2:11" s="6" customFormat="1" ht="37.5" customHeight="1">
      <c r="B38" s="21"/>
      <c r="C38" s="11" t="s">
        <v>89</v>
      </c>
      <c r="K38" s="24"/>
    </row>
    <row r="39" spans="2:11" s="6" customFormat="1" ht="7.5" customHeight="1">
      <c r="B39" s="21"/>
      <c r="K39" s="24"/>
    </row>
    <row r="40" spans="2:11" s="6" customFormat="1" ht="15" customHeight="1">
      <c r="B40" s="21"/>
      <c r="C40" s="18" t="s">
        <v>16</v>
      </c>
      <c r="K40" s="24"/>
    </row>
    <row r="41" spans="2:11" s="6" customFormat="1" ht="16.5" customHeight="1">
      <c r="B41" s="21"/>
      <c r="E41" s="276" t="str">
        <f>$E$7</f>
        <v>VO, Horní Jindřichov, Větrná, Zadní</v>
      </c>
      <c r="F41" s="248"/>
      <c r="G41" s="248"/>
      <c r="H41" s="248"/>
      <c r="K41" s="24"/>
    </row>
    <row r="42" spans="2:11" s="6" customFormat="1" ht="15" customHeight="1">
      <c r="B42" s="21"/>
      <c r="C42" s="18" t="s">
        <v>87</v>
      </c>
      <c r="K42" s="24"/>
    </row>
    <row r="43" spans="2:11" s="6" customFormat="1" ht="19.5" customHeight="1">
      <c r="B43" s="21"/>
      <c r="E43" s="256" t="str">
        <f>$E$9</f>
        <v>SO 03 - demontáž vedení VO</v>
      </c>
      <c r="F43" s="248"/>
      <c r="G43" s="248"/>
      <c r="H43" s="248"/>
      <c r="K43" s="24"/>
    </row>
    <row r="44" spans="2:11" s="6" customFormat="1" ht="7.5" customHeight="1">
      <c r="B44" s="21"/>
      <c r="K44" s="24"/>
    </row>
    <row r="45" spans="2:11" s="6" customFormat="1" ht="18.75" customHeight="1">
      <c r="B45" s="21"/>
      <c r="C45" s="18" t="s">
        <v>19</v>
      </c>
      <c r="F45" s="16" t="str">
        <f>$F$12</f>
        <v>DC - Děčín</v>
      </c>
      <c r="H45" s="18" t="s">
        <v>21</v>
      </c>
      <c r="J45" s="44">
        <f>IF($J$12="","",$J$12)</f>
        <v>44250</v>
      </c>
      <c r="K45" s="24"/>
    </row>
    <row r="46" spans="2:11" s="6" customFormat="1" ht="7.5" customHeight="1">
      <c r="B46" s="21"/>
      <c r="K46" s="24"/>
    </row>
    <row r="47" spans="2:11" s="6" customFormat="1" ht="15.75" customHeight="1">
      <c r="B47" s="21"/>
      <c r="C47" s="18" t="s">
        <v>22</v>
      </c>
      <c r="F47" s="16" t="str">
        <f>$E$15</f>
        <v>Mesto Rumburk</v>
      </c>
      <c r="H47" s="18" t="s">
        <v>30</v>
      </c>
      <c r="J47" s="16" t="str">
        <f>$E$21</f>
        <v>ENPRO Energo s.r.o.</v>
      </c>
      <c r="K47" s="24"/>
    </row>
    <row r="48" spans="2:11" s="6" customFormat="1" ht="15" customHeight="1">
      <c r="B48" s="21"/>
      <c r="C48" s="18" t="s">
        <v>28</v>
      </c>
      <c r="F48" s="16" t="str">
        <f>IF($E$18="","",$E$18)</f>
        <v>Vyplň údaj</v>
      </c>
      <c r="K48" s="24"/>
    </row>
    <row r="49" spans="2:11" s="6" customFormat="1" ht="11.25" customHeight="1">
      <c r="B49" s="21"/>
      <c r="K49" s="24"/>
    </row>
    <row r="50" spans="2:11" s="6" customFormat="1" ht="30" customHeight="1">
      <c r="B50" s="21"/>
      <c r="C50" s="87" t="s">
        <v>90</v>
      </c>
      <c r="D50" s="29"/>
      <c r="E50" s="29"/>
      <c r="F50" s="29"/>
      <c r="G50" s="29"/>
      <c r="H50" s="29"/>
      <c r="I50" s="29"/>
      <c r="J50" s="88" t="s">
        <v>91</v>
      </c>
      <c r="K50" s="34"/>
    </row>
    <row r="51" spans="2:11" s="6" customFormat="1" ht="11.25" customHeight="1">
      <c r="B51" s="21"/>
      <c r="K51" s="24"/>
    </row>
    <row r="52" spans="2:47" s="6" customFormat="1" ht="30" customHeight="1">
      <c r="B52" s="21"/>
      <c r="C52" s="55" t="s">
        <v>92</v>
      </c>
      <c r="J52" s="56">
        <f>ROUNDUP($J$72,2)</f>
        <v>0</v>
      </c>
      <c r="K52" s="24"/>
      <c r="AU52" s="6" t="s">
        <v>93</v>
      </c>
    </row>
    <row r="53" spans="2:11" s="6" customFormat="1" ht="22.5" customHeight="1">
      <c r="B53" s="21"/>
      <c r="K53" s="24"/>
    </row>
    <row r="54" spans="2:11" s="6" customFormat="1" ht="7.5" customHeight="1">
      <c r="B54" s="35"/>
      <c r="C54" s="36"/>
      <c r="D54" s="36"/>
      <c r="E54" s="36"/>
      <c r="F54" s="36"/>
      <c r="G54" s="36"/>
      <c r="H54" s="36"/>
      <c r="I54" s="36"/>
      <c r="J54" s="36"/>
      <c r="K54" s="37"/>
    </row>
    <row r="58" spans="2:12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21"/>
    </row>
    <row r="59" spans="2:12" s="6" customFormat="1" ht="37.5" customHeight="1">
      <c r="B59" s="21"/>
      <c r="C59" s="11" t="s">
        <v>94</v>
      </c>
      <c r="L59" s="21"/>
    </row>
    <row r="60" spans="2:12" s="6" customFormat="1" ht="7.5" customHeight="1">
      <c r="B60" s="21"/>
      <c r="L60" s="21"/>
    </row>
    <row r="61" spans="2:12" s="6" customFormat="1" ht="15" customHeight="1">
      <c r="B61" s="21"/>
      <c r="C61" s="18" t="s">
        <v>16</v>
      </c>
      <c r="L61" s="21"/>
    </row>
    <row r="62" spans="2:12" s="6" customFormat="1" ht="16.5" customHeight="1">
      <c r="B62" s="21"/>
      <c r="E62" s="276" t="str">
        <f>$E$7</f>
        <v>VO, Horní Jindřichov, Větrná, Zadní</v>
      </c>
      <c r="F62" s="248"/>
      <c r="G62" s="248"/>
      <c r="H62" s="248"/>
      <c r="L62" s="21"/>
    </row>
    <row r="63" spans="2:12" s="6" customFormat="1" ht="15" customHeight="1">
      <c r="B63" s="21"/>
      <c r="C63" s="18" t="s">
        <v>87</v>
      </c>
      <c r="L63" s="21"/>
    </row>
    <row r="64" spans="2:12" s="6" customFormat="1" ht="18" customHeight="1">
      <c r="B64" s="21"/>
      <c r="E64" s="274" t="str">
        <f>$E$9</f>
        <v>SO 03 - demontáž vedení VO</v>
      </c>
      <c r="F64" s="248"/>
      <c r="G64" s="248"/>
      <c r="H64" s="248"/>
      <c r="L64" s="21"/>
    </row>
    <row r="65" spans="2:12" s="6" customFormat="1" ht="7.5" customHeight="1">
      <c r="B65" s="21"/>
      <c r="L65" s="21"/>
    </row>
    <row r="66" spans="2:12" s="6" customFormat="1" ht="18.75" customHeight="1">
      <c r="B66" s="21"/>
      <c r="C66" s="18" t="s">
        <v>19</v>
      </c>
      <c r="F66" s="16" t="str">
        <f>$F$12</f>
        <v>DC - Děčín</v>
      </c>
      <c r="H66" s="18" t="s">
        <v>21</v>
      </c>
      <c r="J66" s="44">
        <f>IF($J$12="","",$J$12)</f>
        <v>44250</v>
      </c>
      <c r="L66" s="21"/>
    </row>
    <row r="67" spans="2:12" s="6" customFormat="1" ht="7.5" customHeight="1">
      <c r="B67" s="21"/>
      <c r="L67" s="21"/>
    </row>
    <row r="68" spans="2:12" s="6" customFormat="1" ht="15.75" customHeight="1">
      <c r="B68" s="21"/>
      <c r="C68" s="18" t="s">
        <v>22</v>
      </c>
      <c r="F68" s="16" t="str">
        <f>$E$15</f>
        <v>Mesto Rumburk</v>
      </c>
      <c r="H68" s="18" t="s">
        <v>30</v>
      </c>
      <c r="J68" s="16" t="str">
        <f>$E$21</f>
        <v>ENPRO Energo s.r.o.</v>
      </c>
      <c r="L68" s="21"/>
    </row>
    <row r="69" spans="2:12" s="6" customFormat="1" ht="15" customHeight="1">
      <c r="B69" s="21"/>
      <c r="C69" s="18" t="s">
        <v>28</v>
      </c>
      <c r="F69" s="16" t="str">
        <f>IF($E$18="","",$E$18)</f>
        <v>Vyplň údaj</v>
      </c>
      <c r="L69" s="21"/>
    </row>
    <row r="70" spans="2:12" s="6" customFormat="1" ht="11.25" customHeight="1">
      <c r="B70" s="21"/>
      <c r="L70" s="21"/>
    </row>
    <row r="71" spans="2:20" s="89" customFormat="1" ht="30" customHeight="1">
      <c r="B71" s="90"/>
      <c r="C71" s="91" t="s">
        <v>95</v>
      </c>
      <c r="D71" s="92" t="s">
        <v>49</v>
      </c>
      <c r="E71" s="92" t="s">
        <v>46</v>
      </c>
      <c r="F71" s="92" t="s">
        <v>96</v>
      </c>
      <c r="G71" s="92" t="s">
        <v>97</v>
      </c>
      <c r="H71" s="92" t="s">
        <v>98</v>
      </c>
      <c r="I71" s="92" t="s">
        <v>99</v>
      </c>
      <c r="J71" s="92" t="s">
        <v>100</v>
      </c>
      <c r="K71" s="93" t="s">
        <v>101</v>
      </c>
      <c r="L71" s="90"/>
      <c r="M71" s="50" t="s">
        <v>102</v>
      </c>
      <c r="N71" s="51" t="s">
        <v>39</v>
      </c>
      <c r="O71" s="51" t="s">
        <v>103</v>
      </c>
      <c r="P71" s="51" t="s">
        <v>104</v>
      </c>
      <c r="Q71" s="51" t="s">
        <v>105</v>
      </c>
      <c r="R71" s="51" t="s">
        <v>106</v>
      </c>
      <c r="S71" s="51" t="s">
        <v>107</v>
      </c>
      <c r="T71" s="52" t="s">
        <v>108</v>
      </c>
    </row>
    <row r="72" spans="2:63" s="6" customFormat="1" ht="30" customHeight="1">
      <c r="B72" s="21"/>
      <c r="C72" s="55" t="s">
        <v>92</v>
      </c>
      <c r="J72" s="94">
        <f>$BK$72</f>
        <v>0</v>
      </c>
      <c r="L72" s="21"/>
      <c r="M72" s="54"/>
      <c r="N72" s="45"/>
      <c r="O72" s="45"/>
      <c r="P72" s="95">
        <f>SUM($P$73:$P$81)</f>
        <v>39.677</v>
      </c>
      <c r="Q72" s="45"/>
      <c r="R72" s="95">
        <f>SUM($R$73:$R$81)</f>
        <v>0</v>
      </c>
      <c r="S72" s="45"/>
      <c r="T72" s="96">
        <f>SUM($T$73:$T$81)</f>
        <v>0</v>
      </c>
      <c r="AT72" s="6" t="s">
        <v>63</v>
      </c>
      <c r="AU72" s="6" t="s">
        <v>93</v>
      </c>
      <c r="BK72" s="97">
        <f>SUM($BK$73:$BK$81)</f>
        <v>0</v>
      </c>
    </row>
    <row r="73" spans="2:63" s="6" customFormat="1" ht="15.75" customHeight="1">
      <c r="B73" s="21"/>
      <c r="C73" s="98" t="s">
        <v>71</v>
      </c>
      <c r="D73" s="98" t="s">
        <v>63</v>
      </c>
      <c r="E73" s="99" t="s">
        <v>376</v>
      </c>
      <c r="F73" s="100" t="s">
        <v>377</v>
      </c>
      <c r="G73" s="101" t="s">
        <v>109</v>
      </c>
      <c r="H73" s="102">
        <v>814</v>
      </c>
      <c r="I73" s="103"/>
      <c r="J73" s="104">
        <f>ROUND($I$73*$H$73,2)</f>
        <v>0</v>
      </c>
      <c r="K73" s="105"/>
      <c r="L73" s="21"/>
      <c r="M73" s="106"/>
      <c r="N73" s="107" t="s">
        <v>40</v>
      </c>
      <c r="O73" s="108">
        <v>0.008</v>
      </c>
      <c r="P73" s="108">
        <f>$O$73*$H$73</f>
        <v>6.5120000000000005</v>
      </c>
      <c r="Q73" s="108">
        <v>0</v>
      </c>
      <c r="R73" s="108">
        <f>$Q$73*$H$73</f>
        <v>0</v>
      </c>
      <c r="S73" s="108">
        <v>0</v>
      </c>
      <c r="T73" s="109">
        <f>$S$73*$H$73</f>
        <v>0</v>
      </c>
      <c r="AR73" s="6" t="s">
        <v>112</v>
      </c>
      <c r="AT73" s="6" t="s">
        <v>113</v>
      </c>
      <c r="AU73" s="6" t="s">
        <v>64</v>
      </c>
      <c r="AY73" s="6" t="s">
        <v>114</v>
      </c>
      <c r="BG73" s="110">
        <f>IF($N$73="zákl. přenesená",$J$73,0)</f>
        <v>0</v>
      </c>
      <c r="BJ73" s="6" t="s">
        <v>112</v>
      </c>
      <c r="BK73" s="110">
        <f>ROUND($I$73*$H$73,2)</f>
        <v>0</v>
      </c>
    </row>
    <row r="74" spans="2:63" s="6" customFormat="1" ht="15.75" customHeight="1">
      <c r="B74" s="21"/>
      <c r="C74" s="98" t="s">
        <v>73</v>
      </c>
      <c r="D74" s="98" t="s">
        <v>63</v>
      </c>
      <c r="E74" s="99" t="s">
        <v>378</v>
      </c>
      <c r="F74" s="100" t="s">
        <v>379</v>
      </c>
      <c r="G74" s="101" t="s">
        <v>134</v>
      </c>
      <c r="H74" s="102">
        <v>30</v>
      </c>
      <c r="I74" s="103"/>
      <c r="J74" s="104">
        <f>ROUND($I$74*$H$74,2)</f>
        <v>0</v>
      </c>
      <c r="K74" s="105"/>
      <c r="L74" s="21"/>
      <c r="M74" s="106"/>
      <c r="N74" s="107" t="s">
        <v>40</v>
      </c>
      <c r="O74" s="108">
        <v>0.136</v>
      </c>
      <c r="P74" s="108">
        <f>$O$74*$H$74</f>
        <v>4.08</v>
      </c>
      <c r="Q74" s="108">
        <v>0</v>
      </c>
      <c r="R74" s="108">
        <f>$Q$74*$H$74</f>
        <v>0</v>
      </c>
      <c r="S74" s="108">
        <v>0</v>
      </c>
      <c r="T74" s="109">
        <f>$S$74*$H$74</f>
        <v>0</v>
      </c>
      <c r="AR74" s="6" t="s">
        <v>112</v>
      </c>
      <c r="AT74" s="6" t="s">
        <v>113</v>
      </c>
      <c r="AU74" s="6" t="s">
        <v>64</v>
      </c>
      <c r="AY74" s="6" t="s">
        <v>114</v>
      </c>
      <c r="BG74" s="110">
        <f>IF($N$74="zákl. přenesená",$J$74,0)</f>
        <v>0</v>
      </c>
      <c r="BJ74" s="6" t="s">
        <v>112</v>
      </c>
      <c r="BK74" s="110">
        <f>ROUND($I$74*$H$74,2)</f>
        <v>0</v>
      </c>
    </row>
    <row r="75" spans="2:63" s="6" customFormat="1" ht="15.75" customHeight="1">
      <c r="B75" s="21"/>
      <c r="C75" s="98" t="s">
        <v>120</v>
      </c>
      <c r="D75" s="98" t="s">
        <v>63</v>
      </c>
      <c r="E75" s="99" t="s">
        <v>380</v>
      </c>
      <c r="F75" s="100" t="s">
        <v>381</v>
      </c>
      <c r="G75" s="101" t="s">
        <v>134</v>
      </c>
      <c r="H75" s="102">
        <v>21</v>
      </c>
      <c r="I75" s="103"/>
      <c r="J75" s="104">
        <f>ROUND($I$75*$H$75,2)</f>
        <v>0</v>
      </c>
      <c r="K75" s="105"/>
      <c r="L75" s="21"/>
      <c r="M75" s="106"/>
      <c r="N75" s="107" t="s">
        <v>40</v>
      </c>
      <c r="O75" s="108">
        <v>0.053</v>
      </c>
      <c r="P75" s="108">
        <f>$O$75*$H$75</f>
        <v>1.113</v>
      </c>
      <c r="Q75" s="108">
        <v>0</v>
      </c>
      <c r="R75" s="108">
        <f>$Q$75*$H$75</f>
        <v>0</v>
      </c>
      <c r="S75" s="108">
        <v>0</v>
      </c>
      <c r="T75" s="109">
        <f>$S$75*$H$75</f>
        <v>0</v>
      </c>
      <c r="AR75" s="6" t="s">
        <v>112</v>
      </c>
      <c r="AT75" s="6" t="s">
        <v>113</v>
      </c>
      <c r="AU75" s="6" t="s">
        <v>64</v>
      </c>
      <c r="AY75" s="6" t="s">
        <v>114</v>
      </c>
      <c r="BG75" s="110">
        <f>IF($N$75="zákl. přenesená",$J$75,0)</f>
        <v>0</v>
      </c>
      <c r="BJ75" s="6" t="s">
        <v>112</v>
      </c>
      <c r="BK75" s="110">
        <f>ROUND($I$75*$H$75,2)</f>
        <v>0</v>
      </c>
    </row>
    <row r="76" spans="2:63" s="6" customFormat="1" ht="15.75" customHeight="1">
      <c r="B76" s="21"/>
      <c r="C76" s="98" t="s">
        <v>112</v>
      </c>
      <c r="D76" s="98" t="s">
        <v>63</v>
      </c>
      <c r="E76" s="99" t="s">
        <v>198</v>
      </c>
      <c r="F76" s="100" t="s">
        <v>199</v>
      </c>
      <c r="G76" s="101" t="s">
        <v>134</v>
      </c>
      <c r="H76" s="102">
        <v>15</v>
      </c>
      <c r="I76" s="103"/>
      <c r="J76" s="104">
        <f>ROUND($I$76*$H$76,2)</f>
        <v>0</v>
      </c>
      <c r="K76" s="105"/>
      <c r="L76" s="21"/>
      <c r="M76" s="106"/>
      <c r="N76" s="107" t="s">
        <v>40</v>
      </c>
      <c r="O76" s="108">
        <v>1.239</v>
      </c>
      <c r="P76" s="108">
        <f>$O$76*$H$76</f>
        <v>18.585</v>
      </c>
      <c r="Q76" s="108">
        <v>0</v>
      </c>
      <c r="R76" s="108">
        <f>$Q$76*$H$76</f>
        <v>0</v>
      </c>
      <c r="S76" s="108">
        <v>0</v>
      </c>
      <c r="T76" s="109">
        <f>$S$76*$H$76</f>
        <v>0</v>
      </c>
      <c r="AR76" s="6" t="s">
        <v>112</v>
      </c>
      <c r="AT76" s="6" t="s">
        <v>113</v>
      </c>
      <c r="AU76" s="6" t="s">
        <v>64</v>
      </c>
      <c r="AY76" s="6" t="s">
        <v>114</v>
      </c>
      <c r="BG76" s="110">
        <f>IF($N$76="zákl. přenesená",$J$76,0)</f>
        <v>0</v>
      </c>
      <c r="BJ76" s="6" t="s">
        <v>112</v>
      </c>
      <c r="BK76" s="110">
        <f>ROUND($I$76*$H$76,2)</f>
        <v>0</v>
      </c>
    </row>
    <row r="77" spans="2:47" s="6" customFormat="1" ht="27" customHeight="1">
      <c r="B77" s="21"/>
      <c r="D77" s="123" t="s">
        <v>156</v>
      </c>
      <c r="F77" s="130" t="s">
        <v>382</v>
      </c>
      <c r="L77" s="21"/>
      <c r="M77" s="47"/>
      <c r="T77" s="48"/>
      <c r="AT77" s="6" t="s">
        <v>156</v>
      </c>
      <c r="AU77" s="6" t="s">
        <v>64</v>
      </c>
    </row>
    <row r="78" spans="2:63" s="6" customFormat="1" ht="15.75" customHeight="1">
      <c r="B78" s="21"/>
      <c r="C78" s="98" t="s">
        <v>125</v>
      </c>
      <c r="D78" s="98" t="s">
        <v>63</v>
      </c>
      <c r="E78" s="99" t="s">
        <v>383</v>
      </c>
      <c r="F78" s="100" t="s">
        <v>384</v>
      </c>
      <c r="G78" s="101" t="s">
        <v>134</v>
      </c>
      <c r="H78" s="102">
        <v>15</v>
      </c>
      <c r="I78" s="103"/>
      <c r="J78" s="104">
        <f>ROUND($I$78*$H$78,2)</f>
        <v>0</v>
      </c>
      <c r="K78" s="105"/>
      <c r="L78" s="21"/>
      <c r="M78" s="106"/>
      <c r="N78" s="107" t="s">
        <v>40</v>
      </c>
      <c r="O78" s="108">
        <v>0.54</v>
      </c>
      <c r="P78" s="108">
        <f>$O$78*$H$78</f>
        <v>8.100000000000001</v>
      </c>
      <c r="Q78" s="108">
        <v>0</v>
      </c>
      <c r="R78" s="108">
        <f>$Q$78*$H$78</f>
        <v>0</v>
      </c>
      <c r="S78" s="108">
        <v>0</v>
      </c>
      <c r="T78" s="109">
        <f>$S$78*$H$78</f>
        <v>0</v>
      </c>
      <c r="AR78" s="6" t="s">
        <v>112</v>
      </c>
      <c r="AT78" s="6" t="s">
        <v>113</v>
      </c>
      <c r="AU78" s="6" t="s">
        <v>64</v>
      </c>
      <c r="AY78" s="6" t="s">
        <v>114</v>
      </c>
      <c r="BG78" s="110">
        <f>IF($N$78="zákl. přenesená",$J$78,0)</f>
        <v>0</v>
      </c>
      <c r="BJ78" s="6" t="s">
        <v>112</v>
      </c>
      <c r="BK78" s="110">
        <f>ROUND($I$78*$H$78,2)</f>
        <v>0</v>
      </c>
    </row>
    <row r="79" spans="2:47" s="6" customFormat="1" ht="27" customHeight="1">
      <c r="B79" s="21"/>
      <c r="D79" s="123" t="s">
        <v>156</v>
      </c>
      <c r="F79" s="130" t="s">
        <v>385</v>
      </c>
      <c r="L79" s="21"/>
      <c r="M79" s="47"/>
      <c r="T79" s="48"/>
      <c r="AT79" s="6" t="s">
        <v>156</v>
      </c>
      <c r="AU79" s="6" t="s">
        <v>64</v>
      </c>
    </row>
    <row r="80" spans="2:63" s="6" customFormat="1" ht="15.75" customHeight="1">
      <c r="B80" s="21"/>
      <c r="C80" s="98" t="s">
        <v>128</v>
      </c>
      <c r="D80" s="98" t="s">
        <v>63</v>
      </c>
      <c r="E80" s="99" t="s">
        <v>386</v>
      </c>
      <c r="F80" s="100" t="s">
        <v>387</v>
      </c>
      <c r="G80" s="101" t="s">
        <v>134</v>
      </c>
      <c r="H80" s="102">
        <v>9</v>
      </c>
      <c r="I80" s="103"/>
      <c r="J80" s="104">
        <f>ROUND($I$80*$H$80,2)</f>
        <v>0</v>
      </c>
      <c r="K80" s="105"/>
      <c r="L80" s="21"/>
      <c r="M80" s="106"/>
      <c r="N80" s="107" t="s">
        <v>40</v>
      </c>
      <c r="O80" s="108">
        <v>0.099</v>
      </c>
      <c r="P80" s="108">
        <f>$O$80*$H$80</f>
        <v>0.891</v>
      </c>
      <c r="Q80" s="108">
        <v>0</v>
      </c>
      <c r="R80" s="108">
        <f>$Q$80*$H$80</f>
        <v>0</v>
      </c>
      <c r="S80" s="108">
        <v>0</v>
      </c>
      <c r="T80" s="109">
        <f>$S$80*$H$80</f>
        <v>0</v>
      </c>
      <c r="AR80" s="6" t="s">
        <v>112</v>
      </c>
      <c r="AT80" s="6" t="s">
        <v>113</v>
      </c>
      <c r="AU80" s="6" t="s">
        <v>64</v>
      </c>
      <c r="AY80" s="6" t="s">
        <v>114</v>
      </c>
      <c r="BG80" s="110">
        <f>IF($N$80="zákl. přenesená",$J$80,0)</f>
        <v>0</v>
      </c>
      <c r="BJ80" s="6" t="s">
        <v>112</v>
      </c>
      <c r="BK80" s="110">
        <f>ROUND($I$80*$H$80,2)</f>
        <v>0</v>
      </c>
    </row>
    <row r="81" spans="2:63" s="6" customFormat="1" ht="15.75" customHeight="1">
      <c r="B81" s="21"/>
      <c r="C81" s="98" t="s">
        <v>131</v>
      </c>
      <c r="D81" s="98" t="s">
        <v>63</v>
      </c>
      <c r="E81" s="99" t="s">
        <v>388</v>
      </c>
      <c r="F81" s="100" t="s">
        <v>389</v>
      </c>
      <c r="G81" s="101" t="s">
        <v>134</v>
      </c>
      <c r="H81" s="102">
        <v>12</v>
      </c>
      <c r="I81" s="103"/>
      <c r="J81" s="104">
        <f>ROUND($I$81*$H$81,2)</f>
        <v>0</v>
      </c>
      <c r="K81" s="105"/>
      <c r="L81" s="21"/>
      <c r="M81" s="106"/>
      <c r="N81" s="134" t="s">
        <v>40</v>
      </c>
      <c r="O81" s="135">
        <v>0.033</v>
      </c>
      <c r="P81" s="135">
        <f>$O$81*$H$81</f>
        <v>0.396</v>
      </c>
      <c r="Q81" s="135">
        <v>0</v>
      </c>
      <c r="R81" s="135">
        <f>$Q$81*$H$81</f>
        <v>0</v>
      </c>
      <c r="S81" s="135">
        <v>0</v>
      </c>
      <c r="T81" s="136">
        <f>$S$81*$H$81</f>
        <v>0</v>
      </c>
      <c r="AR81" s="6" t="s">
        <v>112</v>
      </c>
      <c r="AT81" s="6" t="s">
        <v>113</v>
      </c>
      <c r="AU81" s="6" t="s">
        <v>64</v>
      </c>
      <c r="AY81" s="6" t="s">
        <v>114</v>
      </c>
      <c r="BG81" s="110">
        <f>IF($N$81="zákl. přenesená",$J$81,0)</f>
        <v>0</v>
      </c>
      <c r="BJ81" s="6" t="s">
        <v>112</v>
      </c>
      <c r="BK81" s="110">
        <f>ROUND($I$81*$H$81,2)</f>
        <v>0</v>
      </c>
    </row>
    <row r="82" spans="2:12" s="6" customFormat="1" ht="7.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21"/>
    </row>
    <row r="182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zoomScalePageLayoutView="0" workbookViewId="0" topLeftCell="A1">
      <pane ySplit="1" topLeftCell="A4" activePane="bottomLeft" state="frozen"/>
      <selection pane="topLeft" activeCell="A1" sqref="A1"/>
      <selection pane="bottomLeft" activeCell="I87" sqref="I87:I10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162"/>
      <c r="C1" s="162"/>
      <c r="D1" s="161" t="s">
        <v>1</v>
      </c>
      <c r="E1" s="162"/>
      <c r="F1" s="163" t="s">
        <v>411</v>
      </c>
      <c r="G1" s="275" t="s">
        <v>412</v>
      </c>
      <c r="H1" s="275"/>
      <c r="I1" s="162"/>
      <c r="J1" s="163" t="s">
        <v>413</v>
      </c>
      <c r="K1" s="161" t="s">
        <v>83</v>
      </c>
      <c r="L1" s="163" t="s">
        <v>414</v>
      </c>
      <c r="M1" s="163"/>
      <c r="N1" s="163"/>
      <c r="O1" s="163"/>
      <c r="P1" s="163"/>
      <c r="Q1" s="163"/>
      <c r="R1" s="163"/>
      <c r="S1" s="163"/>
      <c r="T1" s="163"/>
      <c r="U1" s="159"/>
      <c r="V1" s="15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4" t="s">
        <v>5</v>
      </c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64</v>
      </c>
    </row>
    <row r="4" spans="2:46" s="2" customFormat="1" ht="37.5" customHeight="1">
      <c r="B4" s="10"/>
      <c r="D4" s="11" t="s">
        <v>84</v>
      </c>
      <c r="K4" s="12"/>
      <c r="M4" s="13" t="s">
        <v>85</v>
      </c>
      <c r="AT4" s="2" t="s">
        <v>86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276" t="str">
        <f>'Rekapitulace stavby'!$K$6</f>
        <v>VO, Horní Jindřichov, Větrná, Zadní</v>
      </c>
      <c r="F7" s="255"/>
      <c r="G7" s="255"/>
      <c r="H7" s="255"/>
      <c r="K7" s="12"/>
    </row>
    <row r="8" spans="2:11" s="6" customFormat="1" ht="15.75" customHeight="1">
      <c r="B8" s="21"/>
      <c r="D8" s="18" t="s">
        <v>87</v>
      </c>
      <c r="K8" s="24"/>
    </row>
    <row r="9" spans="2:11" s="6" customFormat="1" ht="37.5" customHeight="1">
      <c r="B9" s="21"/>
      <c r="E9" s="256" t="s">
        <v>390</v>
      </c>
      <c r="F9" s="248"/>
      <c r="G9" s="248"/>
      <c r="H9" s="248"/>
      <c r="K9" s="24"/>
    </row>
    <row r="10" spans="2:11" s="6" customFormat="1" ht="14.25" customHeight="1">
      <c r="B10" s="21"/>
      <c r="K10" s="24"/>
    </row>
    <row r="11" spans="2:11" s="6" customFormat="1" ht="15" customHeight="1">
      <c r="B11" s="21"/>
      <c r="D11" s="18" t="s">
        <v>17</v>
      </c>
      <c r="F11" s="16"/>
      <c r="I11" s="18" t="s">
        <v>18</v>
      </c>
      <c r="J11" s="16"/>
      <c r="K11" s="24"/>
    </row>
    <row r="12" spans="2:11" s="6" customFormat="1" ht="15" customHeight="1">
      <c r="B12" s="21"/>
      <c r="D12" s="18" t="s">
        <v>19</v>
      </c>
      <c r="F12" s="16" t="s">
        <v>20</v>
      </c>
      <c r="I12" s="18" t="s">
        <v>21</v>
      </c>
      <c r="J12" s="44">
        <f>'Rekapitulace stavby'!$AN$8</f>
        <v>44250</v>
      </c>
      <c r="K12" s="24"/>
    </row>
    <row r="13" spans="2:11" s="6" customFormat="1" ht="12" customHeight="1">
      <c r="B13" s="21"/>
      <c r="K13" s="24"/>
    </row>
    <row r="14" spans="2:11" s="6" customFormat="1" ht="15" customHeight="1">
      <c r="B14" s="21"/>
      <c r="D14" s="18" t="s">
        <v>22</v>
      </c>
      <c r="I14" s="18" t="s">
        <v>23</v>
      </c>
      <c r="J14" s="16" t="s">
        <v>24</v>
      </c>
      <c r="K14" s="24"/>
    </row>
    <row r="15" spans="2:11" s="6" customFormat="1" ht="18.75" customHeight="1">
      <c r="B15" s="21"/>
      <c r="E15" s="16" t="s">
        <v>25</v>
      </c>
      <c r="I15" s="18" t="s">
        <v>26</v>
      </c>
      <c r="J15" s="16" t="s">
        <v>27</v>
      </c>
      <c r="K15" s="24"/>
    </row>
    <row r="16" spans="2:11" s="6" customFormat="1" ht="7.5" customHeight="1">
      <c r="B16" s="21"/>
      <c r="K16" s="24"/>
    </row>
    <row r="17" spans="2:11" s="6" customFormat="1" ht="15" customHeight="1">
      <c r="B17" s="21"/>
      <c r="D17" s="18" t="s">
        <v>28</v>
      </c>
      <c r="I17" s="18" t="s">
        <v>23</v>
      </c>
      <c r="J17" s="16" t="str">
        <f>IF('Rekapitulace stavby'!$AN$13="","",'Rekapitulace stavby'!$AN$13)</f>
        <v>Vyplň údaj</v>
      </c>
      <c r="K17" s="24"/>
    </row>
    <row r="18" spans="2:11" s="6" customFormat="1" ht="18.75" customHeight="1">
      <c r="B18" s="21"/>
      <c r="E18" s="16" t="str">
        <f>IF('Rekapitulace stavby'!$E$14="","",'Rekapitulace stavby'!$E$14)</f>
        <v>Vyplň údaj</v>
      </c>
      <c r="I18" s="18" t="s">
        <v>26</v>
      </c>
      <c r="J18" s="16" t="str">
        <f>IF('Rekapitulace stavby'!$AN$14="","",'Rekapitulace stavby'!$AN$14)</f>
        <v>Vyplň údaj</v>
      </c>
      <c r="K18" s="24"/>
    </row>
    <row r="19" spans="2:11" s="6" customFormat="1" ht="7.5" customHeight="1">
      <c r="B19" s="21"/>
      <c r="K19" s="24"/>
    </row>
    <row r="20" spans="2:11" s="6" customFormat="1" ht="15" customHeight="1">
      <c r="B20" s="21"/>
      <c r="D20" s="18" t="s">
        <v>30</v>
      </c>
      <c r="I20" s="18" t="s">
        <v>23</v>
      </c>
      <c r="J20" s="16" t="s">
        <v>31</v>
      </c>
      <c r="K20" s="24"/>
    </row>
    <row r="21" spans="2:11" s="6" customFormat="1" ht="18.75" customHeight="1">
      <c r="B21" s="21"/>
      <c r="E21" s="16" t="s">
        <v>32</v>
      </c>
      <c r="I21" s="18" t="s">
        <v>26</v>
      </c>
      <c r="J21" s="16"/>
      <c r="K21" s="24"/>
    </row>
    <row r="22" spans="2:11" s="6" customFormat="1" ht="7.5" customHeight="1">
      <c r="B22" s="21"/>
      <c r="K22" s="24"/>
    </row>
    <row r="23" spans="2:11" s="6" customFormat="1" ht="15" customHeight="1">
      <c r="B23" s="21"/>
      <c r="D23" s="18" t="s">
        <v>33</v>
      </c>
      <c r="K23" s="24"/>
    </row>
    <row r="24" spans="2:11" s="77" customFormat="1" ht="15.75" customHeight="1">
      <c r="B24" s="78"/>
      <c r="E24" s="270"/>
      <c r="F24" s="277"/>
      <c r="G24" s="277"/>
      <c r="H24" s="277"/>
      <c r="K24" s="79"/>
    </row>
    <row r="25" spans="2:11" s="6" customFormat="1" ht="7.5" customHeight="1">
      <c r="B25" s="21"/>
      <c r="K25" s="24"/>
    </row>
    <row r="26" spans="2:11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80"/>
    </row>
    <row r="27" spans="2:11" s="6" customFormat="1" ht="26.25" customHeight="1">
      <c r="B27" s="21"/>
      <c r="D27" s="81" t="s">
        <v>35</v>
      </c>
      <c r="J27" s="56">
        <f>ROUNDUP($J$84,2)</f>
        <v>0</v>
      </c>
      <c r="K27" s="24"/>
    </row>
    <row r="28" spans="2:11" s="6" customFormat="1" ht="7.5" customHeight="1">
      <c r="B28" s="21"/>
      <c r="D28" s="45"/>
      <c r="E28" s="45"/>
      <c r="F28" s="45"/>
      <c r="G28" s="45"/>
      <c r="H28" s="45"/>
      <c r="I28" s="45"/>
      <c r="J28" s="45"/>
      <c r="K28" s="80"/>
    </row>
    <row r="29" spans="2:11" s="6" customFormat="1" ht="15" customHeight="1">
      <c r="B29" s="21"/>
      <c r="F29" s="25" t="s">
        <v>37</v>
      </c>
      <c r="I29" s="25" t="s">
        <v>36</v>
      </c>
      <c r="J29" s="25"/>
      <c r="K29" s="24"/>
    </row>
    <row r="30" spans="2:11" s="6" customFormat="1" ht="15" customHeight="1">
      <c r="B30" s="21"/>
      <c r="D30" s="27" t="s">
        <v>39</v>
      </c>
      <c r="E30" s="27" t="s">
        <v>40</v>
      </c>
      <c r="F30" s="82">
        <f>ROUNDUP(SUM($BG$84:$BG$108),2)</f>
        <v>0</v>
      </c>
      <c r="I30" s="83">
        <v>0.21</v>
      </c>
      <c r="J30" s="82"/>
      <c r="K30" s="24"/>
    </row>
    <row r="31" spans="2:11" s="6" customFormat="1" ht="7.5" customHeight="1">
      <c r="B31" s="21"/>
      <c r="K31" s="24"/>
    </row>
    <row r="32" spans="2:11" s="6" customFormat="1" ht="26.25" customHeight="1">
      <c r="B32" s="21"/>
      <c r="C32" s="29"/>
      <c r="D32" s="30"/>
      <c r="E32" s="31"/>
      <c r="F32" s="31"/>
      <c r="G32" s="84"/>
      <c r="H32" s="32"/>
      <c r="I32" s="31"/>
      <c r="J32" s="33"/>
      <c r="K32" s="85"/>
    </row>
    <row r="33" spans="2:11" s="6" customFormat="1" ht="15" customHeight="1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7" spans="2:11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86"/>
    </row>
    <row r="38" spans="2:11" s="6" customFormat="1" ht="37.5" customHeight="1">
      <c r="B38" s="21"/>
      <c r="C38" s="11" t="s">
        <v>89</v>
      </c>
      <c r="K38" s="24"/>
    </row>
    <row r="39" spans="2:11" s="6" customFormat="1" ht="7.5" customHeight="1">
      <c r="B39" s="21"/>
      <c r="K39" s="24"/>
    </row>
    <row r="40" spans="2:11" s="6" customFormat="1" ht="15" customHeight="1">
      <c r="B40" s="21"/>
      <c r="C40" s="18" t="s">
        <v>16</v>
      </c>
      <c r="K40" s="24"/>
    </row>
    <row r="41" spans="2:11" s="6" customFormat="1" ht="16.5" customHeight="1">
      <c r="B41" s="21"/>
      <c r="E41" s="276" t="str">
        <f>$E$7</f>
        <v>VO, Horní Jindřichov, Větrná, Zadní</v>
      </c>
      <c r="F41" s="248"/>
      <c r="G41" s="248"/>
      <c r="H41" s="248"/>
      <c r="K41" s="24"/>
    </row>
    <row r="42" spans="2:11" s="6" customFormat="1" ht="15" customHeight="1">
      <c r="B42" s="21"/>
      <c r="C42" s="18" t="s">
        <v>87</v>
      </c>
      <c r="K42" s="24"/>
    </row>
    <row r="43" spans="2:11" s="6" customFormat="1" ht="19.5" customHeight="1">
      <c r="B43" s="21"/>
      <c r="E43" s="256" t="str">
        <f>$E$9</f>
        <v>VON - VEDLEJŠÍ A OSTATNÍ NÁKLADY</v>
      </c>
      <c r="F43" s="248"/>
      <c r="G43" s="248"/>
      <c r="H43" s="248"/>
      <c r="K43" s="24"/>
    </row>
    <row r="44" spans="2:11" s="6" customFormat="1" ht="7.5" customHeight="1">
      <c r="B44" s="21"/>
      <c r="K44" s="24"/>
    </row>
    <row r="45" spans="2:11" s="6" customFormat="1" ht="18.75" customHeight="1">
      <c r="B45" s="21"/>
      <c r="C45" s="18" t="s">
        <v>19</v>
      </c>
      <c r="F45" s="16" t="str">
        <f>$F$12</f>
        <v>DC - Děčín</v>
      </c>
      <c r="H45" s="18" t="s">
        <v>21</v>
      </c>
      <c r="J45" s="44">
        <f>IF($J$12="","",$J$12)</f>
        <v>44250</v>
      </c>
      <c r="K45" s="24"/>
    </row>
    <row r="46" spans="2:11" s="6" customFormat="1" ht="7.5" customHeight="1">
      <c r="B46" s="21"/>
      <c r="K46" s="24"/>
    </row>
    <row r="47" spans="2:11" s="6" customFormat="1" ht="15.75" customHeight="1">
      <c r="B47" s="21"/>
      <c r="C47" s="18" t="s">
        <v>22</v>
      </c>
      <c r="F47" s="16" t="str">
        <f>$E$15</f>
        <v>Mesto Rumburk</v>
      </c>
      <c r="H47" s="18" t="s">
        <v>30</v>
      </c>
      <c r="J47" s="16" t="str">
        <f>$E$21</f>
        <v>ENPRO Energo s.r.o.</v>
      </c>
      <c r="K47" s="24"/>
    </row>
    <row r="48" spans="2:11" s="6" customFormat="1" ht="15" customHeight="1">
      <c r="B48" s="21"/>
      <c r="C48" s="18" t="s">
        <v>28</v>
      </c>
      <c r="F48" s="16" t="str">
        <f>IF($E$18="","",$E$18)</f>
        <v>Vyplň údaj</v>
      </c>
      <c r="K48" s="24"/>
    </row>
    <row r="49" spans="2:11" s="6" customFormat="1" ht="11.25" customHeight="1">
      <c r="B49" s="21"/>
      <c r="K49" s="24"/>
    </row>
    <row r="50" spans="2:11" s="6" customFormat="1" ht="30" customHeight="1">
      <c r="B50" s="21"/>
      <c r="C50" s="87" t="s">
        <v>90</v>
      </c>
      <c r="D50" s="29"/>
      <c r="E50" s="29"/>
      <c r="F50" s="29"/>
      <c r="G50" s="29"/>
      <c r="H50" s="29"/>
      <c r="I50" s="29"/>
      <c r="J50" s="88" t="s">
        <v>91</v>
      </c>
      <c r="K50" s="34"/>
    </row>
    <row r="51" spans="2:11" s="6" customFormat="1" ht="11.25" customHeight="1">
      <c r="B51" s="21"/>
      <c r="K51" s="24"/>
    </row>
    <row r="52" spans="2:47" s="6" customFormat="1" ht="30" customHeight="1">
      <c r="B52" s="21"/>
      <c r="C52" s="55" t="s">
        <v>92</v>
      </c>
      <c r="J52" s="56">
        <f>ROUNDUP($J$84,2)</f>
        <v>0</v>
      </c>
      <c r="K52" s="24"/>
      <c r="AU52" s="6" t="s">
        <v>93</v>
      </c>
    </row>
    <row r="53" spans="2:11" s="63" customFormat="1" ht="25.5" customHeight="1">
      <c r="B53" s="137"/>
      <c r="D53" s="138" t="s">
        <v>88</v>
      </c>
      <c r="E53" s="138"/>
      <c r="F53" s="138"/>
      <c r="G53" s="138"/>
      <c r="H53" s="138"/>
      <c r="I53" s="138"/>
      <c r="J53" s="139">
        <f>ROUNDUP($J$85,2)</f>
        <v>0</v>
      </c>
      <c r="K53" s="140"/>
    </row>
    <row r="54" spans="2:11" s="141" customFormat="1" ht="21" customHeight="1">
      <c r="B54" s="142"/>
      <c r="D54" s="143" t="s">
        <v>391</v>
      </c>
      <c r="E54" s="143"/>
      <c r="F54" s="143"/>
      <c r="G54" s="143"/>
      <c r="H54" s="143"/>
      <c r="I54" s="143"/>
      <c r="J54" s="144" t="e">
        <f>ROUNDUP(#REF!,2)</f>
        <v>#REF!</v>
      </c>
      <c r="K54" s="145"/>
    </row>
    <row r="55" spans="2:11" s="141" customFormat="1" ht="21" customHeight="1">
      <c r="B55" s="142"/>
      <c r="D55" s="143" t="s">
        <v>392</v>
      </c>
      <c r="E55" s="143"/>
      <c r="F55" s="143"/>
      <c r="G55" s="143"/>
      <c r="H55" s="143"/>
      <c r="I55" s="143"/>
      <c r="J55" s="144">
        <f>ROUNDUP($J$86,2)</f>
        <v>0</v>
      </c>
      <c r="K55" s="145"/>
    </row>
    <row r="56" spans="2:11" s="141" customFormat="1" ht="21" customHeight="1">
      <c r="B56" s="142"/>
      <c r="D56" s="143" t="s">
        <v>393</v>
      </c>
      <c r="E56" s="143"/>
      <c r="F56" s="143"/>
      <c r="G56" s="143"/>
      <c r="H56" s="143"/>
      <c r="I56" s="143"/>
      <c r="J56" s="144">
        <f>ROUNDUP($J$93,2)</f>
        <v>0</v>
      </c>
      <c r="K56" s="145"/>
    </row>
    <row r="57" spans="2:11" s="63" customFormat="1" ht="25.5" customHeight="1">
      <c r="B57" s="137"/>
      <c r="D57" s="138" t="s">
        <v>294</v>
      </c>
      <c r="E57" s="138"/>
      <c r="F57" s="138"/>
      <c r="G57" s="138"/>
      <c r="H57" s="138"/>
      <c r="I57" s="138"/>
      <c r="J57" s="139">
        <f>ROUNDUP($J$98,2)</f>
        <v>0</v>
      </c>
      <c r="K57" s="140"/>
    </row>
    <row r="58" spans="2:11" s="141" customFormat="1" ht="21" customHeight="1">
      <c r="B58" s="142"/>
      <c r="D58" s="143" t="s">
        <v>391</v>
      </c>
      <c r="E58" s="143"/>
      <c r="F58" s="143"/>
      <c r="G58" s="143"/>
      <c r="H58" s="143"/>
      <c r="I58" s="143"/>
      <c r="J58" s="144" t="e">
        <f>ROUNDUP(#REF!,2)</f>
        <v>#REF!</v>
      </c>
      <c r="K58" s="145"/>
    </row>
    <row r="59" spans="2:11" s="141" customFormat="1" ht="21" customHeight="1">
      <c r="B59" s="142"/>
      <c r="D59" s="143" t="s">
        <v>392</v>
      </c>
      <c r="E59" s="143"/>
      <c r="F59" s="143"/>
      <c r="G59" s="143"/>
      <c r="H59" s="143"/>
      <c r="I59" s="143"/>
      <c r="J59" s="144">
        <f>ROUNDUP($J$99,2)</f>
        <v>0</v>
      </c>
      <c r="K59" s="145"/>
    </row>
    <row r="60" spans="2:11" s="141" customFormat="1" ht="21" customHeight="1">
      <c r="B60" s="142"/>
      <c r="D60" s="143" t="s">
        <v>393</v>
      </c>
      <c r="E60" s="143"/>
      <c r="F60" s="143"/>
      <c r="G60" s="143"/>
      <c r="H60" s="143"/>
      <c r="I60" s="143"/>
      <c r="J60" s="144" t="e">
        <f>ROUNDUP(#REF!,2)</f>
        <v>#REF!</v>
      </c>
      <c r="K60" s="145"/>
    </row>
    <row r="61" spans="2:11" s="63" customFormat="1" ht="25.5" customHeight="1">
      <c r="B61" s="137"/>
      <c r="D61" s="138" t="s">
        <v>375</v>
      </c>
      <c r="E61" s="138"/>
      <c r="F61" s="138"/>
      <c r="G61" s="138"/>
      <c r="H61" s="138"/>
      <c r="I61" s="138"/>
      <c r="J61" s="139">
        <f>ROUNDUP($J$104,2)</f>
        <v>0</v>
      </c>
      <c r="K61" s="140"/>
    </row>
    <row r="62" spans="2:11" s="141" customFormat="1" ht="21" customHeight="1">
      <c r="B62" s="142"/>
      <c r="D62" s="143" t="s">
        <v>391</v>
      </c>
      <c r="E62" s="143"/>
      <c r="F62" s="143"/>
      <c r="G62" s="143"/>
      <c r="H62" s="143"/>
      <c r="I62" s="143"/>
      <c r="J62" s="144" t="e">
        <f>ROUNDUP(#REF!,2)</f>
        <v>#REF!</v>
      </c>
      <c r="K62" s="145"/>
    </row>
    <row r="63" spans="2:11" s="141" customFormat="1" ht="21" customHeight="1">
      <c r="B63" s="142"/>
      <c r="D63" s="143" t="s">
        <v>392</v>
      </c>
      <c r="E63" s="143"/>
      <c r="F63" s="143"/>
      <c r="G63" s="143"/>
      <c r="H63" s="143"/>
      <c r="I63" s="143"/>
      <c r="J63" s="144">
        <f>ROUNDUP($J$105,2)</f>
        <v>0</v>
      </c>
      <c r="K63" s="145"/>
    </row>
    <row r="64" spans="2:11" s="141" customFormat="1" ht="21" customHeight="1">
      <c r="B64" s="142"/>
      <c r="D64" s="143" t="s">
        <v>393</v>
      </c>
      <c r="E64" s="143"/>
      <c r="F64" s="143"/>
      <c r="G64" s="143"/>
      <c r="H64" s="143"/>
      <c r="I64" s="143"/>
      <c r="J64" s="144" t="e">
        <f>ROUNDUP(#REF!,2)</f>
        <v>#REF!</v>
      </c>
      <c r="K64" s="145"/>
    </row>
    <row r="65" spans="2:11" s="6" customFormat="1" ht="22.5" customHeight="1">
      <c r="B65" s="21"/>
      <c r="K65" s="24"/>
    </row>
    <row r="66" spans="2:11" s="6" customFormat="1" ht="7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70" spans="2:12" s="6" customFormat="1" ht="7.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1"/>
    </row>
    <row r="71" spans="2:12" s="6" customFormat="1" ht="37.5" customHeight="1">
      <c r="B71" s="21"/>
      <c r="C71" s="11" t="s">
        <v>94</v>
      </c>
      <c r="L71" s="21"/>
    </row>
    <row r="72" spans="2:12" s="6" customFormat="1" ht="7.5" customHeight="1">
      <c r="B72" s="21"/>
      <c r="L72" s="21"/>
    </row>
    <row r="73" spans="2:12" s="6" customFormat="1" ht="15" customHeight="1">
      <c r="B73" s="21"/>
      <c r="C73" s="18" t="s">
        <v>16</v>
      </c>
      <c r="L73" s="21"/>
    </row>
    <row r="74" spans="2:12" s="6" customFormat="1" ht="16.5" customHeight="1">
      <c r="B74" s="21"/>
      <c r="E74" s="276" t="str">
        <f>$E$7</f>
        <v>VO, Horní Jindřichov, Větrná, Zadní</v>
      </c>
      <c r="F74" s="248"/>
      <c r="G74" s="248"/>
      <c r="H74" s="248"/>
      <c r="L74" s="21"/>
    </row>
    <row r="75" spans="2:12" s="6" customFormat="1" ht="15" customHeight="1">
      <c r="B75" s="21"/>
      <c r="C75" s="18" t="s">
        <v>87</v>
      </c>
      <c r="L75" s="21"/>
    </row>
    <row r="76" spans="2:12" s="6" customFormat="1" ht="18" customHeight="1">
      <c r="B76" s="21"/>
      <c r="E76" s="274" t="str">
        <f>$E$9</f>
        <v>VON - VEDLEJŠÍ A OSTATNÍ NÁKLADY</v>
      </c>
      <c r="F76" s="248"/>
      <c r="G76" s="248"/>
      <c r="H76" s="248"/>
      <c r="L76" s="21"/>
    </row>
    <row r="77" spans="2:12" s="6" customFormat="1" ht="7.5" customHeight="1">
      <c r="B77" s="21"/>
      <c r="L77" s="21"/>
    </row>
    <row r="78" spans="2:12" s="6" customFormat="1" ht="18.75" customHeight="1">
      <c r="B78" s="21"/>
      <c r="C78" s="18" t="s">
        <v>19</v>
      </c>
      <c r="F78" s="16" t="str">
        <f>$F$12</f>
        <v>DC - Děčín</v>
      </c>
      <c r="H78" s="18" t="s">
        <v>21</v>
      </c>
      <c r="J78" s="44">
        <f>IF($J$12="","",$J$12)</f>
        <v>44250</v>
      </c>
      <c r="L78" s="21"/>
    </row>
    <row r="79" spans="2:12" s="6" customFormat="1" ht="7.5" customHeight="1">
      <c r="B79" s="21"/>
      <c r="L79" s="21"/>
    </row>
    <row r="80" spans="2:12" s="6" customFormat="1" ht="15.75" customHeight="1">
      <c r="B80" s="21"/>
      <c r="C80" s="18" t="s">
        <v>22</v>
      </c>
      <c r="F80" s="16" t="str">
        <f>$E$15</f>
        <v>Mesto Rumburk</v>
      </c>
      <c r="H80" s="18" t="s">
        <v>30</v>
      </c>
      <c r="J80" s="16" t="str">
        <f>$E$21</f>
        <v>ENPRO Energo s.r.o.</v>
      </c>
      <c r="L80" s="21"/>
    </row>
    <row r="81" spans="2:12" s="6" customFormat="1" ht="15" customHeight="1">
      <c r="B81" s="21"/>
      <c r="C81" s="18" t="s">
        <v>28</v>
      </c>
      <c r="F81" s="16" t="str">
        <f>IF($E$18="","",$E$18)</f>
        <v>Vyplň údaj</v>
      </c>
      <c r="L81" s="21"/>
    </row>
    <row r="82" spans="2:12" s="6" customFormat="1" ht="11.25" customHeight="1">
      <c r="B82" s="21"/>
      <c r="L82" s="21"/>
    </row>
    <row r="83" spans="2:20" s="89" customFormat="1" ht="30" customHeight="1">
      <c r="B83" s="90"/>
      <c r="C83" s="91" t="s">
        <v>95</v>
      </c>
      <c r="D83" s="92" t="s">
        <v>49</v>
      </c>
      <c r="E83" s="92" t="s">
        <v>46</v>
      </c>
      <c r="F83" s="92" t="s">
        <v>96</v>
      </c>
      <c r="G83" s="92" t="s">
        <v>97</v>
      </c>
      <c r="H83" s="92" t="s">
        <v>98</v>
      </c>
      <c r="I83" s="92" t="s">
        <v>99</v>
      </c>
      <c r="J83" s="92" t="s">
        <v>100</v>
      </c>
      <c r="K83" s="93" t="s">
        <v>101</v>
      </c>
      <c r="L83" s="90"/>
      <c r="M83" s="50" t="s">
        <v>102</v>
      </c>
      <c r="N83" s="51" t="s">
        <v>39</v>
      </c>
      <c r="O83" s="51" t="s">
        <v>103</v>
      </c>
      <c r="P83" s="51" t="s">
        <v>104</v>
      </c>
      <c r="Q83" s="51" t="s">
        <v>105</v>
      </c>
      <c r="R83" s="51" t="s">
        <v>106</v>
      </c>
      <c r="S83" s="51" t="s">
        <v>107</v>
      </c>
      <c r="T83" s="52" t="s">
        <v>108</v>
      </c>
    </row>
    <row r="84" spans="2:63" s="6" customFormat="1" ht="30" customHeight="1">
      <c r="B84" s="21"/>
      <c r="C84" s="55" t="s">
        <v>92</v>
      </c>
      <c r="J84" s="94">
        <f>SUM(J85,J98,J104)</f>
        <v>0</v>
      </c>
      <c r="L84" s="21"/>
      <c r="M84" s="54"/>
      <c r="N84" s="45"/>
      <c r="O84" s="45"/>
      <c r="P84" s="95" t="e">
        <f>$P$85+$P$98+$P$104</f>
        <v>#REF!</v>
      </c>
      <c r="Q84" s="45"/>
      <c r="R84" s="95" t="e">
        <f>$R$85+$R$98+$R$104</f>
        <v>#REF!</v>
      </c>
      <c r="S84" s="45"/>
      <c r="T84" s="96" t="e">
        <f>$T$85+$T$98+$T$104</f>
        <v>#REF!</v>
      </c>
      <c r="AT84" s="6" t="s">
        <v>63</v>
      </c>
      <c r="AU84" s="6" t="s">
        <v>93</v>
      </c>
      <c r="BK84" s="97" t="e">
        <f>$BK$85+$BK$98+$BK$104</f>
        <v>#REF!</v>
      </c>
    </row>
    <row r="85" spans="2:63" s="146" customFormat="1" ht="37.5" customHeight="1">
      <c r="B85" s="147"/>
      <c r="D85" s="148" t="s">
        <v>63</v>
      </c>
      <c r="E85" s="149" t="s">
        <v>68</v>
      </c>
      <c r="F85" s="149" t="s">
        <v>69</v>
      </c>
      <c r="G85" s="150"/>
      <c r="J85" s="151">
        <f>SUM(J86,J93)</f>
        <v>0</v>
      </c>
      <c r="L85" s="147"/>
      <c r="M85" s="152"/>
      <c r="P85" s="153" t="e">
        <f>#REF!+$P$86+$P$93</f>
        <v>#REF!</v>
      </c>
      <c r="R85" s="153" t="e">
        <f>#REF!+$R$86+$R$93</f>
        <v>#REF!</v>
      </c>
      <c r="T85" s="154" t="e">
        <f>#REF!+$T$86+$T$93</f>
        <v>#REF!</v>
      </c>
      <c r="AR85" s="149" t="s">
        <v>71</v>
      </c>
      <c r="AT85" s="149" t="s">
        <v>63</v>
      </c>
      <c r="AU85" s="148" t="s">
        <v>64</v>
      </c>
      <c r="AY85" s="148" t="s">
        <v>114</v>
      </c>
      <c r="BK85" s="155" t="e">
        <f>#REF!+$BK$86+$BK$93</f>
        <v>#REF!</v>
      </c>
    </row>
    <row r="86" spans="2:63" s="146" customFormat="1" ht="21" customHeight="1">
      <c r="B86" s="147"/>
      <c r="D86" s="148" t="s">
        <v>63</v>
      </c>
      <c r="E86" s="156" t="s">
        <v>73</v>
      </c>
      <c r="F86" s="156" t="s">
        <v>394</v>
      </c>
      <c r="G86" s="157"/>
      <c r="J86" s="158">
        <f>$BK$86</f>
        <v>0</v>
      </c>
      <c r="L86" s="147"/>
      <c r="M86" s="152"/>
      <c r="P86" s="153">
        <f>SUM($P$87:$P$92)</f>
        <v>0</v>
      </c>
      <c r="R86" s="153">
        <f>SUM($R$87:$R$92)</f>
        <v>0</v>
      </c>
      <c r="T86" s="154">
        <f>SUM($T$87:$T$92)</f>
        <v>0</v>
      </c>
      <c r="AR86" s="156" t="s">
        <v>71</v>
      </c>
      <c r="AT86" s="156" t="s">
        <v>63</v>
      </c>
      <c r="AU86" s="148" t="s">
        <v>71</v>
      </c>
      <c r="AY86" s="148" t="s">
        <v>114</v>
      </c>
      <c r="BK86" s="155">
        <f>SUM($BK$87:$BK$92)</f>
        <v>0</v>
      </c>
    </row>
    <row r="87" spans="2:63" s="6" customFormat="1" ht="15.75" customHeight="1">
      <c r="B87" s="21"/>
      <c r="C87" s="98" t="s">
        <v>71</v>
      </c>
      <c r="D87" s="98" t="s">
        <v>80</v>
      </c>
      <c r="E87" s="99" t="s">
        <v>71</v>
      </c>
      <c r="F87" s="100" t="s">
        <v>395</v>
      </c>
      <c r="G87" s="101" t="s">
        <v>396</v>
      </c>
      <c r="H87" s="102">
        <v>1</v>
      </c>
      <c r="I87" s="103"/>
      <c r="J87" s="104">
        <f>ROUND($I$87*$H$87,2)</f>
        <v>0</v>
      </c>
      <c r="K87" s="105"/>
      <c r="L87" s="21"/>
      <c r="M87" s="106"/>
      <c r="N87" s="107" t="s">
        <v>40</v>
      </c>
      <c r="Q87" s="108">
        <v>0</v>
      </c>
      <c r="R87" s="108">
        <f>$Q$87*$H$87</f>
        <v>0</v>
      </c>
      <c r="S87" s="108">
        <v>0</v>
      </c>
      <c r="T87" s="109">
        <f>$S$87*$H$87</f>
        <v>0</v>
      </c>
      <c r="AR87" s="6" t="s">
        <v>136</v>
      </c>
      <c r="AT87" s="6" t="s">
        <v>113</v>
      </c>
      <c r="AU87" s="6" t="s">
        <v>73</v>
      </c>
      <c r="AY87" s="6" t="s">
        <v>114</v>
      </c>
      <c r="BG87" s="110">
        <f>IF($N$87="zákl. přenesená",$J$87,0)</f>
        <v>0</v>
      </c>
      <c r="BJ87" s="6" t="s">
        <v>112</v>
      </c>
      <c r="BK87" s="110">
        <f>ROUND($I$87*$H$87,2)</f>
        <v>0</v>
      </c>
    </row>
    <row r="88" spans="2:63" s="6" customFormat="1" ht="15.75" customHeight="1">
      <c r="B88" s="21"/>
      <c r="C88" s="98" t="s">
        <v>73</v>
      </c>
      <c r="D88" s="98" t="s">
        <v>80</v>
      </c>
      <c r="E88" s="99" t="s">
        <v>73</v>
      </c>
      <c r="F88" s="100" t="s">
        <v>397</v>
      </c>
      <c r="G88" s="101" t="s">
        <v>396</v>
      </c>
      <c r="H88" s="102">
        <v>1</v>
      </c>
      <c r="I88" s="103"/>
      <c r="J88" s="104">
        <f>ROUND($I$88*$H$88,2)</f>
        <v>0</v>
      </c>
      <c r="K88" s="105"/>
      <c r="L88" s="21"/>
      <c r="M88" s="106"/>
      <c r="N88" s="107" t="s">
        <v>40</v>
      </c>
      <c r="Q88" s="108">
        <v>0</v>
      </c>
      <c r="R88" s="108">
        <f>$Q$88*$H$88</f>
        <v>0</v>
      </c>
      <c r="S88" s="108">
        <v>0</v>
      </c>
      <c r="T88" s="109">
        <f>$S$88*$H$88</f>
        <v>0</v>
      </c>
      <c r="AR88" s="6" t="s">
        <v>136</v>
      </c>
      <c r="AT88" s="6" t="s">
        <v>113</v>
      </c>
      <c r="AU88" s="6" t="s">
        <v>73</v>
      </c>
      <c r="AY88" s="6" t="s">
        <v>114</v>
      </c>
      <c r="BG88" s="110">
        <f>IF($N$88="zákl. přenesená",$J$88,0)</f>
        <v>0</v>
      </c>
      <c r="BJ88" s="6" t="s">
        <v>112</v>
      </c>
      <c r="BK88" s="110">
        <f>ROUND($I$88*$H$88,2)</f>
        <v>0</v>
      </c>
    </row>
    <row r="89" spans="2:63" s="6" customFormat="1" ht="15.75" customHeight="1">
      <c r="B89" s="21"/>
      <c r="C89" s="98" t="s">
        <v>120</v>
      </c>
      <c r="D89" s="98" t="s">
        <v>80</v>
      </c>
      <c r="E89" s="99" t="s">
        <v>120</v>
      </c>
      <c r="F89" s="100" t="s">
        <v>398</v>
      </c>
      <c r="G89" s="101" t="s">
        <v>396</v>
      </c>
      <c r="H89" s="102">
        <v>1</v>
      </c>
      <c r="I89" s="103"/>
      <c r="J89" s="104">
        <f>ROUND($I$89*$H$89,2)</f>
        <v>0</v>
      </c>
      <c r="K89" s="105"/>
      <c r="L89" s="21"/>
      <c r="M89" s="106"/>
      <c r="N89" s="107" t="s">
        <v>40</v>
      </c>
      <c r="Q89" s="108">
        <v>0</v>
      </c>
      <c r="R89" s="108">
        <f>$Q$89*$H$89</f>
        <v>0</v>
      </c>
      <c r="S89" s="108">
        <v>0</v>
      </c>
      <c r="T89" s="109">
        <f>$S$89*$H$89</f>
        <v>0</v>
      </c>
      <c r="AR89" s="6" t="s">
        <v>136</v>
      </c>
      <c r="AT89" s="6" t="s">
        <v>113</v>
      </c>
      <c r="AU89" s="6" t="s">
        <v>73</v>
      </c>
      <c r="AY89" s="6" t="s">
        <v>114</v>
      </c>
      <c r="BG89" s="110">
        <f>IF($N$89="zákl. přenesená",$J$89,0)</f>
        <v>0</v>
      </c>
      <c r="BJ89" s="6" t="s">
        <v>112</v>
      </c>
      <c r="BK89" s="110">
        <f>ROUND($I$89*$H$89,2)</f>
        <v>0</v>
      </c>
    </row>
    <row r="90" spans="2:63" s="6" customFormat="1" ht="15.75" customHeight="1">
      <c r="B90" s="21"/>
      <c r="C90" s="98" t="s">
        <v>131</v>
      </c>
      <c r="D90" s="98" t="s">
        <v>80</v>
      </c>
      <c r="E90" s="99" t="s">
        <v>131</v>
      </c>
      <c r="F90" s="100" t="s">
        <v>400</v>
      </c>
      <c r="G90" s="101" t="s">
        <v>396</v>
      </c>
      <c r="H90" s="102">
        <v>1</v>
      </c>
      <c r="I90" s="103"/>
      <c r="J90" s="104">
        <f>ROUND($I$90*$H$90,2)</f>
        <v>0</v>
      </c>
      <c r="K90" s="105"/>
      <c r="L90" s="21"/>
      <c r="M90" s="106"/>
      <c r="N90" s="107" t="s">
        <v>40</v>
      </c>
      <c r="Q90" s="108">
        <v>0</v>
      </c>
      <c r="R90" s="108">
        <f>$Q$90*$H$90</f>
        <v>0</v>
      </c>
      <c r="S90" s="108">
        <v>0</v>
      </c>
      <c r="T90" s="109">
        <f>$S$90*$H$90</f>
        <v>0</v>
      </c>
      <c r="AR90" s="6" t="s">
        <v>136</v>
      </c>
      <c r="AT90" s="6" t="s">
        <v>113</v>
      </c>
      <c r="AU90" s="6" t="s">
        <v>73</v>
      </c>
      <c r="AY90" s="6" t="s">
        <v>114</v>
      </c>
      <c r="BG90" s="110">
        <f>IF($N$90="zákl. přenesená",$J$90,0)</f>
        <v>0</v>
      </c>
      <c r="BJ90" s="6" t="s">
        <v>112</v>
      </c>
      <c r="BK90" s="110">
        <f>ROUND($I$90*$H$90,2)</f>
        <v>0</v>
      </c>
    </row>
    <row r="91" spans="2:63" s="6" customFormat="1" ht="15.75" customHeight="1">
      <c r="B91" s="21"/>
      <c r="C91" s="98" t="s">
        <v>139</v>
      </c>
      <c r="D91" s="98" t="s">
        <v>80</v>
      </c>
      <c r="E91" s="99" t="s">
        <v>139</v>
      </c>
      <c r="F91" s="100" t="s">
        <v>401</v>
      </c>
      <c r="G91" s="101" t="s">
        <v>396</v>
      </c>
      <c r="H91" s="102">
        <v>1</v>
      </c>
      <c r="I91" s="103"/>
      <c r="J91" s="104">
        <f>ROUND($I$91*$H$91,2)</f>
        <v>0</v>
      </c>
      <c r="K91" s="105"/>
      <c r="L91" s="21"/>
      <c r="M91" s="106"/>
      <c r="N91" s="107" t="s">
        <v>40</v>
      </c>
      <c r="Q91" s="108">
        <v>0</v>
      </c>
      <c r="R91" s="108">
        <f>$Q$91*$H$91</f>
        <v>0</v>
      </c>
      <c r="S91" s="108">
        <v>0</v>
      </c>
      <c r="T91" s="109">
        <f>$S$91*$H$91</f>
        <v>0</v>
      </c>
      <c r="AR91" s="6" t="s">
        <v>136</v>
      </c>
      <c r="AT91" s="6" t="s">
        <v>113</v>
      </c>
      <c r="AU91" s="6" t="s">
        <v>73</v>
      </c>
      <c r="AY91" s="6" t="s">
        <v>114</v>
      </c>
      <c r="BG91" s="110">
        <f>IF($N$91="zákl. přenesená",$J$91,0)</f>
        <v>0</v>
      </c>
      <c r="BJ91" s="6" t="s">
        <v>112</v>
      </c>
      <c r="BK91" s="110">
        <f>ROUND($I$91*$H$91,2)</f>
        <v>0</v>
      </c>
    </row>
    <row r="92" spans="2:63" s="6" customFormat="1" ht="15.75" customHeight="1">
      <c r="B92" s="21"/>
      <c r="C92" s="98" t="s">
        <v>8</v>
      </c>
      <c r="D92" s="98" t="s">
        <v>80</v>
      </c>
      <c r="E92" s="99" t="s">
        <v>8</v>
      </c>
      <c r="F92" s="100" t="s">
        <v>402</v>
      </c>
      <c r="G92" s="101" t="s">
        <v>396</v>
      </c>
      <c r="H92" s="102">
        <v>1</v>
      </c>
      <c r="I92" s="103"/>
      <c r="J92" s="104">
        <f>ROUND($I$92*$H$92,2)</f>
        <v>0</v>
      </c>
      <c r="K92" s="105"/>
      <c r="L92" s="21"/>
      <c r="M92" s="106"/>
      <c r="N92" s="107" t="s">
        <v>40</v>
      </c>
      <c r="Q92" s="108">
        <v>0</v>
      </c>
      <c r="R92" s="108">
        <f>$Q$92*$H$92</f>
        <v>0</v>
      </c>
      <c r="S92" s="108">
        <v>0</v>
      </c>
      <c r="T92" s="109">
        <f>$S$92*$H$92</f>
        <v>0</v>
      </c>
      <c r="AR92" s="6" t="s">
        <v>136</v>
      </c>
      <c r="AT92" s="6" t="s">
        <v>113</v>
      </c>
      <c r="AU92" s="6" t="s">
        <v>73</v>
      </c>
      <c r="AY92" s="6" t="s">
        <v>114</v>
      </c>
      <c r="BG92" s="110">
        <f>IF($N$92="zákl. přenesená",$J$92,0)</f>
        <v>0</v>
      </c>
      <c r="BJ92" s="6" t="s">
        <v>112</v>
      </c>
      <c r="BK92" s="110">
        <f>ROUND($I$92*$H$92,2)</f>
        <v>0</v>
      </c>
    </row>
    <row r="93" spans="2:63" s="146" customFormat="1" ht="30.75" customHeight="1">
      <c r="B93" s="147"/>
      <c r="D93" s="148" t="s">
        <v>63</v>
      </c>
      <c r="E93" s="156" t="s">
        <v>120</v>
      </c>
      <c r="F93" s="156" t="s">
        <v>403</v>
      </c>
      <c r="G93" s="157"/>
      <c r="J93" s="158">
        <f>$BK$93</f>
        <v>0</v>
      </c>
      <c r="L93" s="147"/>
      <c r="M93" s="152"/>
      <c r="P93" s="153">
        <f>SUM($P$94:$P$97)</f>
        <v>0</v>
      </c>
      <c r="R93" s="153">
        <f>SUM($R$94:$R$97)</f>
        <v>0</v>
      </c>
      <c r="T93" s="154">
        <f>SUM($T$94:$T$97)</f>
        <v>0</v>
      </c>
      <c r="AR93" s="156" t="s">
        <v>71</v>
      </c>
      <c r="AT93" s="156" t="s">
        <v>63</v>
      </c>
      <c r="AU93" s="148" t="s">
        <v>71</v>
      </c>
      <c r="AY93" s="148" t="s">
        <v>114</v>
      </c>
      <c r="BK93" s="155">
        <f>SUM($BK$94:$BK$97)</f>
        <v>0</v>
      </c>
    </row>
    <row r="94" spans="2:63" s="6" customFormat="1" ht="15.75" customHeight="1">
      <c r="B94" s="21"/>
      <c r="C94" s="98" t="s">
        <v>165</v>
      </c>
      <c r="D94" s="98" t="s">
        <v>80</v>
      </c>
      <c r="E94" s="99" t="s">
        <v>165</v>
      </c>
      <c r="F94" s="100" t="s">
        <v>404</v>
      </c>
      <c r="G94" s="101" t="s">
        <v>396</v>
      </c>
      <c r="H94" s="102">
        <v>1</v>
      </c>
      <c r="I94" s="103"/>
      <c r="J94" s="104">
        <f>ROUND($I$94*$H$94,2)</f>
        <v>0</v>
      </c>
      <c r="K94" s="105"/>
      <c r="L94" s="21"/>
      <c r="M94" s="106"/>
      <c r="N94" s="107" t="s">
        <v>40</v>
      </c>
      <c r="Q94" s="108">
        <v>0</v>
      </c>
      <c r="R94" s="108">
        <f>$Q$94*$H$94</f>
        <v>0</v>
      </c>
      <c r="S94" s="108">
        <v>0</v>
      </c>
      <c r="T94" s="109">
        <f>$S$94*$H$94</f>
        <v>0</v>
      </c>
      <c r="AR94" s="6" t="s">
        <v>136</v>
      </c>
      <c r="AT94" s="6" t="s">
        <v>113</v>
      </c>
      <c r="AU94" s="6" t="s">
        <v>73</v>
      </c>
      <c r="AY94" s="6" t="s">
        <v>114</v>
      </c>
      <c r="BG94" s="110">
        <f>IF($N$94="zákl. přenesená",$J$94,0)</f>
        <v>0</v>
      </c>
      <c r="BJ94" s="6" t="s">
        <v>112</v>
      </c>
      <c r="BK94" s="110">
        <f>ROUND($I$94*$H$94,2)</f>
        <v>0</v>
      </c>
    </row>
    <row r="95" spans="2:63" s="6" customFormat="1" ht="15.75" customHeight="1">
      <c r="B95" s="21"/>
      <c r="C95" s="98" t="s">
        <v>7</v>
      </c>
      <c r="D95" s="98" t="s">
        <v>80</v>
      </c>
      <c r="E95" s="99" t="s">
        <v>7</v>
      </c>
      <c r="F95" s="100" t="s">
        <v>405</v>
      </c>
      <c r="G95" s="101" t="s">
        <v>396</v>
      </c>
      <c r="H95" s="102">
        <v>1</v>
      </c>
      <c r="I95" s="103"/>
      <c r="J95" s="104">
        <f>ROUND($I$95*$H$95,2)</f>
        <v>0</v>
      </c>
      <c r="K95" s="105"/>
      <c r="L95" s="21"/>
      <c r="M95" s="106"/>
      <c r="N95" s="107" t="s">
        <v>40</v>
      </c>
      <c r="Q95" s="108">
        <v>0</v>
      </c>
      <c r="R95" s="108">
        <f>$Q$95*$H$95</f>
        <v>0</v>
      </c>
      <c r="S95" s="108">
        <v>0</v>
      </c>
      <c r="T95" s="109">
        <f>$S$95*$H$95</f>
        <v>0</v>
      </c>
      <c r="AR95" s="6" t="s">
        <v>136</v>
      </c>
      <c r="AT95" s="6" t="s">
        <v>113</v>
      </c>
      <c r="AU95" s="6" t="s">
        <v>73</v>
      </c>
      <c r="AY95" s="6" t="s">
        <v>114</v>
      </c>
      <c r="BG95" s="110">
        <f>IF($N$95="zákl. přenesená",$J$95,0)</f>
        <v>0</v>
      </c>
      <c r="BJ95" s="6" t="s">
        <v>112</v>
      </c>
      <c r="BK95" s="110">
        <f>ROUND($I$95*$H$95,2)</f>
        <v>0</v>
      </c>
    </row>
    <row r="96" spans="2:63" s="6" customFormat="1" ht="15.75" customHeight="1">
      <c r="B96" s="21"/>
      <c r="C96" s="98" t="s">
        <v>185</v>
      </c>
      <c r="D96" s="98" t="s">
        <v>80</v>
      </c>
      <c r="E96" s="99" t="s">
        <v>185</v>
      </c>
      <c r="F96" s="100" t="s">
        <v>406</v>
      </c>
      <c r="G96" s="101" t="s">
        <v>396</v>
      </c>
      <c r="H96" s="102">
        <v>1</v>
      </c>
      <c r="I96" s="103"/>
      <c r="J96" s="104">
        <f>ROUND($I$96*$H$96,2)</f>
        <v>0</v>
      </c>
      <c r="K96" s="105"/>
      <c r="L96" s="21"/>
      <c r="M96" s="106"/>
      <c r="N96" s="107" t="s">
        <v>40</v>
      </c>
      <c r="Q96" s="108">
        <v>0</v>
      </c>
      <c r="R96" s="108">
        <f>$Q$96*$H$96</f>
        <v>0</v>
      </c>
      <c r="S96" s="108">
        <v>0</v>
      </c>
      <c r="T96" s="109">
        <f>$S$96*$H$96</f>
        <v>0</v>
      </c>
      <c r="AR96" s="6" t="s">
        <v>136</v>
      </c>
      <c r="AT96" s="6" t="s">
        <v>113</v>
      </c>
      <c r="AU96" s="6" t="s">
        <v>73</v>
      </c>
      <c r="AY96" s="6" t="s">
        <v>114</v>
      </c>
      <c r="BG96" s="110">
        <f>IF($N$96="zákl. přenesená",$J$96,0)</f>
        <v>0</v>
      </c>
      <c r="BJ96" s="6" t="s">
        <v>112</v>
      </c>
      <c r="BK96" s="110">
        <f>ROUND($I$96*$H$96,2)</f>
        <v>0</v>
      </c>
    </row>
    <row r="97" spans="2:63" s="6" customFormat="1" ht="15.75" customHeight="1">
      <c r="B97" s="21"/>
      <c r="C97" s="98" t="s">
        <v>194</v>
      </c>
      <c r="D97" s="98" t="s">
        <v>80</v>
      </c>
      <c r="E97" s="99" t="s">
        <v>194</v>
      </c>
      <c r="F97" s="100" t="s">
        <v>407</v>
      </c>
      <c r="G97" s="101" t="s">
        <v>396</v>
      </c>
      <c r="H97" s="102">
        <v>1</v>
      </c>
      <c r="I97" s="103"/>
      <c r="J97" s="104">
        <f>ROUND($I$97*$H$97,2)</f>
        <v>0</v>
      </c>
      <c r="K97" s="105"/>
      <c r="L97" s="21"/>
      <c r="M97" s="106"/>
      <c r="N97" s="107" t="s">
        <v>40</v>
      </c>
      <c r="Q97" s="108">
        <v>0</v>
      </c>
      <c r="R97" s="108">
        <f>$Q$97*$H$97</f>
        <v>0</v>
      </c>
      <c r="S97" s="108">
        <v>0</v>
      </c>
      <c r="T97" s="109">
        <f>$S$97*$H$97</f>
        <v>0</v>
      </c>
      <c r="AR97" s="6" t="s">
        <v>136</v>
      </c>
      <c r="AT97" s="6" t="s">
        <v>113</v>
      </c>
      <c r="AU97" s="6" t="s">
        <v>73</v>
      </c>
      <c r="AY97" s="6" t="s">
        <v>114</v>
      </c>
      <c r="BG97" s="110">
        <f>IF($N$97="zákl. přenesená",$J$97,0)</f>
        <v>0</v>
      </c>
      <c r="BJ97" s="6" t="s">
        <v>112</v>
      </c>
      <c r="BK97" s="110">
        <f>ROUND($I$97*$H$97,2)</f>
        <v>0</v>
      </c>
    </row>
    <row r="98" spans="2:63" s="146" customFormat="1" ht="37.5" customHeight="1">
      <c r="B98" s="147"/>
      <c r="D98" s="148" t="s">
        <v>63</v>
      </c>
      <c r="E98" s="149" t="s">
        <v>74</v>
      </c>
      <c r="F98" s="149" t="s">
        <v>75</v>
      </c>
      <c r="G98" s="150"/>
      <c r="J98" s="151">
        <f>SUM(J99)</f>
        <v>0</v>
      </c>
      <c r="L98" s="147"/>
      <c r="M98" s="152"/>
      <c r="P98" s="153" t="e">
        <f>#REF!+$P$99+#REF!</f>
        <v>#REF!</v>
      </c>
      <c r="R98" s="153" t="e">
        <f>#REF!+$R$99+#REF!</f>
        <v>#REF!</v>
      </c>
      <c r="T98" s="154" t="e">
        <f>#REF!+$T$99+#REF!</f>
        <v>#REF!</v>
      </c>
      <c r="AR98" s="149" t="s">
        <v>71</v>
      </c>
      <c r="AT98" s="149" t="s">
        <v>63</v>
      </c>
      <c r="AU98" s="148" t="s">
        <v>64</v>
      </c>
      <c r="AY98" s="148" t="s">
        <v>114</v>
      </c>
      <c r="BK98" s="155" t="e">
        <f>#REF!+$BK$99+#REF!</f>
        <v>#REF!</v>
      </c>
    </row>
    <row r="99" spans="2:63" s="146" customFormat="1" ht="21" customHeight="1">
      <c r="B99" s="147"/>
      <c r="D99" s="148" t="s">
        <v>63</v>
      </c>
      <c r="E99" s="156" t="s">
        <v>73</v>
      </c>
      <c r="F99" s="156" t="s">
        <v>394</v>
      </c>
      <c r="G99" s="157"/>
      <c r="J99" s="158">
        <f>$BK$99</f>
        <v>0</v>
      </c>
      <c r="L99" s="147"/>
      <c r="M99" s="152"/>
      <c r="P99" s="153">
        <f>SUM($P$100:$P$103)</f>
        <v>0</v>
      </c>
      <c r="R99" s="153">
        <f>SUM($R$100:$R$103)</f>
        <v>0</v>
      </c>
      <c r="T99" s="154">
        <f>SUM($T$100:$T$103)</f>
        <v>0</v>
      </c>
      <c r="AR99" s="156" t="s">
        <v>71</v>
      </c>
      <c r="AT99" s="156" t="s">
        <v>63</v>
      </c>
      <c r="AU99" s="148" t="s">
        <v>71</v>
      </c>
      <c r="AY99" s="148" t="s">
        <v>114</v>
      </c>
      <c r="BK99" s="155">
        <f>SUM($BK$100:$BK$103)</f>
        <v>0</v>
      </c>
    </row>
    <row r="100" spans="2:63" s="6" customFormat="1" ht="15.75" customHeight="1">
      <c r="B100" s="21"/>
      <c r="C100" s="98" t="s">
        <v>201</v>
      </c>
      <c r="D100" s="98" t="s">
        <v>80</v>
      </c>
      <c r="E100" s="99" t="s">
        <v>73</v>
      </c>
      <c r="F100" s="100" t="s">
        <v>397</v>
      </c>
      <c r="G100" s="101" t="s">
        <v>396</v>
      </c>
      <c r="H100" s="102">
        <v>1</v>
      </c>
      <c r="I100" s="103"/>
      <c r="J100" s="104">
        <f>ROUND($I$100*$H$100,2)</f>
        <v>0</v>
      </c>
      <c r="K100" s="105"/>
      <c r="L100" s="21"/>
      <c r="M100" s="106"/>
      <c r="N100" s="107" t="s">
        <v>40</v>
      </c>
      <c r="Q100" s="108">
        <v>0</v>
      </c>
      <c r="R100" s="108">
        <f>$Q$100*$H$100</f>
        <v>0</v>
      </c>
      <c r="S100" s="108">
        <v>0</v>
      </c>
      <c r="T100" s="109">
        <f>$S$100*$H$100</f>
        <v>0</v>
      </c>
      <c r="AR100" s="6" t="s">
        <v>136</v>
      </c>
      <c r="AT100" s="6" t="s">
        <v>113</v>
      </c>
      <c r="AU100" s="6" t="s">
        <v>73</v>
      </c>
      <c r="AY100" s="6" t="s">
        <v>114</v>
      </c>
      <c r="BG100" s="110">
        <f>IF($N$100="zákl. přenesená",$J$100,0)</f>
        <v>0</v>
      </c>
      <c r="BJ100" s="6" t="s">
        <v>112</v>
      </c>
      <c r="BK100" s="110">
        <f>ROUND($I$100*$H$100,2)</f>
        <v>0</v>
      </c>
    </row>
    <row r="101" spans="2:63" s="6" customFormat="1" ht="15.75" customHeight="1">
      <c r="B101" s="21"/>
      <c r="C101" s="98" t="s">
        <v>211</v>
      </c>
      <c r="D101" s="98" t="s">
        <v>80</v>
      </c>
      <c r="E101" s="99" t="s">
        <v>125</v>
      </c>
      <c r="F101" s="100" t="s">
        <v>399</v>
      </c>
      <c r="G101" s="101" t="s">
        <v>396</v>
      </c>
      <c r="H101" s="102">
        <v>1</v>
      </c>
      <c r="I101" s="103"/>
      <c r="J101" s="104">
        <f>ROUND($I$101*$H$101,2)</f>
        <v>0</v>
      </c>
      <c r="K101" s="105"/>
      <c r="L101" s="21"/>
      <c r="M101" s="106"/>
      <c r="N101" s="107" t="s">
        <v>40</v>
      </c>
      <c r="Q101" s="108">
        <v>0</v>
      </c>
      <c r="R101" s="108">
        <f>$Q$101*$H$101</f>
        <v>0</v>
      </c>
      <c r="S101" s="108">
        <v>0</v>
      </c>
      <c r="T101" s="109">
        <f>$S$101*$H$101</f>
        <v>0</v>
      </c>
      <c r="AR101" s="6" t="s">
        <v>136</v>
      </c>
      <c r="AT101" s="6" t="s">
        <v>113</v>
      </c>
      <c r="AU101" s="6" t="s">
        <v>73</v>
      </c>
      <c r="AY101" s="6" t="s">
        <v>114</v>
      </c>
      <c r="BG101" s="110">
        <f>IF($N$101="zákl. přenesená",$J$101,0)</f>
        <v>0</v>
      </c>
      <c r="BJ101" s="6" t="s">
        <v>112</v>
      </c>
      <c r="BK101" s="110">
        <f>ROUND($I$101*$H$101,2)</f>
        <v>0</v>
      </c>
    </row>
    <row r="102" spans="2:63" s="6" customFormat="1" ht="15.75" customHeight="1">
      <c r="B102" s="21"/>
      <c r="C102" s="98" t="s">
        <v>218</v>
      </c>
      <c r="D102" s="98" t="s">
        <v>80</v>
      </c>
      <c r="E102" s="99" t="s">
        <v>131</v>
      </c>
      <c r="F102" s="100" t="s">
        <v>400</v>
      </c>
      <c r="G102" s="101" t="s">
        <v>396</v>
      </c>
      <c r="H102" s="102">
        <v>1</v>
      </c>
      <c r="I102" s="103"/>
      <c r="J102" s="104">
        <f>ROUND($I$102*$H$102,2)</f>
        <v>0</v>
      </c>
      <c r="K102" s="105"/>
      <c r="L102" s="21"/>
      <c r="M102" s="106"/>
      <c r="N102" s="107" t="s">
        <v>40</v>
      </c>
      <c r="Q102" s="108">
        <v>0</v>
      </c>
      <c r="R102" s="108">
        <f>$Q$102*$H$102</f>
        <v>0</v>
      </c>
      <c r="S102" s="108">
        <v>0</v>
      </c>
      <c r="T102" s="109">
        <f>$S$102*$H$102</f>
        <v>0</v>
      </c>
      <c r="AR102" s="6" t="s">
        <v>136</v>
      </c>
      <c r="AT102" s="6" t="s">
        <v>113</v>
      </c>
      <c r="AU102" s="6" t="s">
        <v>73</v>
      </c>
      <c r="AY102" s="6" t="s">
        <v>114</v>
      </c>
      <c r="BG102" s="110">
        <f>IF($N$102="zákl. přenesená",$J$102,0)</f>
        <v>0</v>
      </c>
      <c r="BJ102" s="6" t="s">
        <v>112</v>
      </c>
      <c r="BK102" s="110">
        <f>ROUND($I$102*$H$102,2)</f>
        <v>0</v>
      </c>
    </row>
    <row r="103" spans="2:63" s="6" customFormat="1" ht="15.75" customHeight="1">
      <c r="B103" s="21"/>
      <c r="C103" s="98" t="s">
        <v>229</v>
      </c>
      <c r="D103" s="98" t="s">
        <v>80</v>
      </c>
      <c r="E103" s="99" t="s">
        <v>8</v>
      </c>
      <c r="F103" s="100" t="s">
        <v>402</v>
      </c>
      <c r="G103" s="101" t="s">
        <v>396</v>
      </c>
      <c r="H103" s="102">
        <v>1</v>
      </c>
      <c r="I103" s="103"/>
      <c r="J103" s="104">
        <f>ROUND($I$103*$H$103,2)</f>
        <v>0</v>
      </c>
      <c r="K103" s="105"/>
      <c r="L103" s="21"/>
      <c r="M103" s="106"/>
      <c r="N103" s="107" t="s">
        <v>40</v>
      </c>
      <c r="Q103" s="108">
        <v>0</v>
      </c>
      <c r="R103" s="108">
        <f>$Q$103*$H$103</f>
        <v>0</v>
      </c>
      <c r="S103" s="108">
        <v>0</v>
      </c>
      <c r="T103" s="109">
        <f>$S$103*$H$103</f>
        <v>0</v>
      </c>
      <c r="AR103" s="6" t="s">
        <v>136</v>
      </c>
      <c r="AT103" s="6" t="s">
        <v>113</v>
      </c>
      <c r="AU103" s="6" t="s">
        <v>73</v>
      </c>
      <c r="AY103" s="6" t="s">
        <v>114</v>
      </c>
      <c r="BG103" s="110">
        <f>IF($N$103="zákl. přenesená",$J$103,0)</f>
        <v>0</v>
      </c>
      <c r="BJ103" s="6" t="s">
        <v>112</v>
      </c>
      <c r="BK103" s="110">
        <f>ROUND($I$103*$H$103,2)</f>
        <v>0</v>
      </c>
    </row>
    <row r="104" spans="2:63" s="146" customFormat="1" ht="37.5" customHeight="1">
      <c r="B104" s="147"/>
      <c r="D104" s="148" t="s">
        <v>63</v>
      </c>
      <c r="E104" s="149" t="s">
        <v>77</v>
      </c>
      <c r="F104" s="149" t="s">
        <v>78</v>
      </c>
      <c r="G104" s="150"/>
      <c r="J104" s="151">
        <f>SUM(J105)</f>
        <v>0</v>
      </c>
      <c r="L104" s="147"/>
      <c r="M104" s="152"/>
      <c r="P104" s="153" t="e">
        <f>#REF!+$P$105+#REF!</f>
        <v>#REF!</v>
      </c>
      <c r="R104" s="153" t="e">
        <f>#REF!+$R$105+#REF!</f>
        <v>#REF!</v>
      </c>
      <c r="T104" s="154" t="e">
        <f>#REF!+$T$105+#REF!</f>
        <v>#REF!</v>
      </c>
      <c r="AR104" s="149" t="s">
        <v>71</v>
      </c>
      <c r="AT104" s="149" t="s">
        <v>63</v>
      </c>
      <c r="AU104" s="148" t="s">
        <v>64</v>
      </c>
      <c r="AY104" s="148" t="s">
        <v>114</v>
      </c>
      <c r="BK104" s="155" t="e">
        <f>#REF!+$BK$105+#REF!</f>
        <v>#REF!</v>
      </c>
    </row>
    <row r="105" spans="2:63" s="146" customFormat="1" ht="21" customHeight="1">
      <c r="B105" s="147"/>
      <c r="D105" s="148" t="s">
        <v>63</v>
      </c>
      <c r="E105" s="156" t="s">
        <v>73</v>
      </c>
      <c r="F105" s="156" t="s">
        <v>394</v>
      </c>
      <c r="G105" s="157"/>
      <c r="J105" s="158">
        <f>$BK$105</f>
        <v>0</v>
      </c>
      <c r="L105" s="147"/>
      <c r="M105" s="152"/>
      <c r="P105" s="153">
        <f>SUM($P$106:$P$108)</f>
        <v>0</v>
      </c>
      <c r="R105" s="153">
        <f>SUM($R$106:$R$108)</f>
        <v>0</v>
      </c>
      <c r="T105" s="154">
        <f>SUM($T$106:$T$108)</f>
        <v>0</v>
      </c>
      <c r="AR105" s="156" t="s">
        <v>71</v>
      </c>
      <c r="AT105" s="156" t="s">
        <v>63</v>
      </c>
      <c r="AU105" s="148" t="s">
        <v>71</v>
      </c>
      <c r="AY105" s="148" t="s">
        <v>114</v>
      </c>
      <c r="BK105" s="155">
        <f>SUM($BK$106:$BK$108)</f>
        <v>0</v>
      </c>
    </row>
    <row r="106" spans="2:63" s="6" customFormat="1" ht="15.75" customHeight="1">
      <c r="B106" s="21"/>
      <c r="C106" s="98" t="s">
        <v>280</v>
      </c>
      <c r="D106" s="98" t="s">
        <v>80</v>
      </c>
      <c r="E106" s="99" t="s">
        <v>73</v>
      </c>
      <c r="F106" s="100" t="s">
        <v>397</v>
      </c>
      <c r="G106" s="101" t="s">
        <v>396</v>
      </c>
      <c r="H106" s="102">
        <v>1</v>
      </c>
      <c r="I106" s="103"/>
      <c r="J106" s="104">
        <f>ROUND($I$106*$H$106,2)</f>
        <v>0</v>
      </c>
      <c r="K106" s="105"/>
      <c r="L106" s="21"/>
      <c r="M106" s="106"/>
      <c r="N106" s="107" t="s">
        <v>40</v>
      </c>
      <c r="Q106" s="108">
        <v>0</v>
      </c>
      <c r="R106" s="108">
        <f>$Q$106*$H$106</f>
        <v>0</v>
      </c>
      <c r="S106" s="108">
        <v>0</v>
      </c>
      <c r="T106" s="109">
        <f>$S$106*$H$106</f>
        <v>0</v>
      </c>
      <c r="AR106" s="6" t="s">
        <v>136</v>
      </c>
      <c r="AT106" s="6" t="s">
        <v>113</v>
      </c>
      <c r="AU106" s="6" t="s">
        <v>73</v>
      </c>
      <c r="AY106" s="6" t="s">
        <v>114</v>
      </c>
      <c r="BG106" s="110">
        <f>IF($N$106="zákl. přenesená",$J$106,0)</f>
        <v>0</v>
      </c>
      <c r="BJ106" s="6" t="s">
        <v>112</v>
      </c>
      <c r="BK106" s="110">
        <f>ROUND($I$106*$H$106,2)</f>
        <v>0</v>
      </c>
    </row>
    <row r="107" spans="2:63" s="6" customFormat="1" ht="15.75" customHeight="1">
      <c r="B107" s="21"/>
      <c r="C107" s="98" t="s">
        <v>287</v>
      </c>
      <c r="D107" s="98" t="s">
        <v>80</v>
      </c>
      <c r="E107" s="99" t="s">
        <v>125</v>
      </c>
      <c r="F107" s="100" t="s">
        <v>399</v>
      </c>
      <c r="G107" s="101" t="s">
        <v>396</v>
      </c>
      <c r="H107" s="102">
        <v>1</v>
      </c>
      <c r="I107" s="103"/>
      <c r="J107" s="104">
        <f>ROUND($I$107*$H$107,2)</f>
        <v>0</v>
      </c>
      <c r="K107" s="105"/>
      <c r="L107" s="21"/>
      <c r="M107" s="106"/>
      <c r="N107" s="107" t="s">
        <v>40</v>
      </c>
      <c r="Q107" s="108">
        <v>0</v>
      </c>
      <c r="R107" s="108">
        <f>$Q$107*$H$107</f>
        <v>0</v>
      </c>
      <c r="S107" s="108">
        <v>0</v>
      </c>
      <c r="T107" s="109">
        <f>$S$107*$H$107</f>
        <v>0</v>
      </c>
      <c r="AR107" s="6" t="s">
        <v>136</v>
      </c>
      <c r="AT107" s="6" t="s">
        <v>113</v>
      </c>
      <c r="AU107" s="6" t="s">
        <v>73</v>
      </c>
      <c r="AY107" s="6" t="s">
        <v>114</v>
      </c>
      <c r="BG107" s="110">
        <f>IF($N$107="zákl. přenesená",$J$107,0)</f>
        <v>0</v>
      </c>
      <c r="BJ107" s="6" t="s">
        <v>112</v>
      </c>
      <c r="BK107" s="110">
        <f>ROUND($I$107*$H$107,2)</f>
        <v>0</v>
      </c>
    </row>
    <row r="108" spans="2:63" s="6" customFormat="1" ht="15.75" customHeight="1">
      <c r="B108" s="21"/>
      <c r="C108" s="98" t="s">
        <v>374</v>
      </c>
      <c r="D108" s="98" t="s">
        <v>80</v>
      </c>
      <c r="E108" s="99" t="s">
        <v>131</v>
      </c>
      <c r="F108" s="100" t="s">
        <v>400</v>
      </c>
      <c r="G108" s="101" t="s">
        <v>396</v>
      </c>
      <c r="H108" s="102">
        <v>1</v>
      </c>
      <c r="I108" s="103"/>
      <c r="J108" s="104">
        <f>ROUND($I$108*$H$108,2)</f>
        <v>0</v>
      </c>
      <c r="K108" s="105"/>
      <c r="L108" s="21"/>
      <c r="M108" s="106"/>
      <c r="N108" s="107" t="s">
        <v>40</v>
      </c>
      <c r="Q108" s="108">
        <v>0</v>
      </c>
      <c r="R108" s="108">
        <f>$Q$108*$H$108</f>
        <v>0</v>
      </c>
      <c r="S108" s="108">
        <v>0</v>
      </c>
      <c r="T108" s="109">
        <f>$S$108*$H$108</f>
        <v>0</v>
      </c>
      <c r="AR108" s="6" t="s">
        <v>136</v>
      </c>
      <c r="AT108" s="6" t="s">
        <v>113</v>
      </c>
      <c r="AU108" s="6" t="s">
        <v>73</v>
      </c>
      <c r="AY108" s="6" t="s">
        <v>114</v>
      </c>
      <c r="BG108" s="110">
        <f>IF($N$108="zákl. přenesená",$J$108,0)</f>
        <v>0</v>
      </c>
      <c r="BJ108" s="6" t="s">
        <v>112</v>
      </c>
      <c r="BK108" s="110">
        <f>ROUND($I$108*$H$108,2)</f>
        <v>0</v>
      </c>
    </row>
    <row r="109" spans="2:12" s="6" customFormat="1" ht="7.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21"/>
    </row>
    <row r="119" s="2" customFormat="1" ht="14.25" customHeight="1"/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1:H41"/>
    <mergeCell ref="E43:H43"/>
    <mergeCell ref="E74:H74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8"/>
      <c r="C2" s="169"/>
      <c r="D2" s="169"/>
      <c r="E2" s="169"/>
      <c r="F2" s="169"/>
      <c r="G2" s="169"/>
      <c r="H2" s="169"/>
      <c r="I2" s="169"/>
      <c r="J2" s="169"/>
      <c r="K2" s="170"/>
    </row>
    <row r="3" spans="2:11" s="173" customFormat="1" ht="45" customHeight="1">
      <c r="B3" s="171"/>
      <c r="C3" s="285" t="s">
        <v>415</v>
      </c>
      <c r="D3" s="285"/>
      <c r="E3" s="285"/>
      <c r="F3" s="285"/>
      <c r="G3" s="285"/>
      <c r="H3" s="285"/>
      <c r="I3" s="285"/>
      <c r="J3" s="285"/>
      <c r="K3" s="172"/>
    </row>
    <row r="4" spans="2:11" ht="25.5" customHeight="1">
      <c r="B4" s="174"/>
      <c r="C4" s="284" t="s">
        <v>416</v>
      </c>
      <c r="D4" s="284"/>
      <c r="E4" s="284"/>
      <c r="F4" s="284"/>
      <c r="G4" s="284"/>
      <c r="H4" s="284"/>
      <c r="I4" s="284"/>
      <c r="J4" s="284"/>
      <c r="K4" s="175"/>
    </row>
    <row r="5" spans="2:11" ht="5.25" customHeight="1">
      <c r="B5" s="174"/>
      <c r="C5" s="176"/>
      <c r="D5" s="176"/>
      <c r="E5" s="176"/>
      <c r="F5" s="176"/>
      <c r="G5" s="176"/>
      <c r="H5" s="176"/>
      <c r="I5" s="176"/>
      <c r="J5" s="176"/>
      <c r="K5" s="175"/>
    </row>
    <row r="6" spans="2:11" ht="15" customHeight="1">
      <c r="B6" s="174"/>
      <c r="C6" s="282" t="s">
        <v>417</v>
      </c>
      <c r="D6" s="282"/>
      <c r="E6" s="282"/>
      <c r="F6" s="282"/>
      <c r="G6" s="282"/>
      <c r="H6" s="282"/>
      <c r="I6" s="282"/>
      <c r="J6" s="282"/>
      <c r="K6" s="175"/>
    </row>
    <row r="7" spans="2:11" ht="15" customHeight="1">
      <c r="B7" s="178"/>
      <c r="C7" s="282" t="s">
        <v>418</v>
      </c>
      <c r="D7" s="282"/>
      <c r="E7" s="282"/>
      <c r="F7" s="282"/>
      <c r="G7" s="282"/>
      <c r="H7" s="282"/>
      <c r="I7" s="282"/>
      <c r="J7" s="282"/>
      <c r="K7" s="175"/>
    </row>
    <row r="8" spans="2:11" ht="12.75" customHeight="1">
      <c r="B8" s="178"/>
      <c r="C8" s="177"/>
      <c r="D8" s="177"/>
      <c r="E8" s="177"/>
      <c r="F8" s="177"/>
      <c r="G8" s="177"/>
      <c r="H8" s="177"/>
      <c r="I8" s="177"/>
      <c r="J8" s="177"/>
      <c r="K8" s="175"/>
    </row>
    <row r="9" spans="2:11" ht="15" customHeight="1">
      <c r="B9" s="178"/>
      <c r="C9" s="282" t="s">
        <v>419</v>
      </c>
      <c r="D9" s="282"/>
      <c r="E9" s="282"/>
      <c r="F9" s="282"/>
      <c r="G9" s="282"/>
      <c r="H9" s="282"/>
      <c r="I9" s="282"/>
      <c r="J9" s="282"/>
      <c r="K9" s="175"/>
    </row>
    <row r="10" spans="2:11" ht="15" customHeight="1">
      <c r="B10" s="178"/>
      <c r="C10" s="177"/>
      <c r="D10" s="282" t="s">
        <v>420</v>
      </c>
      <c r="E10" s="282"/>
      <c r="F10" s="282"/>
      <c r="G10" s="282"/>
      <c r="H10" s="282"/>
      <c r="I10" s="282"/>
      <c r="J10" s="282"/>
      <c r="K10" s="175"/>
    </row>
    <row r="11" spans="2:11" ht="15" customHeight="1">
      <c r="B11" s="178"/>
      <c r="C11" s="179"/>
      <c r="D11" s="282" t="s">
        <v>421</v>
      </c>
      <c r="E11" s="282"/>
      <c r="F11" s="282"/>
      <c r="G11" s="282"/>
      <c r="H11" s="282"/>
      <c r="I11" s="282"/>
      <c r="J11" s="282"/>
      <c r="K11" s="175"/>
    </row>
    <row r="12" spans="2:11" ht="12.75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5"/>
    </row>
    <row r="13" spans="2:11" ht="15" customHeight="1">
      <c r="B13" s="178"/>
      <c r="C13" s="179"/>
      <c r="D13" s="282" t="s">
        <v>422</v>
      </c>
      <c r="E13" s="282"/>
      <c r="F13" s="282"/>
      <c r="G13" s="282"/>
      <c r="H13" s="282"/>
      <c r="I13" s="282"/>
      <c r="J13" s="282"/>
      <c r="K13" s="175"/>
    </row>
    <row r="14" spans="2:11" ht="15" customHeight="1">
      <c r="B14" s="178"/>
      <c r="C14" s="179"/>
      <c r="D14" s="282" t="s">
        <v>423</v>
      </c>
      <c r="E14" s="282"/>
      <c r="F14" s="282"/>
      <c r="G14" s="282"/>
      <c r="H14" s="282"/>
      <c r="I14" s="282"/>
      <c r="J14" s="282"/>
      <c r="K14" s="175"/>
    </row>
    <row r="15" spans="2:11" ht="15" customHeight="1">
      <c r="B15" s="178"/>
      <c r="C15" s="179"/>
      <c r="D15" s="179"/>
      <c r="E15" s="180" t="s">
        <v>70</v>
      </c>
      <c r="F15" s="282" t="s">
        <v>424</v>
      </c>
      <c r="G15" s="282"/>
      <c r="H15" s="282"/>
      <c r="I15" s="282"/>
      <c r="J15" s="282"/>
      <c r="K15" s="175"/>
    </row>
    <row r="16" spans="2:11" ht="15" customHeight="1">
      <c r="B16" s="178"/>
      <c r="C16" s="179"/>
      <c r="D16" s="179"/>
      <c r="E16" s="180" t="s">
        <v>425</v>
      </c>
      <c r="F16" s="282" t="s">
        <v>426</v>
      </c>
      <c r="G16" s="282"/>
      <c r="H16" s="282"/>
      <c r="I16" s="282"/>
      <c r="J16" s="282"/>
      <c r="K16" s="175"/>
    </row>
    <row r="17" spans="2:11" ht="15" customHeight="1">
      <c r="B17" s="178"/>
      <c r="C17" s="179"/>
      <c r="D17" s="179"/>
      <c r="E17" s="180" t="s">
        <v>427</v>
      </c>
      <c r="F17" s="282" t="s">
        <v>428</v>
      </c>
      <c r="G17" s="282"/>
      <c r="H17" s="282"/>
      <c r="I17" s="282"/>
      <c r="J17" s="282"/>
      <c r="K17" s="175"/>
    </row>
    <row r="18" spans="2:11" ht="15" customHeight="1">
      <c r="B18" s="178"/>
      <c r="C18" s="179"/>
      <c r="D18" s="179"/>
      <c r="E18" s="180" t="s">
        <v>80</v>
      </c>
      <c r="F18" s="181" t="s">
        <v>429</v>
      </c>
      <c r="G18" s="177"/>
      <c r="H18" s="177"/>
      <c r="I18" s="177"/>
      <c r="J18" s="177"/>
      <c r="K18" s="175"/>
    </row>
    <row r="19" spans="2:11" ht="12.75" customHeight="1">
      <c r="B19" s="178"/>
      <c r="C19" s="179"/>
      <c r="D19" s="179"/>
      <c r="E19" s="179"/>
      <c r="F19" s="179"/>
      <c r="G19" s="179"/>
      <c r="H19" s="179"/>
      <c r="I19" s="179"/>
      <c r="J19" s="179"/>
      <c r="K19" s="175"/>
    </row>
    <row r="20" spans="2:11" ht="15" customHeight="1">
      <c r="B20" s="178"/>
      <c r="C20" s="282" t="s">
        <v>430</v>
      </c>
      <c r="D20" s="282"/>
      <c r="E20" s="282"/>
      <c r="F20" s="282"/>
      <c r="G20" s="282"/>
      <c r="H20" s="282"/>
      <c r="I20" s="282"/>
      <c r="J20" s="282"/>
      <c r="K20" s="175"/>
    </row>
    <row r="21" spans="2:11" ht="15" customHeight="1">
      <c r="B21" s="178"/>
      <c r="C21" s="177"/>
      <c r="D21" s="282" t="s">
        <v>431</v>
      </c>
      <c r="E21" s="282"/>
      <c r="F21" s="282"/>
      <c r="G21" s="282"/>
      <c r="H21" s="282"/>
      <c r="I21" s="282"/>
      <c r="J21" s="282"/>
      <c r="K21" s="175"/>
    </row>
    <row r="22" spans="2:11" ht="15" customHeight="1">
      <c r="B22" s="178"/>
      <c r="C22" s="179"/>
      <c r="D22" s="282" t="s">
        <v>432</v>
      </c>
      <c r="E22" s="282"/>
      <c r="F22" s="282"/>
      <c r="G22" s="282"/>
      <c r="H22" s="282"/>
      <c r="I22" s="282"/>
      <c r="J22" s="282"/>
      <c r="K22" s="175"/>
    </row>
    <row r="23" spans="2:11" ht="12.75" customHeight="1">
      <c r="B23" s="178"/>
      <c r="C23" s="179"/>
      <c r="D23" s="179"/>
      <c r="E23" s="179"/>
      <c r="F23" s="179"/>
      <c r="G23" s="179"/>
      <c r="H23" s="179"/>
      <c r="I23" s="179"/>
      <c r="J23" s="179"/>
      <c r="K23" s="175"/>
    </row>
    <row r="24" spans="2:11" ht="15" customHeight="1">
      <c r="B24" s="178"/>
      <c r="C24" s="179"/>
      <c r="D24" s="282" t="s">
        <v>433</v>
      </c>
      <c r="E24" s="282"/>
      <c r="F24" s="282"/>
      <c r="G24" s="282"/>
      <c r="H24" s="282"/>
      <c r="I24" s="282"/>
      <c r="J24" s="282"/>
      <c r="K24" s="175"/>
    </row>
    <row r="25" spans="2:11" ht="15" customHeight="1">
      <c r="B25" s="178"/>
      <c r="C25" s="179"/>
      <c r="D25" s="282" t="s">
        <v>434</v>
      </c>
      <c r="E25" s="282"/>
      <c r="F25" s="282"/>
      <c r="G25" s="282"/>
      <c r="H25" s="282"/>
      <c r="I25" s="282"/>
      <c r="J25" s="282"/>
      <c r="K25" s="175"/>
    </row>
    <row r="26" spans="2:11" ht="12.75" customHeight="1">
      <c r="B26" s="178"/>
      <c r="C26" s="179"/>
      <c r="D26" s="179"/>
      <c r="E26" s="179"/>
      <c r="F26" s="179"/>
      <c r="G26" s="179"/>
      <c r="H26" s="179"/>
      <c r="I26" s="179"/>
      <c r="J26" s="179"/>
      <c r="K26" s="175"/>
    </row>
    <row r="27" spans="2:11" ht="15" customHeight="1">
      <c r="B27" s="178"/>
      <c r="C27" s="179"/>
      <c r="D27" s="282" t="s">
        <v>435</v>
      </c>
      <c r="E27" s="282"/>
      <c r="F27" s="282"/>
      <c r="G27" s="282"/>
      <c r="H27" s="282"/>
      <c r="I27" s="282"/>
      <c r="J27" s="282"/>
      <c r="K27" s="175"/>
    </row>
    <row r="28" spans="2:11" ht="15" customHeight="1">
      <c r="B28" s="178"/>
      <c r="C28" s="179"/>
      <c r="D28" s="282" t="s">
        <v>436</v>
      </c>
      <c r="E28" s="282"/>
      <c r="F28" s="282"/>
      <c r="G28" s="282"/>
      <c r="H28" s="282"/>
      <c r="I28" s="282"/>
      <c r="J28" s="282"/>
      <c r="K28" s="175"/>
    </row>
    <row r="29" spans="2:11" ht="15" customHeight="1">
      <c r="B29" s="178"/>
      <c r="C29" s="179"/>
      <c r="D29" s="282" t="s">
        <v>437</v>
      </c>
      <c r="E29" s="282"/>
      <c r="F29" s="282"/>
      <c r="G29" s="282"/>
      <c r="H29" s="282"/>
      <c r="I29" s="282"/>
      <c r="J29" s="282"/>
      <c r="K29" s="175"/>
    </row>
    <row r="30" spans="2:11" ht="15" customHeight="1">
      <c r="B30" s="178"/>
      <c r="C30" s="179"/>
      <c r="D30" s="177"/>
      <c r="E30" s="182" t="s">
        <v>95</v>
      </c>
      <c r="F30" s="177"/>
      <c r="G30" s="282" t="s">
        <v>438</v>
      </c>
      <c r="H30" s="282"/>
      <c r="I30" s="282"/>
      <c r="J30" s="282"/>
      <c r="K30" s="175"/>
    </row>
    <row r="31" spans="2:11" ht="15" customHeight="1">
      <c r="B31" s="178"/>
      <c r="C31" s="179"/>
      <c r="D31" s="177"/>
      <c r="E31" s="182" t="s">
        <v>439</v>
      </c>
      <c r="F31" s="177"/>
      <c r="G31" s="282" t="s">
        <v>440</v>
      </c>
      <c r="H31" s="282"/>
      <c r="I31" s="282"/>
      <c r="J31" s="282"/>
      <c r="K31" s="175"/>
    </row>
    <row r="32" spans="2:11" ht="15" customHeight="1">
      <c r="B32" s="178"/>
      <c r="C32" s="179"/>
      <c r="D32" s="177"/>
      <c r="E32" s="182"/>
      <c r="F32" s="177"/>
      <c r="G32" s="282" t="s">
        <v>441</v>
      </c>
      <c r="H32" s="282"/>
      <c r="I32" s="282"/>
      <c r="J32" s="282"/>
      <c r="K32" s="175"/>
    </row>
    <row r="33" spans="2:11" ht="15" customHeight="1">
      <c r="B33" s="178"/>
      <c r="C33" s="179"/>
      <c r="D33" s="177"/>
      <c r="E33" s="182"/>
      <c r="F33" s="177"/>
      <c r="G33" s="282" t="s">
        <v>442</v>
      </c>
      <c r="H33" s="282"/>
      <c r="I33" s="282"/>
      <c r="J33" s="282"/>
      <c r="K33" s="175"/>
    </row>
    <row r="34" spans="2:11" ht="15" customHeight="1">
      <c r="B34" s="178"/>
      <c r="C34" s="179"/>
      <c r="D34" s="177"/>
      <c r="E34" s="182"/>
      <c r="F34" s="177"/>
      <c r="G34" s="282" t="s">
        <v>443</v>
      </c>
      <c r="H34" s="282"/>
      <c r="I34" s="282"/>
      <c r="J34" s="282"/>
      <c r="K34" s="175"/>
    </row>
    <row r="35" spans="2:11" ht="15" customHeight="1">
      <c r="B35" s="178"/>
      <c r="C35" s="179"/>
      <c r="D35" s="177"/>
      <c r="E35" s="182"/>
      <c r="F35" s="177"/>
      <c r="G35" s="282" t="s">
        <v>444</v>
      </c>
      <c r="H35" s="282"/>
      <c r="I35" s="282"/>
      <c r="J35" s="282"/>
      <c r="K35" s="175"/>
    </row>
    <row r="36" spans="2:11" ht="15" customHeight="1">
      <c r="B36" s="178"/>
      <c r="C36" s="179"/>
      <c r="D36" s="177"/>
      <c r="E36" s="182"/>
      <c r="F36" s="177"/>
      <c r="G36" s="282" t="s">
        <v>445</v>
      </c>
      <c r="H36" s="282"/>
      <c r="I36" s="282"/>
      <c r="J36" s="282"/>
      <c r="K36" s="175"/>
    </row>
    <row r="37" spans="2:11" ht="15" customHeight="1">
      <c r="B37" s="178"/>
      <c r="C37" s="179"/>
      <c r="D37" s="177"/>
      <c r="E37" s="182"/>
      <c r="F37" s="177"/>
      <c r="G37" s="282" t="s">
        <v>446</v>
      </c>
      <c r="H37" s="282"/>
      <c r="I37" s="282"/>
      <c r="J37" s="282"/>
      <c r="K37" s="175"/>
    </row>
    <row r="38" spans="2:11" ht="15" customHeight="1">
      <c r="B38" s="178"/>
      <c r="C38" s="179"/>
      <c r="D38" s="177"/>
      <c r="E38" s="182" t="s">
        <v>46</v>
      </c>
      <c r="F38" s="177"/>
      <c r="G38" s="282" t="s">
        <v>447</v>
      </c>
      <c r="H38" s="282"/>
      <c r="I38" s="282"/>
      <c r="J38" s="282"/>
      <c r="K38" s="175"/>
    </row>
    <row r="39" spans="2:11" ht="15" customHeight="1">
      <c r="B39" s="178"/>
      <c r="C39" s="179"/>
      <c r="D39" s="177"/>
      <c r="E39" s="182" t="s">
        <v>96</v>
      </c>
      <c r="F39" s="177"/>
      <c r="G39" s="282" t="s">
        <v>448</v>
      </c>
      <c r="H39" s="282"/>
      <c r="I39" s="282"/>
      <c r="J39" s="282"/>
      <c r="K39" s="175"/>
    </row>
    <row r="40" spans="2:11" ht="15" customHeight="1">
      <c r="B40" s="178"/>
      <c r="C40" s="179"/>
      <c r="D40" s="177"/>
      <c r="E40" s="182" t="s">
        <v>97</v>
      </c>
      <c r="F40" s="177"/>
      <c r="G40" s="282" t="s">
        <v>449</v>
      </c>
      <c r="H40" s="282"/>
      <c r="I40" s="282"/>
      <c r="J40" s="282"/>
      <c r="K40" s="175"/>
    </row>
    <row r="41" spans="2:11" ht="15" customHeight="1">
      <c r="B41" s="178"/>
      <c r="C41" s="179"/>
      <c r="D41" s="177"/>
      <c r="E41" s="182" t="s">
        <v>98</v>
      </c>
      <c r="F41" s="177"/>
      <c r="G41" s="282" t="s">
        <v>450</v>
      </c>
      <c r="H41" s="282"/>
      <c r="I41" s="282"/>
      <c r="J41" s="282"/>
      <c r="K41" s="175"/>
    </row>
    <row r="42" spans="2:11" ht="15" customHeight="1">
      <c r="B42" s="178"/>
      <c r="C42" s="179"/>
      <c r="D42" s="177"/>
      <c r="E42" s="182" t="s">
        <v>451</v>
      </c>
      <c r="F42" s="177"/>
      <c r="G42" s="282" t="s">
        <v>452</v>
      </c>
      <c r="H42" s="282"/>
      <c r="I42" s="282"/>
      <c r="J42" s="282"/>
      <c r="K42" s="175"/>
    </row>
    <row r="43" spans="2:11" ht="15" customHeight="1">
      <c r="B43" s="178"/>
      <c r="C43" s="179"/>
      <c r="D43" s="177"/>
      <c r="E43" s="182" t="s">
        <v>453</v>
      </c>
      <c r="F43" s="177"/>
      <c r="G43" s="282" t="s">
        <v>454</v>
      </c>
      <c r="H43" s="282"/>
      <c r="I43" s="282"/>
      <c r="J43" s="282"/>
      <c r="K43" s="175"/>
    </row>
    <row r="44" spans="2:11" ht="15" customHeight="1">
      <c r="B44" s="178"/>
      <c r="C44" s="179"/>
      <c r="D44" s="177"/>
      <c r="E44" s="182" t="s">
        <v>101</v>
      </c>
      <c r="F44" s="177"/>
      <c r="G44" s="282" t="s">
        <v>455</v>
      </c>
      <c r="H44" s="282"/>
      <c r="I44" s="282"/>
      <c r="J44" s="282"/>
      <c r="K44" s="175"/>
    </row>
    <row r="45" spans="2:11" ht="12.75" customHeight="1">
      <c r="B45" s="178"/>
      <c r="C45" s="179"/>
      <c r="D45" s="177"/>
      <c r="E45" s="177"/>
      <c r="F45" s="177"/>
      <c r="G45" s="177"/>
      <c r="H45" s="177"/>
      <c r="I45" s="177"/>
      <c r="J45" s="177"/>
      <c r="K45" s="175"/>
    </row>
    <row r="46" spans="2:11" ht="15" customHeight="1">
      <c r="B46" s="178"/>
      <c r="C46" s="179"/>
      <c r="D46" s="282" t="s">
        <v>456</v>
      </c>
      <c r="E46" s="282"/>
      <c r="F46" s="282"/>
      <c r="G46" s="282"/>
      <c r="H46" s="282"/>
      <c r="I46" s="282"/>
      <c r="J46" s="282"/>
      <c r="K46" s="175"/>
    </row>
    <row r="47" spans="2:11" ht="15" customHeight="1">
      <c r="B47" s="178"/>
      <c r="C47" s="179"/>
      <c r="D47" s="179"/>
      <c r="E47" s="282" t="s">
        <v>457</v>
      </c>
      <c r="F47" s="282"/>
      <c r="G47" s="282"/>
      <c r="H47" s="282"/>
      <c r="I47" s="282"/>
      <c r="J47" s="282"/>
      <c r="K47" s="175"/>
    </row>
    <row r="48" spans="2:11" ht="15" customHeight="1">
      <c r="B48" s="178"/>
      <c r="C48" s="179"/>
      <c r="D48" s="179"/>
      <c r="E48" s="282" t="s">
        <v>458</v>
      </c>
      <c r="F48" s="282"/>
      <c r="G48" s="282"/>
      <c r="H48" s="282"/>
      <c r="I48" s="282"/>
      <c r="J48" s="282"/>
      <c r="K48" s="175"/>
    </row>
    <row r="49" spans="2:11" ht="15" customHeight="1">
      <c r="B49" s="178"/>
      <c r="C49" s="179"/>
      <c r="D49" s="179"/>
      <c r="E49" s="282" t="s">
        <v>459</v>
      </c>
      <c r="F49" s="282"/>
      <c r="G49" s="282"/>
      <c r="H49" s="282"/>
      <c r="I49" s="282"/>
      <c r="J49" s="282"/>
      <c r="K49" s="175"/>
    </row>
    <row r="50" spans="2:11" ht="15" customHeight="1">
      <c r="B50" s="178"/>
      <c r="C50" s="179"/>
      <c r="D50" s="282" t="s">
        <v>460</v>
      </c>
      <c r="E50" s="282"/>
      <c r="F50" s="282"/>
      <c r="G50" s="282"/>
      <c r="H50" s="282"/>
      <c r="I50" s="282"/>
      <c r="J50" s="282"/>
      <c r="K50" s="175"/>
    </row>
    <row r="51" spans="2:11" ht="25.5" customHeight="1">
      <c r="B51" s="174"/>
      <c r="C51" s="284" t="s">
        <v>461</v>
      </c>
      <c r="D51" s="284"/>
      <c r="E51" s="284"/>
      <c r="F51" s="284"/>
      <c r="G51" s="284"/>
      <c r="H51" s="284"/>
      <c r="I51" s="284"/>
      <c r="J51" s="284"/>
      <c r="K51" s="175"/>
    </row>
    <row r="52" spans="2:11" ht="5.25" customHeight="1">
      <c r="B52" s="174"/>
      <c r="C52" s="176"/>
      <c r="D52" s="176"/>
      <c r="E52" s="176"/>
      <c r="F52" s="176"/>
      <c r="G52" s="176"/>
      <c r="H52" s="176"/>
      <c r="I52" s="176"/>
      <c r="J52" s="176"/>
      <c r="K52" s="175"/>
    </row>
    <row r="53" spans="2:11" ht="15" customHeight="1">
      <c r="B53" s="174"/>
      <c r="C53" s="282" t="s">
        <v>462</v>
      </c>
      <c r="D53" s="282"/>
      <c r="E53" s="282"/>
      <c r="F53" s="282"/>
      <c r="G53" s="282"/>
      <c r="H53" s="282"/>
      <c r="I53" s="282"/>
      <c r="J53" s="282"/>
      <c r="K53" s="175"/>
    </row>
    <row r="54" spans="2:11" ht="15" customHeight="1">
      <c r="B54" s="174"/>
      <c r="C54" s="282" t="s">
        <v>463</v>
      </c>
      <c r="D54" s="282"/>
      <c r="E54" s="282"/>
      <c r="F54" s="282"/>
      <c r="G54" s="282"/>
      <c r="H54" s="282"/>
      <c r="I54" s="282"/>
      <c r="J54" s="282"/>
      <c r="K54" s="175"/>
    </row>
    <row r="55" spans="2:11" ht="12.75" customHeight="1">
      <c r="B55" s="174"/>
      <c r="C55" s="177"/>
      <c r="D55" s="177"/>
      <c r="E55" s="177"/>
      <c r="F55" s="177"/>
      <c r="G55" s="177"/>
      <c r="H55" s="177"/>
      <c r="I55" s="177"/>
      <c r="J55" s="177"/>
      <c r="K55" s="175"/>
    </row>
    <row r="56" spans="2:11" ht="15" customHeight="1">
      <c r="B56" s="174"/>
      <c r="C56" s="283" t="s">
        <v>464</v>
      </c>
      <c r="D56" s="283"/>
      <c r="E56" s="283"/>
      <c r="F56" s="283"/>
      <c r="G56" s="283"/>
      <c r="H56" s="283"/>
      <c r="I56" s="283"/>
      <c r="J56" s="283"/>
      <c r="K56" s="175"/>
    </row>
    <row r="57" spans="2:11" ht="15" customHeight="1">
      <c r="B57" s="174"/>
      <c r="C57" s="179"/>
      <c r="D57" s="282" t="s">
        <v>465</v>
      </c>
      <c r="E57" s="282"/>
      <c r="F57" s="282"/>
      <c r="G57" s="282"/>
      <c r="H57" s="282"/>
      <c r="I57" s="282"/>
      <c r="J57" s="282"/>
      <c r="K57" s="175"/>
    </row>
    <row r="58" spans="2:11" ht="15" customHeight="1">
      <c r="B58" s="174"/>
      <c r="C58" s="179"/>
      <c r="D58" s="282" t="s">
        <v>466</v>
      </c>
      <c r="E58" s="282"/>
      <c r="F58" s="282"/>
      <c r="G58" s="282"/>
      <c r="H58" s="282"/>
      <c r="I58" s="282"/>
      <c r="J58" s="282"/>
      <c r="K58" s="175"/>
    </row>
    <row r="59" spans="2:11" ht="15" customHeight="1">
      <c r="B59" s="174"/>
      <c r="C59" s="179"/>
      <c r="D59" s="282" t="s">
        <v>467</v>
      </c>
      <c r="E59" s="282"/>
      <c r="F59" s="282"/>
      <c r="G59" s="282"/>
      <c r="H59" s="282"/>
      <c r="I59" s="282"/>
      <c r="J59" s="282"/>
      <c r="K59" s="175"/>
    </row>
    <row r="60" spans="2:11" ht="15" customHeight="1">
      <c r="B60" s="174"/>
      <c r="C60" s="179"/>
      <c r="D60" s="282" t="s">
        <v>468</v>
      </c>
      <c r="E60" s="282"/>
      <c r="F60" s="282"/>
      <c r="G60" s="282"/>
      <c r="H60" s="282"/>
      <c r="I60" s="282"/>
      <c r="J60" s="282"/>
      <c r="K60" s="175"/>
    </row>
    <row r="61" spans="2:11" ht="15" customHeight="1">
      <c r="B61" s="174"/>
      <c r="C61" s="179"/>
      <c r="D61" s="282" t="s">
        <v>469</v>
      </c>
      <c r="E61" s="282"/>
      <c r="F61" s="282"/>
      <c r="G61" s="282"/>
      <c r="H61" s="282"/>
      <c r="I61" s="282"/>
      <c r="J61" s="282"/>
      <c r="K61" s="175"/>
    </row>
    <row r="62" spans="2:11" ht="15" customHeight="1">
      <c r="B62" s="174"/>
      <c r="C62" s="179"/>
      <c r="D62" s="282" t="s">
        <v>470</v>
      </c>
      <c r="E62" s="282"/>
      <c r="F62" s="282"/>
      <c r="G62" s="282"/>
      <c r="H62" s="282"/>
      <c r="I62" s="282"/>
      <c r="J62" s="282"/>
      <c r="K62" s="175"/>
    </row>
    <row r="63" spans="2:11" ht="15" customHeight="1">
      <c r="B63" s="174"/>
      <c r="C63" s="179"/>
      <c r="D63" s="282" t="s">
        <v>471</v>
      </c>
      <c r="E63" s="282"/>
      <c r="F63" s="282"/>
      <c r="G63" s="282"/>
      <c r="H63" s="282"/>
      <c r="I63" s="282"/>
      <c r="J63" s="282"/>
      <c r="K63" s="175"/>
    </row>
    <row r="64" spans="2:11" ht="15" customHeight="1">
      <c r="B64" s="174"/>
      <c r="C64" s="179"/>
      <c r="D64" s="282" t="s">
        <v>472</v>
      </c>
      <c r="E64" s="282"/>
      <c r="F64" s="282"/>
      <c r="G64" s="282"/>
      <c r="H64" s="282"/>
      <c r="I64" s="282"/>
      <c r="J64" s="282"/>
      <c r="K64" s="175"/>
    </row>
    <row r="65" spans="2:11" ht="8.25" customHeight="1">
      <c r="B65" s="174"/>
      <c r="C65" s="179"/>
      <c r="D65" s="179"/>
      <c r="E65" s="183"/>
      <c r="F65" s="179"/>
      <c r="G65" s="179"/>
      <c r="H65" s="179"/>
      <c r="I65" s="179"/>
      <c r="J65" s="179"/>
      <c r="K65" s="175"/>
    </row>
    <row r="66" spans="2:11" ht="12.75" customHeight="1">
      <c r="B66" s="174"/>
      <c r="C66" s="179"/>
      <c r="D66" s="282" t="s">
        <v>473</v>
      </c>
      <c r="E66" s="282"/>
      <c r="F66" s="282"/>
      <c r="G66" s="282"/>
      <c r="H66" s="282"/>
      <c r="I66" s="282"/>
      <c r="J66" s="282"/>
      <c r="K66" s="175"/>
    </row>
    <row r="67" spans="2:11" ht="12.75" customHeight="1">
      <c r="B67" s="174"/>
      <c r="C67" s="179"/>
      <c r="D67" s="282" t="s">
        <v>474</v>
      </c>
      <c r="E67" s="282"/>
      <c r="F67" s="282"/>
      <c r="G67" s="282"/>
      <c r="H67" s="282"/>
      <c r="I67" s="282"/>
      <c r="J67" s="282"/>
      <c r="K67" s="175"/>
    </row>
    <row r="68" spans="2:11" ht="12.75" customHeight="1">
      <c r="B68" s="184"/>
      <c r="C68" s="185"/>
      <c r="D68" s="185"/>
      <c r="E68" s="185"/>
      <c r="F68" s="185"/>
      <c r="G68" s="185"/>
      <c r="H68" s="185"/>
      <c r="I68" s="185"/>
      <c r="J68" s="185"/>
      <c r="K68" s="186"/>
    </row>
    <row r="69" spans="2:11" ht="18.75" customHeight="1">
      <c r="B69" s="187"/>
      <c r="C69" s="187"/>
      <c r="D69" s="187"/>
      <c r="E69" s="187"/>
      <c r="F69" s="187"/>
      <c r="G69" s="187"/>
      <c r="H69" s="187"/>
      <c r="I69" s="187"/>
      <c r="J69" s="187"/>
      <c r="K69" s="188"/>
    </row>
    <row r="70" spans="2:11" ht="18.75" customHeight="1"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2:11" ht="7.5" customHeight="1">
      <c r="B71" s="189"/>
      <c r="C71" s="190"/>
      <c r="D71" s="190"/>
      <c r="E71" s="190"/>
      <c r="F71" s="190"/>
      <c r="G71" s="190"/>
      <c r="H71" s="190"/>
      <c r="I71" s="190"/>
      <c r="J71" s="190"/>
      <c r="K71" s="191"/>
    </row>
    <row r="72" spans="2:11" ht="45" customHeight="1">
      <c r="B72" s="192"/>
      <c r="C72" s="280" t="s">
        <v>414</v>
      </c>
      <c r="D72" s="280"/>
      <c r="E72" s="280"/>
      <c r="F72" s="280"/>
      <c r="G72" s="280"/>
      <c r="H72" s="280"/>
      <c r="I72" s="280"/>
      <c r="J72" s="280"/>
      <c r="K72" s="193"/>
    </row>
    <row r="73" spans="2:11" ht="17.25" customHeight="1">
      <c r="B73" s="192"/>
      <c r="C73" s="194" t="s">
        <v>475</v>
      </c>
      <c r="D73" s="194"/>
      <c r="E73" s="194"/>
      <c r="F73" s="194" t="s">
        <v>476</v>
      </c>
      <c r="G73" s="195"/>
      <c r="H73" s="194" t="s">
        <v>96</v>
      </c>
      <c r="I73" s="194" t="s">
        <v>49</v>
      </c>
      <c r="J73" s="194" t="s">
        <v>477</v>
      </c>
      <c r="K73" s="193"/>
    </row>
    <row r="74" spans="2:11" ht="17.25" customHeight="1">
      <c r="B74" s="192"/>
      <c r="C74" s="196" t="s">
        <v>478</v>
      </c>
      <c r="D74" s="196"/>
      <c r="E74" s="196"/>
      <c r="F74" s="197" t="s">
        <v>479</v>
      </c>
      <c r="G74" s="198"/>
      <c r="H74" s="196"/>
      <c r="I74" s="196"/>
      <c r="J74" s="196" t="s">
        <v>480</v>
      </c>
      <c r="K74" s="193"/>
    </row>
    <row r="75" spans="2:11" ht="5.25" customHeight="1">
      <c r="B75" s="192"/>
      <c r="C75" s="199"/>
      <c r="D75" s="199"/>
      <c r="E75" s="199"/>
      <c r="F75" s="199"/>
      <c r="G75" s="200"/>
      <c r="H75" s="199"/>
      <c r="I75" s="199"/>
      <c r="J75" s="199"/>
      <c r="K75" s="193"/>
    </row>
    <row r="76" spans="2:11" ht="15" customHeight="1">
      <c r="B76" s="192"/>
      <c r="C76" s="182" t="s">
        <v>481</v>
      </c>
      <c r="D76" s="182"/>
      <c r="E76" s="182"/>
      <c r="F76" s="201" t="s">
        <v>482</v>
      </c>
      <c r="G76" s="200"/>
      <c r="H76" s="182" t="s">
        <v>483</v>
      </c>
      <c r="I76" s="182" t="s">
        <v>484</v>
      </c>
      <c r="J76" s="182" t="s">
        <v>485</v>
      </c>
      <c r="K76" s="193"/>
    </row>
    <row r="77" spans="2:11" ht="15" customHeight="1">
      <c r="B77" s="202"/>
      <c r="C77" s="182" t="s">
        <v>486</v>
      </c>
      <c r="D77" s="182"/>
      <c r="E77" s="182"/>
      <c r="F77" s="201" t="s">
        <v>487</v>
      </c>
      <c r="G77" s="200"/>
      <c r="H77" s="182" t="s">
        <v>488</v>
      </c>
      <c r="I77" s="182" t="s">
        <v>484</v>
      </c>
      <c r="J77" s="182">
        <v>50</v>
      </c>
      <c r="K77" s="193"/>
    </row>
    <row r="78" spans="2:11" ht="15" customHeight="1">
      <c r="B78" s="202"/>
      <c r="C78" s="182" t="s">
        <v>489</v>
      </c>
      <c r="D78" s="182"/>
      <c r="E78" s="182"/>
      <c r="F78" s="201" t="s">
        <v>482</v>
      </c>
      <c r="G78" s="200"/>
      <c r="H78" s="182" t="s">
        <v>490</v>
      </c>
      <c r="I78" s="182" t="s">
        <v>491</v>
      </c>
      <c r="J78" s="182"/>
      <c r="K78" s="193"/>
    </row>
    <row r="79" spans="2:11" ht="15" customHeight="1">
      <c r="B79" s="202"/>
      <c r="C79" s="182" t="s">
        <v>492</v>
      </c>
      <c r="D79" s="182"/>
      <c r="E79" s="182"/>
      <c r="F79" s="201" t="s">
        <v>487</v>
      </c>
      <c r="G79" s="200"/>
      <c r="H79" s="182" t="s">
        <v>493</v>
      </c>
      <c r="I79" s="182" t="s">
        <v>484</v>
      </c>
      <c r="J79" s="182">
        <v>50</v>
      </c>
      <c r="K79" s="193"/>
    </row>
    <row r="80" spans="2:11" ht="15" customHeight="1">
      <c r="B80" s="202"/>
      <c r="C80" s="182" t="s">
        <v>494</v>
      </c>
      <c r="D80" s="182"/>
      <c r="E80" s="182"/>
      <c r="F80" s="201" t="s">
        <v>487</v>
      </c>
      <c r="G80" s="200"/>
      <c r="H80" s="182" t="s">
        <v>495</v>
      </c>
      <c r="I80" s="182" t="s">
        <v>484</v>
      </c>
      <c r="J80" s="182">
        <v>20</v>
      </c>
      <c r="K80" s="193"/>
    </row>
    <row r="81" spans="2:11" ht="15" customHeight="1">
      <c r="B81" s="202"/>
      <c r="C81" s="182" t="s">
        <v>496</v>
      </c>
      <c r="D81" s="182"/>
      <c r="E81" s="182"/>
      <c r="F81" s="201" t="s">
        <v>487</v>
      </c>
      <c r="G81" s="200"/>
      <c r="H81" s="182" t="s">
        <v>497</v>
      </c>
      <c r="I81" s="182" t="s">
        <v>484</v>
      </c>
      <c r="J81" s="182">
        <v>20</v>
      </c>
      <c r="K81" s="193"/>
    </row>
    <row r="82" spans="2:11" ht="15" customHeight="1">
      <c r="B82" s="202"/>
      <c r="C82" s="182" t="s">
        <v>498</v>
      </c>
      <c r="D82" s="182"/>
      <c r="E82" s="182"/>
      <c r="F82" s="201" t="s">
        <v>487</v>
      </c>
      <c r="G82" s="200"/>
      <c r="H82" s="182" t="s">
        <v>499</v>
      </c>
      <c r="I82" s="182" t="s">
        <v>484</v>
      </c>
      <c r="J82" s="182">
        <v>50</v>
      </c>
      <c r="K82" s="193"/>
    </row>
    <row r="83" spans="2:11" ht="15" customHeight="1">
      <c r="B83" s="202"/>
      <c r="C83" s="182" t="s">
        <v>500</v>
      </c>
      <c r="D83" s="182"/>
      <c r="E83" s="182"/>
      <c r="F83" s="201" t="s">
        <v>487</v>
      </c>
      <c r="G83" s="200"/>
      <c r="H83" s="182" t="s">
        <v>500</v>
      </c>
      <c r="I83" s="182" t="s">
        <v>484</v>
      </c>
      <c r="J83" s="182">
        <v>50</v>
      </c>
      <c r="K83" s="193"/>
    </row>
    <row r="84" spans="2:11" ht="15" customHeight="1">
      <c r="B84" s="202"/>
      <c r="C84" s="182" t="s">
        <v>102</v>
      </c>
      <c r="D84" s="182"/>
      <c r="E84" s="182"/>
      <c r="F84" s="201" t="s">
        <v>487</v>
      </c>
      <c r="G84" s="200"/>
      <c r="H84" s="182" t="s">
        <v>501</v>
      </c>
      <c r="I84" s="182" t="s">
        <v>484</v>
      </c>
      <c r="J84" s="182">
        <v>255</v>
      </c>
      <c r="K84" s="193"/>
    </row>
    <row r="85" spans="2:11" ht="15" customHeight="1">
      <c r="B85" s="202"/>
      <c r="C85" s="182" t="s">
        <v>502</v>
      </c>
      <c r="D85" s="182"/>
      <c r="E85" s="182"/>
      <c r="F85" s="201" t="s">
        <v>482</v>
      </c>
      <c r="G85" s="200"/>
      <c r="H85" s="182" t="s">
        <v>503</v>
      </c>
      <c r="I85" s="182" t="s">
        <v>504</v>
      </c>
      <c r="J85" s="182"/>
      <c r="K85" s="193"/>
    </row>
    <row r="86" spans="2:11" ht="15" customHeight="1">
      <c r="B86" s="202"/>
      <c r="C86" s="182" t="s">
        <v>505</v>
      </c>
      <c r="D86" s="182"/>
      <c r="E86" s="182"/>
      <c r="F86" s="201" t="s">
        <v>482</v>
      </c>
      <c r="G86" s="200"/>
      <c r="H86" s="182" t="s">
        <v>506</v>
      </c>
      <c r="I86" s="182" t="s">
        <v>507</v>
      </c>
      <c r="J86" s="182"/>
      <c r="K86" s="193"/>
    </row>
    <row r="87" spans="2:11" ht="15" customHeight="1">
      <c r="B87" s="202"/>
      <c r="C87" s="182" t="s">
        <v>508</v>
      </c>
      <c r="D87" s="182"/>
      <c r="E87" s="182"/>
      <c r="F87" s="201" t="s">
        <v>482</v>
      </c>
      <c r="G87" s="200"/>
      <c r="H87" s="182" t="s">
        <v>508</v>
      </c>
      <c r="I87" s="182" t="s">
        <v>507</v>
      </c>
      <c r="J87" s="182"/>
      <c r="K87" s="193"/>
    </row>
    <row r="88" spans="2:11" ht="15" customHeight="1">
      <c r="B88" s="202"/>
      <c r="C88" s="182" t="s">
        <v>35</v>
      </c>
      <c r="D88" s="182"/>
      <c r="E88" s="182"/>
      <c r="F88" s="201" t="s">
        <v>482</v>
      </c>
      <c r="G88" s="200"/>
      <c r="H88" s="182" t="s">
        <v>509</v>
      </c>
      <c r="I88" s="182" t="s">
        <v>507</v>
      </c>
      <c r="J88" s="182"/>
      <c r="K88" s="193"/>
    </row>
    <row r="89" spans="2:11" ht="15" customHeight="1">
      <c r="B89" s="202"/>
      <c r="C89" s="182" t="s">
        <v>41</v>
      </c>
      <c r="D89" s="182"/>
      <c r="E89" s="182"/>
      <c r="F89" s="201" t="s">
        <v>482</v>
      </c>
      <c r="G89" s="200"/>
      <c r="H89" s="182" t="s">
        <v>510</v>
      </c>
      <c r="I89" s="182" t="s">
        <v>507</v>
      </c>
      <c r="J89" s="182"/>
      <c r="K89" s="193"/>
    </row>
    <row r="90" spans="2:11" ht="15" customHeight="1">
      <c r="B90" s="203"/>
      <c r="C90" s="204"/>
      <c r="D90" s="204"/>
      <c r="E90" s="204"/>
      <c r="F90" s="204"/>
      <c r="G90" s="204"/>
      <c r="H90" s="204"/>
      <c r="I90" s="204"/>
      <c r="J90" s="204"/>
      <c r="K90" s="205"/>
    </row>
    <row r="91" spans="2:11" ht="18.75" customHeight="1">
      <c r="B91" s="206"/>
      <c r="C91" s="207"/>
      <c r="D91" s="207"/>
      <c r="E91" s="207"/>
      <c r="F91" s="207"/>
      <c r="G91" s="207"/>
      <c r="H91" s="207"/>
      <c r="I91" s="207"/>
      <c r="J91" s="207"/>
      <c r="K91" s="206"/>
    </row>
    <row r="92" spans="2:11" ht="18.75" customHeight="1">
      <c r="B92" s="188"/>
      <c r="C92" s="188"/>
      <c r="D92" s="188"/>
      <c r="E92" s="188"/>
      <c r="F92" s="188"/>
      <c r="G92" s="188"/>
      <c r="H92" s="188"/>
      <c r="I92" s="188"/>
      <c r="J92" s="188"/>
      <c r="K92" s="188"/>
    </row>
    <row r="93" spans="2:11" ht="7.5" customHeight="1">
      <c r="B93" s="189"/>
      <c r="C93" s="190"/>
      <c r="D93" s="190"/>
      <c r="E93" s="190"/>
      <c r="F93" s="190"/>
      <c r="G93" s="190"/>
      <c r="H93" s="190"/>
      <c r="I93" s="190"/>
      <c r="J93" s="190"/>
      <c r="K93" s="191"/>
    </row>
    <row r="94" spans="2:11" ht="45" customHeight="1">
      <c r="B94" s="192"/>
      <c r="C94" s="280" t="s">
        <v>511</v>
      </c>
      <c r="D94" s="280"/>
      <c r="E94" s="280"/>
      <c r="F94" s="280"/>
      <c r="G94" s="280"/>
      <c r="H94" s="280"/>
      <c r="I94" s="280"/>
      <c r="J94" s="280"/>
      <c r="K94" s="193"/>
    </row>
    <row r="95" spans="2:11" ht="17.25" customHeight="1">
      <c r="B95" s="192"/>
      <c r="C95" s="194" t="s">
        <v>475</v>
      </c>
      <c r="D95" s="194"/>
      <c r="E95" s="194"/>
      <c r="F95" s="194" t="s">
        <v>476</v>
      </c>
      <c r="G95" s="195"/>
      <c r="H95" s="194" t="s">
        <v>96</v>
      </c>
      <c r="I95" s="194" t="s">
        <v>49</v>
      </c>
      <c r="J95" s="194" t="s">
        <v>477</v>
      </c>
      <c r="K95" s="193"/>
    </row>
    <row r="96" spans="2:11" ht="17.25" customHeight="1">
      <c r="B96" s="192"/>
      <c r="C96" s="196" t="s">
        <v>478</v>
      </c>
      <c r="D96" s="196"/>
      <c r="E96" s="196"/>
      <c r="F96" s="197" t="s">
        <v>479</v>
      </c>
      <c r="G96" s="198"/>
      <c r="H96" s="196"/>
      <c r="I96" s="196"/>
      <c r="J96" s="196" t="s">
        <v>480</v>
      </c>
      <c r="K96" s="193"/>
    </row>
    <row r="97" spans="2:11" ht="5.25" customHeight="1">
      <c r="B97" s="192"/>
      <c r="C97" s="194"/>
      <c r="D97" s="194"/>
      <c r="E97" s="194"/>
      <c r="F97" s="194"/>
      <c r="G97" s="208"/>
      <c r="H97" s="194"/>
      <c r="I97" s="194"/>
      <c r="J97" s="194"/>
      <c r="K97" s="193"/>
    </row>
    <row r="98" spans="2:11" ht="15" customHeight="1">
      <c r="B98" s="192"/>
      <c r="C98" s="182" t="s">
        <v>481</v>
      </c>
      <c r="D98" s="182"/>
      <c r="E98" s="182"/>
      <c r="F98" s="201" t="s">
        <v>482</v>
      </c>
      <c r="G98" s="182"/>
      <c r="H98" s="182" t="s">
        <v>512</v>
      </c>
      <c r="I98" s="182" t="s">
        <v>484</v>
      </c>
      <c r="J98" s="182" t="s">
        <v>485</v>
      </c>
      <c r="K98" s="193"/>
    </row>
    <row r="99" spans="2:11" ht="15" customHeight="1">
      <c r="B99" s="202"/>
      <c r="C99" s="182" t="s">
        <v>486</v>
      </c>
      <c r="D99" s="182"/>
      <c r="E99" s="182"/>
      <c r="F99" s="201" t="s">
        <v>487</v>
      </c>
      <c r="G99" s="182"/>
      <c r="H99" s="182" t="s">
        <v>512</v>
      </c>
      <c r="I99" s="182" t="s">
        <v>484</v>
      </c>
      <c r="J99" s="182">
        <v>50</v>
      </c>
      <c r="K99" s="193"/>
    </row>
    <row r="100" spans="2:11" ht="15" customHeight="1">
      <c r="B100" s="202"/>
      <c r="C100" s="182" t="s">
        <v>489</v>
      </c>
      <c r="D100" s="182"/>
      <c r="E100" s="182"/>
      <c r="F100" s="201" t="s">
        <v>482</v>
      </c>
      <c r="G100" s="182"/>
      <c r="H100" s="182" t="s">
        <v>512</v>
      </c>
      <c r="I100" s="182" t="s">
        <v>491</v>
      </c>
      <c r="J100" s="182"/>
      <c r="K100" s="193"/>
    </row>
    <row r="101" spans="2:11" ht="15" customHeight="1">
      <c r="B101" s="202"/>
      <c r="C101" s="182" t="s">
        <v>492</v>
      </c>
      <c r="D101" s="182"/>
      <c r="E101" s="182"/>
      <c r="F101" s="201" t="s">
        <v>487</v>
      </c>
      <c r="G101" s="182"/>
      <c r="H101" s="182" t="s">
        <v>512</v>
      </c>
      <c r="I101" s="182" t="s">
        <v>484</v>
      </c>
      <c r="J101" s="182">
        <v>50</v>
      </c>
      <c r="K101" s="193"/>
    </row>
    <row r="102" spans="2:11" ht="15" customHeight="1">
      <c r="B102" s="202"/>
      <c r="C102" s="182" t="s">
        <v>500</v>
      </c>
      <c r="D102" s="182"/>
      <c r="E102" s="182"/>
      <c r="F102" s="201" t="s">
        <v>487</v>
      </c>
      <c r="G102" s="182"/>
      <c r="H102" s="182" t="s">
        <v>512</v>
      </c>
      <c r="I102" s="182" t="s">
        <v>484</v>
      </c>
      <c r="J102" s="182">
        <v>50</v>
      </c>
      <c r="K102" s="193"/>
    </row>
    <row r="103" spans="2:11" ht="15" customHeight="1">
      <c r="B103" s="202"/>
      <c r="C103" s="182" t="s">
        <v>498</v>
      </c>
      <c r="D103" s="182"/>
      <c r="E103" s="182"/>
      <c r="F103" s="201" t="s">
        <v>487</v>
      </c>
      <c r="G103" s="182"/>
      <c r="H103" s="182" t="s">
        <v>512</v>
      </c>
      <c r="I103" s="182" t="s">
        <v>484</v>
      </c>
      <c r="J103" s="182">
        <v>50</v>
      </c>
      <c r="K103" s="193"/>
    </row>
    <row r="104" spans="2:11" ht="15" customHeight="1">
      <c r="B104" s="202"/>
      <c r="C104" s="182" t="s">
        <v>46</v>
      </c>
      <c r="D104" s="182"/>
      <c r="E104" s="182"/>
      <c r="F104" s="201" t="s">
        <v>482</v>
      </c>
      <c r="G104" s="182"/>
      <c r="H104" s="182" t="s">
        <v>513</v>
      </c>
      <c r="I104" s="182" t="s">
        <v>484</v>
      </c>
      <c r="J104" s="182">
        <v>20</v>
      </c>
      <c r="K104" s="193"/>
    </row>
    <row r="105" spans="2:11" ht="15" customHeight="1">
      <c r="B105" s="202"/>
      <c r="C105" s="182" t="s">
        <v>514</v>
      </c>
      <c r="D105" s="182"/>
      <c r="E105" s="182"/>
      <c r="F105" s="201" t="s">
        <v>482</v>
      </c>
      <c r="G105" s="182"/>
      <c r="H105" s="182" t="s">
        <v>515</v>
      </c>
      <c r="I105" s="182" t="s">
        <v>484</v>
      </c>
      <c r="J105" s="182">
        <v>120</v>
      </c>
      <c r="K105" s="193"/>
    </row>
    <row r="106" spans="2:11" ht="15" customHeight="1">
      <c r="B106" s="202"/>
      <c r="C106" s="182" t="s">
        <v>35</v>
      </c>
      <c r="D106" s="182"/>
      <c r="E106" s="182"/>
      <c r="F106" s="201" t="s">
        <v>482</v>
      </c>
      <c r="G106" s="182"/>
      <c r="H106" s="182" t="s">
        <v>516</v>
      </c>
      <c r="I106" s="182" t="s">
        <v>507</v>
      </c>
      <c r="J106" s="182"/>
      <c r="K106" s="193"/>
    </row>
    <row r="107" spans="2:11" ht="15" customHeight="1">
      <c r="B107" s="202"/>
      <c r="C107" s="182" t="s">
        <v>41</v>
      </c>
      <c r="D107" s="182"/>
      <c r="E107" s="182"/>
      <c r="F107" s="201" t="s">
        <v>482</v>
      </c>
      <c r="G107" s="182"/>
      <c r="H107" s="182" t="s">
        <v>517</v>
      </c>
      <c r="I107" s="182" t="s">
        <v>507</v>
      </c>
      <c r="J107" s="182"/>
      <c r="K107" s="193"/>
    </row>
    <row r="108" spans="2:11" ht="15" customHeight="1">
      <c r="B108" s="202"/>
      <c r="C108" s="182" t="s">
        <v>49</v>
      </c>
      <c r="D108" s="182"/>
      <c r="E108" s="182"/>
      <c r="F108" s="201" t="s">
        <v>482</v>
      </c>
      <c r="G108" s="182"/>
      <c r="H108" s="182" t="s">
        <v>518</v>
      </c>
      <c r="I108" s="182" t="s">
        <v>519</v>
      </c>
      <c r="J108" s="182"/>
      <c r="K108" s="193"/>
    </row>
    <row r="109" spans="2:11" ht="15" customHeight="1">
      <c r="B109" s="203"/>
      <c r="C109" s="209"/>
      <c r="D109" s="209"/>
      <c r="E109" s="209"/>
      <c r="F109" s="209"/>
      <c r="G109" s="209"/>
      <c r="H109" s="209"/>
      <c r="I109" s="209"/>
      <c r="J109" s="209"/>
      <c r="K109" s="205"/>
    </row>
    <row r="110" spans="2:11" ht="18.75" customHeight="1">
      <c r="B110" s="210"/>
      <c r="C110" s="177"/>
      <c r="D110" s="177"/>
      <c r="E110" s="177"/>
      <c r="F110" s="211"/>
      <c r="G110" s="177"/>
      <c r="H110" s="177"/>
      <c r="I110" s="177"/>
      <c r="J110" s="177"/>
      <c r="K110" s="210"/>
    </row>
    <row r="111" spans="2:11" ht="18.75" customHeight="1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</row>
    <row r="112" spans="2:11" ht="7.5" customHeight="1">
      <c r="B112" s="212"/>
      <c r="C112" s="213"/>
      <c r="D112" s="213"/>
      <c r="E112" s="213"/>
      <c r="F112" s="213"/>
      <c r="G112" s="213"/>
      <c r="H112" s="213"/>
      <c r="I112" s="213"/>
      <c r="J112" s="213"/>
      <c r="K112" s="214"/>
    </row>
    <row r="113" spans="2:11" ht="45" customHeight="1">
      <c r="B113" s="215"/>
      <c r="C113" s="281" t="s">
        <v>520</v>
      </c>
      <c r="D113" s="281"/>
      <c r="E113" s="281"/>
      <c r="F113" s="281"/>
      <c r="G113" s="281"/>
      <c r="H113" s="281"/>
      <c r="I113" s="281"/>
      <c r="J113" s="281"/>
      <c r="K113" s="216"/>
    </row>
    <row r="114" spans="2:11" ht="17.25" customHeight="1">
      <c r="B114" s="217"/>
      <c r="C114" s="194" t="s">
        <v>475</v>
      </c>
      <c r="D114" s="194"/>
      <c r="E114" s="194"/>
      <c r="F114" s="194" t="s">
        <v>476</v>
      </c>
      <c r="G114" s="195"/>
      <c r="H114" s="194" t="s">
        <v>96</v>
      </c>
      <c r="I114" s="194" t="s">
        <v>49</v>
      </c>
      <c r="J114" s="194" t="s">
        <v>477</v>
      </c>
      <c r="K114" s="218"/>
    </row>
    <row r="115" spans="2:11" ht="17.25" customHeight="1">
      <c r="B115" s="217"/>
      <c r="C115" s="196" t="s">
        <v>478</v>
      </c>
      <c r="D115" s="196"/>
      <c r="E115" s="196"/>
      <c r="F115" s="197" t="s">
        <v>479</v>
      </c>
      <c r="G115" s="198"/>
      <c r="H115" s="196"/>
      <c r="I115" s="196"/>
      <c r="J115" s="196" t="s">
        <v>480</v>
      </c>
      <c r="K115" s="218"/>
    </row>
    <row r="116" spans="2:11" ht="5.25" customHeight="1">
      <c r="B116" s="219"/>
      <c r="C116" s="199"/>
      <c r="D116" s="199"/>
      <c r="E116" s="199"/>
      <c r="F116" s="199"/>
      <c r="G116" s="182"/>
      <c r="H116" s="199"/>
      <c r="I116" s="199"/>
      <c r="J116" s="199"/>
      <c r="K116" s="220"/>
    </row>
    <row r="117" spans="2:11" ht="15" customHeight="1">
      <c r="B117" s="219"/>
      <c r="C117" s="182" t="s">
        <v>481</v>
      </c>
      <c r="D117" s="199"/>
      <c r="E117" s="199"/>
      <c r="F117" s="201" t="s">
        <v>482</v>
      </c>
      <c r="G117" s="182"/>
      <c r="H117" s="182" t="s">
        <v>512</v>
      </c>
      <c r="I117" s="182" t="s">
        <v>484</v>
      </c>
      <c r="J117" s="182" t="s">
        <v>485</v>
      </c>
      <c r="K117" s="221"/>
    </row>
    <row r="118" spans="2:11" ht="15" customHeight="1">
      <c r="B118" s="219"/>
      <c r="C118" s="182" t="s">
        <v>521</v>
      </c>
      <c r="D118" s="182"/>
      <c r="E118" s="182"/>
      <c r="F118" s="201" t="s">
        <v>482</v>
      </c>
      <c r="G118" s="182"/>
      <c r="H118" s="182" t="s">
        <v>522</v>
      </c>
      <c r="I118" s="182" t="s">
        <v>484</v>
      </c>
      <c r="J118" s="182" t="s">
        <v>485</v>
      </c>
      <c r="K118" s="221"/>
    </row>
    <row r="119" spans="2:11" ht="15" customHeight="1">
      <c r="B119" s="219"/>
      <c r="C119" s="182" t="s">
        <v>523</v>
      </c>
      <c r="D119" s="182"/>
      <c r="E119" s="182"/>
      <c r="F119" s="201" t="s">
        <v>482</v>
      </c>
      <c r="G119" s="182"/>
      <c r="H119" s="182" t="s">
        <v>524</v>
      </c>
      <c r="I119" s="182" t="s">
        <v>484</v>
      </c>
      <c r="J119" s="182" t="s">
        <v>485</v>
      </c>
      <c r="K119" s="221"/>
    </row>
    <row r="120" spans="2:11" ht="15" customHeight="1">
      <c r="B120" s="219"/>
      <c r="C120" s="182" t="s">
        <v>525</v>
      </c>
      <c r="D120" s="182"/>
      <c r="E120" s="182"/>
      <c r="F120" s="201" t="s">
        <v>487</v>
      </c>
      <c r="G120" s="182"/>
      <c r="H120" s="182" t="s">
        <v>526</v>
      </c>
      <c r="I120" s="182" t="s">
        <v>484</v>
      </c>
      <c r="J120" s="182">
        <v>15</v>
      </c>
      <c r="K120" s="221"/>
    </row>
    <row r="121" spans="2:11" ht="15" customHeight="1">
      <c r="B121" s="219"/>
      <c r="C121" s="182" t="s">
        <v>486</v>
      </c>
      <c r="D121" s="182"/>
      <c r="E121" s="182"/>
      <c r="F121" s="201" t="s">
        <v>487</v>
      </c>
      <c r="G121" s="182"/>
      <c r="H121" s="182" t="s">
        <v>512</v>
      </c>
      <c r="I121" s="182" t="s">
        <v>484</v>
      </c>
      <c r="J121" s="182">
        <v>50</v>
      </c>
      <c r="K121" s="221"/>
    </row>
    <row r="122" spans="2:11" ht="15" customHeight="1">
      <c r="B122" s="219"/>
      <c r="C122" s="182" t="s">
        <v>492</v>
      </c>
      <c r="D122" s="182"/>
      <c r="E122" s="182"/>
      <c r="F122" s="201" t="s">
        <v>487</v>
      </c>
      <c r="G122" s="182"/>
      <c r="H122" s="182" t="s">
        <v>512</v>
      </c>
      <c r="I122" s="182" t="s">
        <v>484</v>
      </c>
      <c r="J122" s="182">
        <v>50</v>
      </c>
      <c r="K122" s="221"/>
    </row>
    <row r="123" spans="2:11" ht="15" customHeight="1">
      <c r="B123" s="219"/>
      <c r="C123" s="182" t="s">
        <v>498</v>
      </c>
      <c r="D123" s="182"/>
      <c r="E123" s="182"/>
      <c r="F123" s="201" t="s">
        <v>487</v>
      </c>
      <c r="G123" s="182"/>
      <c r="H123" s="182" t="s">
        <v>512</v>
      </c>
      <c r="I123" s="182" t="s">
        <v>484</v>
      </c>
      <c r="J123" s="182">
        <v>50</v>
      </c>
      <c r="K123" s="221"/>
    </row>
    <row r="124" spans="2:11" ht="15" customHeight="1">
      <c r="B124" s="219"/>
      <c r="C124" s="182" t="s">
        <v>500</v>
      </c>
      <c r="D124" s="182"/>
      <c r="E124" s="182"/>
      <c r="F124" s="201" t="s">
        <v>487</v>
      </c>
      <c r="G124" s="182"/>
      <c r="H124" s="182" t="s">
        <v>512</v>
      </c>
      <c r="I124" s="182" t="s">
        <v>484</v>
      </c>
      <c r="J124" s="182">
        <v>50</v>
      </c>
      <c r="K124" s="221"/>
    </row>
    <row r="125" spans="2:11" ht="15" customHeight="1">
      <c r="B125" s="219"/>
      <c r="C125" s="182" t="s">
        <v>102</v>
      </c>
      <c r="D125" s="182"/>
      <c r="E125" s="182"/>
      <c r="F125" s="201" t="s">
        <v>487</v>
      </c>
      <c r="G125" s="182"/>
      <c r="H125" s="182" t="s">
        <v>527</v>
      </c>
      <c r="I125" s="182" t="s">
        <v>484</v>
      </c>
      <c r="J125" s="182">
        <v>255</v>
      </c>
      <c r="K125" s="221"/>
    </row>
    <row r="126" spans="2:11" ht="15" customHeight="1">
      <c r="B126" s="219"/>
      <c r="C126" s="182" t="s">
        <v>502</v>
      </c>
      <c r="D126" s="182"/>
      <c r="E126" s="182"/>
      <c r="F126" s="201" t="s">
        <v>482</v>
      </c>
      <c r="G126" s="182"/>
      <c r="H126" s="182" t="s">
        <v>528</v>
      </c>
      <c r="I126" s="182" t="s">
        <v>504</v>
      </c>
      <c r="J126" s="182"/>
      <c r="K126" s="221"/>
    </row>
    <row r="127" spans="2:11" ht="15" customHeight="1">
      <c r="B127" s="219"/>
      <c r="C127" s="182" t="s">
        <v>505</v>
      </c>
      <c r="D127" s="182"/>
      <c r="E127" s="182"/>
      <c r="F127" s="201" t="s">
        <v>482</v>
      </c>
      <c r="G127" s="182"/>
      <c r="H127" s="182" t="s">
        <v>529</v>
      </c>
      <c r="I127" s="182" t="s">
        <v>507</v>
      </c>
      <c r="J127" s="182"/>
      <c r="K127" s="221"/>
    </row>
    <row r="128" spans="2:11" ht="15" customHeight="1">
      <c r="B128" s="219"/>
      <c r="C128" s="182" t="s">
        <v>508</v>
      </c>
      <c r="D128" s="182"/>
      <c r="E128" s="182"/>
      <c r="F128" s="201" t="s">
        <v>482</v>
      </c>
      <c r="G128" s="182"/>
      <c r="H128" s="182" t="s">
        <v>508</v>
      </c>
      <c r="I128" s="182" t="s">
        <v>507</v>
      </c>
      <c r="J128" s="182"/>
      <c r="K128" s="221"/>
    </row>
    <row r="129" spans="2:11" ht="15" customHeight="1">
      <c r="B129" s="219"/>
      <c r="C129" s="182" t="s">
        <v>35</v>
      </c>
      <c r="D129" s="182"/>
      <c r="E129" s="182"/>
      <c r="F129" s="201" t="s">
        <v>482</v>
      </c>
      <c r="G129" s="182"/>
      <c r="H129" s="182" t="s">
        <v>530</v>
      </c>
      <c r="I129" s="182" t="s">
        <v>507</v>
      </c>
      <c r="J129" s="182"/>
      <c r="K129" s="221"/>
    </row>
    <row r="130" spans="2:11" ht="15" customHeight="1">
      <c r="B130" s="219"/>
      <c r="C130" s="182" t="s">
        <v>531</v>
      </c>
      <c r="D130" s="182"/>
      <c r="E130" s="182"/>
      <c r="F130" s="201" t="s">
        <v>482</v>
      </c>
      <c r="G130" s="182"/>
      <c r="H130" s="182" t="s">
        <v>532</v>
      </c>
      <c r="I130" s="182" t="s">
        <v>507</v>
      </c>
      <c r="J130" s="182"/>
      <c r="K130" s="221"/>
    </row>
    <row r="131" spans="2:11" ht="15" customHeight="1">
      <c r="B131" s="222"/>
      <c r="C131" s="223"/>
      <c r="D131" s="223"/>
      <c r="E131" s="223"/>
      <c r="F131" s="223"/>
      <c r="G131" s="223"/>
      <c r="H131" s="223"/>
      <c r="I131" s="223"/>
      <c r="J131" s="223"/>
      <c r="K131" s="224"/>
    </row>
    <row r="132" spans="2:11" ht="18.75" customHeight="1">
      <c r="B132" s="177"/>
      <c r="C132" s="177"/>
      <c r="D132" s="177"/>
      <c r="E132" s="177"/>
      <c r="F132" s="211"/>
      <c r="G132" s="177"/>
      <c r="H132" s="177"/>
      <c r="I132" s="177"/>
      <c r="J132" s="177"/>
      <c r="K132" s="177"/>
    </row>
    <row r="133" spans="2:11" ht="18.75" customHeight="1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</row>
    <row r="134" spans="2:11" ht="7.5" customHeight="1">
      <c r="B134" s="189"/>
      <c r="C134" s="190"/>
      <c r="D134" s="190"/>
      <c r="E134" s="190"/>
      <c r="F134" s="190"/>
      <c r="G134" s="190"/>
      <c r="H134" s="190"/>
      <c r="I134" s="190"/>
      <c r="J134" s="190"/>
      <c r="K134" s="191"/>
    </row>
    <row r="135" spans="2:11" ht="45" customHeight="1">
      <c r="B135" s="192"/>
      <c r="C135" s="280" t="s">
        <v>533</v>
      </c>
      <c r="D135" s="280"/>
      <c r="E135" s="280"/>
      <c r="F135" s="280"/>
      <c r="G135" s="280"/>
      <c r="H135" s="280"/>
      <c r="I135" s="280"/>
      <c r="J135" s="280"/>
      <c r="K135" s="193"/>
    </row>
    <row r="136" spans="2:11" ht="17.25" customHeight="1">
      <c r="B136" s="192"/>
      <c r="C136" s="194" t="s">
        <v>475</v>
      </c>
      <c r="D136" s="194"/>
      <c r="E136" s="194"/>
      <c r="F136" s="194" t="s">
        <v>476</v>
      </c>
      <c r="G136" s="195"/>
      <c r="H136" s="194" t="s">
        <v>96</v>
      </c>
      <c r="I136" s="194" t="s">
        <v>49</v>
      </c>
      <c r="J136" s="194" t="s">
        <v>477</v>
      </c>
      <c r="K136" s="193"/>
    </row>
    <row r="137" spans="2:11" ht="17.25" customHeight="1">
      <c r="B137" s="192"/>
      <c r="C137" s="196" t="s">
        <v>478</v>
      </c>
      <c r="D137" s="196"/>
      <c r="E137" s="196"/>
      <c r="F137" s="197" t="s">
        <v>479</v>
      </c>
      <c r="G137" s="198"/>
      <c r="H137" s="196"/>
      <c r="I137" s="196"/>
      <c r="J137" s="196" t="s">
        <v>480</v>
      </c>
      <c r="K137" s="193"/>
    </row>
    <row r="138" spans="2:11" ht="5.25" customHeight="1">
      <c r="B138" s="202"/>
      <c r="C138" s="199"/>
      <c r="D138" s="199"/>
      <c r="E138" s="199"/>
      <c r="F138" s="199"/>
      <c r="G138" s="200"/>
      <c r="H138" s="199"/>
      <c r="I138" s="199"/>
      <c r="J138" s="199"/>
      <c r="K138" s="221"/>
    </row>
    <row r="139" spans="2:11" ht="15" customHeight="1">
      <c r="B139" s="202"/>
      <c r="C139" s="225" t="s">
        <v>481</v>
      </c>
      <c r="D139" s="182"/>
      <c r="E139" s="182"/>
      <c r="F139" s="226" t="s">
        <v>482</v>
      </c>
      <c r="G139" s="182"/>
      <c r="H139" s="225" t="s">
        <v>512</v>
      </c>
      <c r="I139" s="225" t="s">
        <v>484</v>
      </c>
      <c r="J139" s="225" t="s">
        <v>485</v>
      </c>
      <c r="K139" s="221"/>
    </row>
    <row r="140" spans="2:11" ht="15" customHeight="1">
      <c r="B140" s="202"/>
      <c r="C140" s="225" t="s">
        <v>521</v>
      </c>
      <c r="D140" s="182"/>
      <c r="E140" s="182"/>
      <c r="F140" s="226" t="s">
        <v>482</v>
      </c>
      <c r="G140" s="182"/>
      <c r="H140" s="225" t="s">
        <v>534</v>
      </c>
      <c r="I140" s="225" t="s">
        <v>484</v>
      </c>
      <c r="J140" s="225" t="s">
        <v>485</v>
      </c>
      <c r="K140" s="221"/>
    </row>
    <row r="141" spans="2:11" ht="15" customHeight="1">
      <c r="B141" s="202"/>
      <c r="C141" s="225" t="s">
        <v>486</v>
      </c>
      <c r="D141" s="182"/>
      <c r="E141" s="182"/>
      <c r="F141" s="226" t="s">
        <v>487</v>
      </c>
      <c r="G141" s="182"/>
      <c r="H141" s="225" t="s">
        <v>512</v>
      </c>
      <c r="I141" s="225" t="s">
        <v>484</v>
      </c>
      <c r="J141" s="225">
        <v>50</v>
      </c>
      <c r="K141" s="221"/>
    </row>
    <row r="142" spans="2:11" ht="15" customHeight="1">
      <c r="B142" s="202"/>
      <c r="C142" s="225" t="s">
        <v>489</v>
      </c>
      <c r="D142" s="182"/>
      <c r="E142" s="182"/>
      <c r="F142" s="226" t="s">
        <v>482</v>
      </c>
      <c r="G142" s="182"/>
      <c r="H142" s="225" t="s">
        <v>512</v>
      </c>
      <c r="I142" s="225" t="s">
        <v>491</v>
      </c>
      <c r="J142" s="225"/>
      <c r="K142" s="221"/>
    </row>
    <row r="143" spans="2:11" ht="15" customHeight="1">
      <c r="B143" s="202"/>
      <c r="C143" s="225" t="s">
        <v>492</v>
      </c>
      <c r="D143" s="182"/>
      <c r="E143" s="182"/>
      <c r="F143" s="226" t="s">
        <v>487</v>
      </c>
      <c r="G143" s="182"/>
      <c r="H143" s="225" t="s">
        <v>512</v>
      </c>
      <c r="I143" s="225" t="s">
        <v>484</v>
      </c>
      <c r="J143" s="225">
        <v>50</v>
      </c>
      <c r="K143" s="221"/>
    </row>
    <row r="144" spans="2:11" ht="15" customHeight="1">
      <c r="B144" s="202"/>
      <c r="C144" s="225" t="s">
        <v>500</v>
      </c>
      <c r="D144" s="182"/>
      <c r="E144" s="182"/>
      <c r="F144" s="226" t="s">
        <v>487</v>
      </c>
      <c r="G144" s="182"/>
      <c r="H144" s="225" t="s">
        <v>512</v>
      </c>
      <c r="I144" s="225" t="s">
        <v>484</v>
      </c>
      <c r="J144" s="225">
        <v>50</v>
      </c>
      <c r="K144" s="221"/>
    </row>
    <row r="145" spans="2:11" ht="15" customHeight="1">
      <c r="B145" s="202"/>
      <c r="C145" s="225" t="s">
        <v>498</v>
      </c>
      <c r="D145" s="182"/>
      <c r="E145" s="182"/>
      <c r="F145" s="226" t="s">
        <v>487</v>
      </c>
      <c r="G145" s="182"/>
      <c r="H145" s="225" t="s">
        <v>512</v>
      </c>
      <c r="I145" s="225" t="s">
        <v>484</v>
      </c>
      <c r="J145" s="225">
        <v>50</v>
      </c>
      <c r="K145" s="221"/>
    </row>
    <row r="146" spans="2:11" ht="15" customHeight="1">
      <c r="B146" s="202"/>
      <c r="C146" s="225" t="s">
        <v>90</v>
      </c>
      <c r="D146" s="182"/>
      <c r="E146" s="182"/>
      <c r="F146" s="226" t="s">
        <v>482</v>
      </c>
      <c r="G146" s="182"/>
      <c r="H146" s="225" t="s">
        <v>535</v>
      </c>
      <c r="I146" s="225" t="s">
        <v>484</v>
      </c>
      <c r="J146" s="225" t="s">
        <v>536</v>
      </c>
      <c r="K146" s="221"/>
    </row>
    <row r="147" spans="2:11" ht="15" customHeight="1">
      <c r="B147" s="202"/>
      <c r="C147" s="225" t="s">
        <v>537</v>
      </c>
      <c r="D147" s="182"/>
      <c r="E147" s="182"/>
      <c r="F147" s="226" t="s">
        <v>482</v>
      </c>
      <c r="G147" s="182"/>
      <c r="H147" s="225" t="s">
        <v>538</v>
      </c>
      <c r="I147" s="225" t="s">
        <v>507</v>
      </c>
      <c r="J147" s="225"/>
      <c r="K147" s="221"/>
    </row>
    <row r="148" spans="2:11" ht="15" customHeight="1">
      <c r="B148" s="227"/>
      <c r="C148" s="209"/>
      <c r="D148" s="209"/>
      <c r="E148" s="209"/>
      <c r="F148" s="209"/>
      <c r="G148" s="209"/>
      <c r="H148" s="209"/>
      <c r="I148" s="209"/>
      <c r="J148" s="209"/>
      <c r="K148" s="228"/>
    </row>
    <row r="149" spans="2:11" ht="18.75" customHeight="1">
      <c r="B149" s="177"/>
      <c r="C149" s="182"/>
      <c r="D149" s="182"/>
      <c r="E149" s="182"/>
      <c r="F149" s="201"/>
      <c r="G149" s="182"/>
      <c r="H149" s="182"/>
      <c r="I149" s="182"/>
      <c r="J149" s="182"/>
      <c r="K149" s="177"/>
    </row>
    <row r="150" spans="2:11" ht="18.75" customHeight="1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</row>
    <row r="151" spans="2:11" ht="7.5" customHeight="1">
      <c r="B151" s="168"/>
      <c r="C151" s="169"/>
      <c r="D151" s="169"/>
      <c r="E151" s="169"/>
      <c r="F151" s="169"/>
      <c r="G151" s="169"/>
      <c r="H151" s="169"/>
      <c r="I151" s="169"/>
      <c r="J151" s="169"/>
      <c r="K151" s="170"/>
    </row>
    <row r="152" spans="2:11" ht="45" customHeight="1">
      <c r="B152" s="171"/>
      <c r="C152" s="281" t="s">
        <v>539</v>
      </c>
      <c r="D152" s="281"/>
      <c r="E152" s="281"/>
      <c r="F152" s="281"/>
      <c r="G152" s="281"/>
      <c r="H152" s="281"/>
      <c r="I152" s="281"/>
      <c r="J152" s="281"/>
      <c r="K152" s="172"/>
    </row>
    <row r="153" spans="2:11" ht="17.25" customHeight="1">
      <c r="B153" s="171"/>
      <c r="C153" s="194" t="s">
        <v>475</v>
      </c>
      <c r="D153" s="194"/>
      <c r="E153" s="194"/>
      <c r="F153" s="194" t="s">
        <v>476</v>
      </c>
      <c r="G153" s="229"/>
      <c r="H153" s="230" t="s">
        <v>96</v>
      </c>
      <c r="I153" s="230" t="s">
        <v>49</v>
      </c>
      <c r="J153" s="194" t="s">
        <v>477</v>
      </c>
      <c r="K153" s="172"/>
    </row>
    <row r="154" spans="2:11" ht="17.25" customHeight="1">
      <c r="B154" s="174"/>
      <c r="C154" s="196" t="s">
        <v>478</v>
      </c>
      <c r="D154" s="196"/>
      <c r="E154" s="196"/>
      <c r="F154" s="197" t="s">
        <v>479</v>
      </c>
      <c r="G154" s="231"/>
      <c r="H154" s="232"/>
      <c r="I154" s="232"/>
      <c r="J154" s="196" t="s">
        <v>480</v>
      </c>
      <c r="K154" s="175"/>
    </row>
    <row r="155" spans="2:11" ht="5.25" customHeight="1">
      <c r="B155" s="202"/>
      <c r="C155" s="199"/>
      <c r="D155" s="199"/>
      <c r="E155" s="199"/>
      <c r="F155" s="199"/>
      <c r="G155" s="200"/>
      <c r="H155" s="199"/>
      <c r="I155" s="199"/>
      <c r="J155" s="199"/>
      <c r="K155" s="221"/>
    </row>
    <row r="156" spans="2:11" ht="15" customHeight="1">
      <c r="B156" s="202"/>
      <c r="C156" s="182" t="s">
        <v>481</v>
      </c>
      <c r="D156" s="182"/>
      <c r="E156" s="182"/>
      <c r="F156" s="201" t="s">
        <v>482</v>
      </c>
      <c r="G156" s="182"/>
      <c r="H156" s="182" t="s">
        <v>512</v>
      </c>
      <c r="I156" s="182" t="s">
        <v>484</v>
      </c>
      <c r="J156" s="182" t="s">
        <v>485</v>
      </c>
      <c r="K156" s="221"/>
    </row>
    <row r="157" spans="2:11" ht="15" customHeight="1">
      <c r="B157" s="202"/>
      <c r="C157" s="182" t="s">
        <v>521</v>
      </c>
      <c r="D157" s="182"/>
      <c r="E157" s="182"/>
      <c r="F157" s="201" t="s">
        <v>482</v>
      </c>
      <c r="G157" s="182"/>
      <c r="H157" s="182" t="s">
        <v>522</v>
      </c>
      <c r="I157" s="182" t="s">
        <v>484</v>
      </c>
      <c r="J157" s="182" t="s">
        <v>485</v>
      </c>
      <c r="K157" s="221"/>
    </row>
    <row r="158" spans="2:11" ht="15" customHeight="1">
      <c r="B158" s="202"/>
      <c r="C158" s="182" t="s">
        <v>486</v>
      </c>
      <c r="D158" s="182"/>
      <c r="E158" s="182"/>
      <c r="F158" s="201" t="s">
        <v>487</v>
      </c>
      <c r="G158" s="182"/>
      <c r="H158" s="182" t="s">
        <v>540</v>
      </c>
      <c r="I158" s="182" t="s">
        <v>484</v>
      </c>
      <c r="J158" s="182">
        <v>50</v>
      </c>
      <c r="K158" s="221"/>
    </row>
    <row r="159" spans="2:11" ht="15" customHeight="1">
      <c r="B159" s="202"/>
      <c r="C159" s="182" t="s">
        <v>489</v>
      </c>
      <c r="D159" s="182"/>
      <c r="E159" s="182"/>
      <c r="F159" s="201" t="s">
        <v>482</v>
      </c>
      <c r="G159" s="182"/>
      <c r="H159" s="182" t="s">
        <v>540</v>
      </c>
      <c r="I159" s="182" t="s">
        <v>491</v>
      </c>
      <c r="J159" s="182"/>
      <c r="K159" s="221"/>
    </row>
    <row r="160" spans="2:11" ht="15" customHeight="1">
      <c r="B160" s="202"/>
      <c r="C160" s="182" t="s">
        <v>492</v>
      </c>
      <c r="D160" s="182"/>
      <c r="E160" s="182"/>
      <c r="F160" s="201" t="s">
        <v>487</v>
      </c>
      <c r="G160" s="182"/>
      <c r="H160" s="182" t="s">
        <v>540</v>
      </c>
      <c r="I160" s="182" t="s">
        <v>484</v>
      </c>
      <c r="J160" s="182">
        <v>50</v>
      </c>
      <c r="K160" s="221"/>
    </row>
    <row r="161" spans="2:11" ht="15" customHeight="1">
      <c r="B161" s="202"/>
      <c r="C161" s="182" t="s">
        <v>500</v>
      </c>
      <c r="D161" s="182"/>
      <c r="E161" s="182"/>
      <c r="F161" s="201" t="s">
        <v>487</v>
      </c>
      <c r="G161" s="182"/>
      <c r="H161" s="182" t="s">
        <v>540</v>
      </c>
      <c r="I161" s="182" t="s">
        <v>484</v>
      </c>
      <c r="J161" s="182">
        <v>50</v>
      </c>
      <c r="K161" s="221"/>
    </row>
    <row r="162" spans="2:11" ht="15" customHeight="1">
      <c r="B162" s="202"/>
      <c r="C162" s="182" t="s">
        <v>498</v>
      </c>
      <c r="D162" s="182"/>
      <c r="E162" s="182"/>
      <c r="F162" s="201" t="s">
        <v>487</v>
      </c>
      <c r="G162" s="182"/>
      <c r="H162" s="182" t="s">
        <v>540</v>
      </c>
      <c r="I162" s="182" t="s">
        <v>484</v>
      </c>
      <c r="J162" s="182">
        <v>50</v>
      </c>
      <c r="K162" s="221"/>
    </row>
    <row r="163" spans="2:11" ht="15" customHeight="1">
      <c r="B163" s="202"/>
      <c r="C163" s="182" t="s">
        <v>95</v>
      </c>
      <c r="D163" s="182"/>
      <c r="E163" s="182"/>
      <c r="F163" s="201" t="s">
        <v>482</v>
      </c>
      <c r="G163" s="182"/>
      <c r="H163" s="182" t="s">
        <v>541</v>
      </c>
      <c r="I163" s="182" t="s">
        <v>542</v>
      </c>
      <c r="J163" s="182"/>
      <c r="K163" s="221"/>
    </row>
    <row r="164" spans="2:11" ht="15" customHeight="1">
      <c r="B164" s="202"/>
      <c r="C164" s="182" t="s">
        <v>49</v>
      </c>
      <c r="D164" s="182"/>
      <c r="E164" s="182"/>
      <c r="F164" s="201" t="s">
        <v>482</v>
      </c>
      <c r="G164" s="182"/>
      <c r="H164" s="182" t="s">
        <v>543</v>
      </c>
      <c r="I164" s="182" t="s">
        <v>544</v>
      </c>
      <c r="J164" s="182">
        <v>1</v>
      </c>
      <c r="K164" s="221"/>
    </row>
    <row r="165" spans="2:11" ht="15" customHeight="1">
      <c r="B165" s="202"/>
      <c r="C165" s="182" t="s">
        <v>46</v>
      </c>
      <c r="D165" s="182"/>
      <c r="E165" s="182"/>
      <c r="F165" s="201" t="s">
        <v>482</v>
      </c>
      <c r="G165" s="182"/>
      <c r="H165" s="182" t="s">
        <v>545</v>
      </c>
      <c r="I165" s="182" t="s">
        <v>484</v>
      </c>
      <c r="J165" s="182">
        <v>20</v>
      </c>
      <c r="K165" s="221"/>
    </row>
    <row r="166" spans="2:11" ht="15" customHeight="1">
      <c r="B166" s="202"/>
      <c r="C166" s="182" t="s">
        <v>96</v>
      </c>
      <c r="D166" s="182"/>
      <c r="E166" s="182"/>
      <c r="F166" s="201" t="s">
        <v>482</v>
      </c>
      <c r="G166" s="182"/>
      <c r="H166" s="182" t="s">
        <v>546</v>
      </c>
      <c r="I166" s="182" t="s">
        <v>484</v>
      </c>
      <c r="J166" s="182">
        <v>255</v>
      </c>
      <c r="K166" s="221"/>
    </row>
    <row r="167" spans="2:11" ht="15" customHeight="1">
      <c r="B167" s="202"/>
      <c r="C167" s="182" t="s">
        <v>97</v>
      </c>
      <c r="D167" s="182"/>
      <c r="E167" s="182"/>
      <c r="F167" s="201" t="s">
        <v>482</v>
      </c>
      <c r="G167" s="182"/>
      <c r="H167" s="182" t="s">
        <v>449</v>
      </c>
      <c r="I167" s="182" t="s">
        <v>484</v>
      </c>
      <c r="J167" s="182">
        <v>10</v>
      </c>
      <c r="K167" s="221"/>
    </row>
    <row r="168" spans="2:11" ht="15" customHeight="1">
      <c r="B168" s="202"/>
      <c r="C168" s="182" t="s">
        <v>98</v>
      </c>
      <c r="D168" s="182"/>
      <c r="E168" s="182"/>
      <c r="F168" s="201" t="s">
        <v>482</v>
      </c>
      <c r="G168" s="182"/>
      <c r="H168" s="182" t="s">
        <v>547</v>
      </c>
      <c r="I168" s="182" t="s">
        <v>507</v>
      </c>
      <c r="J168" s="182"/>
      <c r="K168" s="221"/>
    </row>
    <row r="169" spans="2:11" ht="15" customHeight="1">
      <c r="B169" s="202"/>
      <c r="C169" s="182" t="s">
        <v>548</v>
      </c>
      <c r="D169" s="182"/>
      <c r="E169" s="182"/>
      <c r="F169" s="201" t="s">
        <v>482</v>
      </c>
      <c r="G169" s="182"/>
      <c r="H169" s="182" t="s">
        <v>549</v>
      </c>
      <c r="I169" s="182" t="s">
        <v>507</v>
      </c>
      <c r="J169" s="182"/>
      <c r="K169" s="221"/>
    </row>
    <row r="170" spans="2:11" ht="15" customHeight="1">
      <c r="B170" s="202"/>
      <c r="C170" s="182" t="s">
        <v>537</v>
      </c>
      <c r="D170" s="182"/>
      <c r="E170" s="182"/>
      <c r="F170" s="201" t="s">
        <v>482</v>
      </c>
      <c r="G170" s="182"/>
      <c r="H170" s="182" t="s">
        <v>550</v>
      </c>
      <c r="I170" s="182" t="s">
        <v>507</v>
      </c>
      <c r="J170" s="182"/>
      <c r="K170" s="221"/>
    </row>
    <row r="171" spans="2:11" ht="15" customHeight="1">
      <c r="B171" s="202"/>
      <c r="C171" s="182" t="s">
        <v>101</v>
      </c>
      <c r="D171" s="182"/>
      <c r="E171" s="182"/>
      <c r="F171" s="201" t="s">
        <v>487</v>
      </c>
      <c r="G171" s="182"/>
      <c r="H171" s="182" t="s">
        <v>551</v>
      </c>
      <c r="I171" s="182" t="s">
        <v>484</v>
      </c>
      <c r="J171" s="182">
        <v>50</v>
      </c>
      <c r="K171" s="221"/>
    </row>
    <row r="172" spans="2:11" ht="15" customHeight="1">
      <c r="B172" s="227"/>
      <c r="C172" s="209"/>
      <c r="D172" s="209"/>
      <c r="E172" s="209"/>
      <c r="F172" s="209"/>
      <c r="G172" s="209"/>
      <c r="H172" s="209"/>
      <c r="I172" s="209"/>
      <c r="J172" s="209"/>
      <c r="K172" s="228"/>
    </row>
    <row r="173" spans="2:11" ht="18.75" customHeight="1">
      <c r="B173" s="177"/>
      <c r="C173" s="182"/>
      <c r="D173" s="182"/>
      <c r="E173" s="182"/>
      <c r="F173" s="201"/>
      <c r="G173" s="182"/>
      <c r="H173" s="182"/>
      <c r="I173" s="182"/>
      <c r="J173" s="182"/>
      <c r="K173" s="177"/>
    </row>
    <row r="174" spans="2:11" ht="18.75" customHeight="1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</row>
    <row r="175" spans="2:11" ht="12">
      <c r="B175" s="168"/>
      <c r="C175" s="169"/>
      <c r="D175" s="169"/>
      <c r="E175" s="169"/>
      <c r="F175" s="169"/>
      <c r="G175" s="169"/>
      <c r="H175" s="169"/>
      <c r="I175" s="169"/>
      <c r="J175" s="169"/>
      <c r="K175" s="170"/>
    </row>
    <row r="176" spans="2:11" ht="21.75">
      <c r="B176" s="171"/>
      <c r="C176" s="281" t="s">
        <v>552</v>
      </c>
      <c r="D176" s="281"/>
      <c r="E176" s="281"/>
      <c r="F176" s="281"/>
      <c r="G176" s="281"/>
      <c r="H176" s="281"/>
      <c r="I176" s="281"/>
      <c r="J176" s="281"/>
      <c r="K176" s="172"/>
    </row>
    <row r="177" spans="2:11" ht="25.5" customHeight="1">
      <c r="B177" s="171"/>
      <c r="C177" s="233" t="s">
        <v>553</v>
      </c>
      <c r="D177" s="233"/>
      <c r="E177" s="233"/>
      <c r="F177" s="233" t="s">
        <v>554</v>
      </c>
      <c r="G177" s="234"/>
      <c r="H177" s="278" t="s">
        <v>555</v>
      </c>
      <c r="I177" s="278"/>
      <c r="J177" s="278"/>
      <c r="K177" s="172"/>
    </row>
    <row r="178" spans="2:11" ht="5.25" customHeight="1">
      <c r="B178" s="202"/>
      <c r="C178" s="199"/>
      <c r="D178" s="199"/>
      <c r="E178" s="199"/>
      <c r="F178" s="199"/>
      <c r="G178" s="182"/>
      <c r="H178" s="199"/>
      <c r="I178" s="199"/>
      <c r="J178" s="199"/>
      <c r="K178" s="221"/>
    </row>
    <row r="179" spans="2:11" ht="15" customHeight="1">
      <c r="B179" s="202"/>
      <c r="C179" s="182" t="s">
        <v>556</v>
      </c>
      <c r="D179" s="182"/>
      <c r="E179" s="182"/>
      <c r="F179" s="201" t="s">
        <v>40</v>
      </c>
      <c r="G179" s="182"/>
      <c r="H179" s="279" t="s">
        <v>557</v>
      </c>
      <c r="I179" s="279"/>
      <c r="J179" s="279"/>
      <c r="K179" s="221"/>
    </row>
    <row r="180" spans="2:11" ht="15" customHeight="1">
      <c r="B180" s="202"/>
      <c r="C180" s="182"/>
      <c r="D180" s="182"/>
      <c r="E180" s="182"/>
      <c r="F180" s="201"/>
      <c r="G180" s="182"/>
      <c r="H180" s="182"/>
      <c r="I180" s="182"/>
      <c r="J180" s="182"/>
      <c r="K180" s="221"/>
    </row>
    <row r="181" spans="2:11" ht="15" customHeight="1">
      <c r="B181" s="202"/>
      <c r="C181" s="182" t="s">
        <v>519</v>
      </c>
      <c r="D181" s="182"/>
      <c r="E181" s="182"/>
      <c r="F181" s="201" t="s">
        <v>70</v>
      </c>
      <c r="G181" s="182"/>
      <c r="H181" s="279" t="s">
        <v>558</v>
      </c>
      <c r="I181" s="279"/>
      <c r="J181" s="279"/>
      <c r="K181" s="221"/>
    </row>
    <row r="182" spans="2:11" ht="15" customHeight="1">
      <c r="B182" s="202"/>
      <c r="C182" s="206"/>
      <c r="D182" s="182"/>
      <c r="E182" s="182"/>
      <c r="F182" s="201" t="s">
        <v>427</v>
      </c>
      <c r="G182" s="182"/>
      <c r="H182" s="279" t="s">
        <v>428</v>
      </c>
      <c r="I182" s="279"/>
      <c r="J182" s="279"/>
      <c r="K182" s="221"/>
    </row>
    <row r="183" spans="2:11" ht="15" customHeight="1">
      <c r="B183" s="202"/>
      <c r="C183" s="182"/>
      <c r="D183" s="182"/>
      <c r="E183" s="182"/>
      <c r="F183" s="201" t="s">
        <v>425</v>
      </c>
      <c r="G183" s="182"/>
      <c r="H183" s="279" t="s">
        <v>559</v>
      </c>
      <c r="I183" s="279"/>
      <c r="J183" s="279"/>
      <c r="K183" s="221"/>
    </row>
    <row r="184" spans="2:11" ht="15" customHeight="1">
      <c r="B184" s="202"/>
      <c r="C184" s="182"/>
      <c r="D184" s="182"/>
      <c r="E184" s="182"/>
      <c r="F184" s="201" t="s">
        <v>80</v>
      </c>
      <c r="G184" s="187"/>
      <c r="H184" s="179" t="s">
        <v>429</v>
      </c>
      <c r="I184" s="179"/>
      <c r="J184" s="179"/>
      <c r="K184" s="221"/>
    </row>
    <row r="185" spans="2:11" ht="15" customHeight="1">
      <c r="B185" s="235"/>
      <c r="C185" s="206"/>
      <c r="D185" s="206"/>
      <c r="E185" s="206"/>
      <c r="F185" s="236"/>
      <c r="G185" s="187"/>
      <c r="H185" s="237"/>
      <c r="I185" s="237"/>
      <c r="J185" s="237"/>
      <c r="K185" s="221"/>
    </row>
    <row r="186" spans="2:11" ht="15" customHeight="1">
      <c r="B186" s="235"/>
      <c r="C186" s="182" t="s">
        <v>544</v>
      </c>
      <c r="D186" s="206"/>
      <c r="E186" s="206"/>
      <c r="F186" s="201" t="s">
        <v>109</v>
      </c>
      <c r="G186" s="187"/>
      <c r="H186" s="179" t="s">
        <v>560</v>
      </c>
      <c r="I186" s="179"/>
      <c r="J186" s="179"/>
      <c r="K186" s="221"/>
    </row>
    <row r="187" spans="2:11" ht="15" customHeight="1">
      <c r="B187" s="235"/>
      <c r="C187" s="182"/>
      <c r="D187" s="206"/>
      <c r="E187" s="206"/>
      <c r="F187" s="201" t="s">
        <v>561</v>
      </c>
      <c r="G187" s="187"/>
      <c r="H187" s="179" t="s">
        <v>562</v>
      </c>
      <c r="I187" s="179"/>
      <c r="J187" s="179"/>
      <c r="K187" s="221"/>
    </row>
    <row r="188" spans="2:11" ht="15" customHeight="1">
      <c r="B188" s="235"/>
      <c r="C188" s="182"/>
      <c r="D188" s="206"/>
      <c r="E188" s="206"/>
      <c r="F188" s="201" t="s">
        <v>63</v>
      </c>
      <c r="G188" s="187"/>
      <c r="H188" s="179" t="s">
        <v>563</v>
      </c>
      <c r="I188" s="179"/>
      <c r="J188" s="179"/>
      <c r="K188" s="221"/>
    </row>
    <row r="189" spans="2:11" ht="15" customHeight="1">
      <c r="B189" s="235"/>
      <c r="C189" s="182"/>
      <c r="D189" s="206"/>
      <c r="E189" s="206"/>
      <c r="F189" s="201" t="s">
        <v>115</v>
      </c>
      <c r="G189" s="187"/>
      <c r="H189" s="179" t="s">
        <v>564</v>
      </c>
      <c r="I189" s="179"/>
      <c r="J189" s="179"/>
      <c r="K189" s="221"/>
    </row>
    <row r="190" spans="2:11" ht="15" customHeight="1">
      <c r="B190" s="235"/>
      <c r="C190" s="206"/>
      <c r="D190" s="206"/>
      <c r="E190" s="206"/>
      <c r="F190" s="201" t="s">
        <v>565</v>
      </c>
      <c r="G190" s="187"/>
      <c r="H190" s="179" t="s">
        <v>566</v>
      </c>
      <c r="I190" s="179"/>
      <c r="J190" s="179"/>
      <c r="K190" s="221"/>
    </row>
    <row r="191" spans="2:11" ht="15" customHeight="1">
      <c r="B191" s="235"/>
      <c r="C191" s="206"/>
      <c r="D191" s="206"/>
      <c r="E191" s="206"/>
      <c r="F191" s="201" t="s">
        <v>80</v>
      </c>
      <c r="G191" s="187"/>
      <c r="H191" s="179" t="s">
        <v>429</v>
      </c>
      <c r="I191" s="179"/>
      <c r="J191" s="179"/>
      <c r="K191" s="221"/>
    </row>
    <row r="192" spans="2:11" ht="12.75" customHeight="1">
      <c r="B192" s="238"/>
      <c r="C192" s="239"/>
      <c r="D192" s="239"/>
      <c r="E192" s="239"/>
      <c r="F192" s="239"/>
      <c r="G192" s="239"/>
      <c r="H192" s="239"/>
      <c r="I192" s="239"/>
      <c r="J192" s="239"/>
      <c r="K192" s="240"/>
    </row>
  </sheetData>
  <sheetProtection/>
  <mergeCells count="65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F15:J15"/>
    <mergeCell ref="F16:J16"/>
    <mergeCell ref="F17:J17"/>
    <mergeCell ref="C20:J20"/>
    <mergeCell ref="D21:J21"/>
    <mergeCell ref="D22:J22"/>
    <mergeCell ref="D24:J24"/>
    <mergeCell ref="D25:J25"/>
    <mergeCell ref="D27:J27"/>
    <mergeCell ref="D28:J28"/>
    <mergeCell ref="D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D46:J46"/>
    <mergeCell ref="E47:J47"/>
    <mergeCell ref="E48:J48"/>
    <mergeCell ref="E49:J49"/>
    <mergeCell ref="D50:J50"/>
    <mergeCell ref="C51:J51"/>
    <mergeCell ref="C53:J53"/>
    <mergeCell ref="C54:J54"/>
    <mergeCell ref="C56:J56"/>
    <mergeCell ref="D57:J57"/>
    <mergeCell ref="D58:J58"/>
    <mergeCell ref="D59:J59"/>
    <mergeCell ref="D60:J60"/>
    <mergeCell ref="C176:J176"/>
    <mergeCell ref="D61:J61"/>
    <mergeCell ref="D62:J62"/>
    <mergeCell ref="D63:J63"/>
    <mergeCell ref="D64:J64"/>
    <mergeCell ref="D66:J66"/>
    <mergeCell ref="D67:J67"/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2021-03-01T07:12:29Z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