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jiri.tillner\Desktop\Pracovní\Veřejné zakázky\2024\Most č. 14 Žitná\"/>
    </mc:Choice>
  </mc:AlternateContent>
  <xr:revisionPtr revIDLastSave="0" documentId="13_ncr:1_{10750E66-B0EA-4D0C-AC5F-68D4BAB9F2A7}" xr6:coauthVersionLast="47" xr6:coauthVersionMax="47" xr10:uidLastSave="{00000000-0000-0000-0000-000000000000}"/>
  <bookViews>
    <workbookView xWindow="1170" yWindow="1170" windowWidth="21600" windowHeight="11295" xr2:uid="{00000000-000D-0000-FFFF-FFFF00000000}"/>
  </bookViews>
  <sheets>
    <sheet name="Rekapitulace stavby" sheetId="1" r:id="rId1"/>
    <sheet name="201 - Most ev.č. 14 Žitná..." sheetId="2" r:id="rId2"/>
    <sheet name="301 - Přeložka vodovodu" sheetId="3" r:id="rId3"/>
  </sheets>
  <definedNames>
    <definedName name="_xlnm._FilterDatabase" localSheetId="1" hidden="1">'201 - Most ev.č. 14 Žitná...'!$C$131:$K$627</definedName>
    <definedName name="_xlnm._FilterDatabase" localSheetId="2" hidden="1">'301 - Přeložka vodovodu'!$C$127:$K$318</definedName>
    <definedName name="_xlnm.Print_Titles" localSheetId="1">'201 - Most ev.č. 14 Žitná...'!$131:$131</definedName>
    <definedName name="_xlnm.Print_Titles" localSheetId="2">'301 - Přeložka vodovodu'!$127:$127</definedName>
    <definedName name="_xlnm.Print_Titles" localSheetId="0">'Rekapitulace stavby'!$92:$92</definedName>
    <definedName name="_xlnm.Print_Area" localSheetId="1">'201 - Most ev.č. 14 Žitná...'!$C$4:$J$39,'201 - Most ev.č. 14 Žitná...'!$C$50:$J$76,'201 - Most ev.č. 14 Žitná...'!$C$82:$J$113,'201 - Most ev.č. 14 Žitná...'!$C$119:$K$627</definedName>
    <definedName name="_xlnm.Print_Area" localSheetId="2">'301 - Přeložka vodovodu'!$C$4:$J$39,'301 - Přeložka vodovodu'!$C$50:$J$76,'301 - Přeložka vodovodu'!$C$82:$J$109,'301 - Přeložka vodovodu'!$C$115:$K$318</definedName>
    <definedName name="_xlnm.Print_Area" localSheetId="0">'Rekapitulace stavby'!$D$4:$AO$76,'Rekapitulace stavby'!$C$82:$AQ$97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 l="1"/>
  <c r="J36" i="3"/>
  <c r="AY96" i="1"/>
  <c r="J35" i="3"/>
  <c r="AX96" i="1"/>
  <c r="BI316" i="3"/>
  <c r="BH316" i="3"/>
  <c r="BG316" i="3"/>
  <c r="BF316" i="3"/>
  <c r="T316" i="3"/>
  <c r="R316" i="3"/>
  <c r="P316" i="3"/>
  <c r="BI313" i="3"/>
  <c r="BH313" i="3"/>
  <c r="BG313" i="3"/>
  <c r="BF313" i="3"/>
  <c r="T313" i="3"/>
  <c r="R313" i="3"/>
  <c r="P313" i="3"/>
  <c r="BI309" i="3"/>
  <c r="BH309" i="3"/>
  <c r="BG309" i="3"/>
  <c r="BF309" i="3"/>
  <c r="T309" i="3"/>
  <c r="R309" i="3"/>
  <c r="P309" i="3"/>
  <c r="BI307" i="3"/>
  <c r="BH307" i="3"/>
  <c r="BG307" i="3"/>
  <c r="BF307" i="3"/>
  <c r="T307" i="3"/>
  <c r="R307" i="3"/>
  <c r="P307" i="3"/>
  <c r="BI303" i="3"/>
  <c r="BH303" i="3"/>
  <c r="BG303" i="3"/>
  <c r="BF303" i="3"/>
  <c r="T303" i="3"/>
  <c r="R303" i="3"/>
  <c r="P303" i="3"/>
  <c r="BI301" i="3"/>
  <c r="BH301" i="3"/>
  <c r="BG301" i="3"/>
  <c r="BF301" i="3"/>
  <c r="T301" i="3"/>
  <c r="R301" i="3"/>
  <c r="P301" i="3"/>
  <c r="BI297" i="3"/>
  <c r="BH297" i="3"/>
  <c r="BG297" i="3"/>
  <c r="BF297" i="3"/>
  <c r="T297" i="3"/>
  <c r="R297" i="3"/>
  <c r="P297" i="3"/>
  <c r="BI294" i="3"/>
  <c r="BH294" i="3"/>
  <c r="BG294" i="3"/>
  <c r="BF294" i="3"/>
  <c r="T294" i="3"/>
  <c r="R294" i="3"/>
  <c r="P294" i="3"/>
  <c r="BI290" i="3"/>
  <c r="BH290" i="3"/>
  <c r="BG290" i="3"/>
  <c r="BF290" i="3"/>
  <c r="T290" i="3"/>
  <c r="R290" i="3"/>
  <c r="P290" i="3"/>
  <c r="BI285" i="3"/>
  <c r="BH285" i="3"/>
  <c r="BG285" i="3"/>
  <c r="BF285" i="3"/>
  <c r="T285" i="3"/>
  <c r="T284" i="3" s="1"/>
  <c r="R285" i="3"/>
  <c r="R284" i="3"/>
  <c r="P285" i="3"/>
  <c r="P284" i="3" s="1"/>
  <c r="BI281" i="3"/>
  <c r="BH281" i="3"/>
  <c r="BG281" i="3"/>
  <c r="BF281" i="3"/>
  <c r="T281" i="3"/>
  <c r="R281" i="3"/>
  <c r="P281" i="3"/>
  <c r="BI277" i="3"/>
  <c r="BH277" i="3"/>
  <c r="BG277" i="3"/>
  <c r="BF277" i="3"/>
  <c r="T277" i="3"/>
  <c r="R277" i="3"/>
  <c r="P277" i="3"/>
  <c r="BI274" i="3"/>
  <c r="BH274" i="3"/>
  <c r="BG274" i="3"/>
  <c r="BF274" i="3"/>
  <c r="T274" i="3"/>
  <c r="R274" i="3"/>
  <c r="P274" i="3"/>
  <c r="BI271" i="3"/>
  <c r="BH271" i="3"/>
  <c r="BG271" i="3"/>
  <c r="BF271" i="3"/>
  <c r="T271" i="3"/>
  <c r="R271" i="3"/>
  <c r="P271" i="3"/>
  <c r="BI268" i="3"/>
  <c r="BH268" i="3"/>
  <c r="BG268" i="3"/>
  <c r="BF268" i="3"/>
  <c r="T268" i="3"/>
  <c r="R268" i="3"/>
  <c r="P268" i="3"/>
  <c r="BI266" i="3"/>
  <c r="BH266" i="3"/>
  <c r="BG266" i="3"/>
  <c r="BF266" i="3"/>
  <c r="T266" i="3"/>
  <c r="R266" i="3"/>
  <c r="P266" i="3"/>
  <c r="BI264" i="3"/>
  <c r="BH264" i="3"/>
  <c r="BG264" i="3"/>
  <c r="BF264" i="3"/>
  <c r="T264" i="3"/>
  <c r="R264" i="3"/>
  <c r="P264" i="3"/>
  <c r="BI262" i="3"/>
  <c r="BH262" i="3"/>
  <c r="BG262" i="3"/>
  <c r="BF262" i="3"/>
  <c r="T262" i="3"/>
  <c r="R262" i="3"/>
  <c r="P262" i="3"/>
  <c r="BI259" i="3"/>
  <c r="BH259" i="3"/>
  <c r="BG259" i="3"/>
  <c r="BF259" i="3"/>
  <c r="T259" i="3"/>
  <c r="R259" i="3"/>
  <c r="P259" i="3"/>
  <c r="BI256" i="3"/>
  <c r="BH256" i="3"/>
  <c r="BG256" i="3"/>
  <c r="BF256" i="3"/>
  <c r="T256" i="3"/>
  <c r="R256" i="3"/>
  <c r="P256" i="3"/>
  <c r="BI252" i="3"/>
  <c r="BH252" i="3"/>
  <c r="BG252" i="3"/>
  <c r="BF252" i="3"/>
  <c r="T252" i="3"/>
  <c r="R252" i="3"/>
  <c r="P252" i="3"/>
  <c r="BI250" i="3"/>
  <c r="BH250" i="3"/>
  <c r="BG250" i="3"/>
  <c r="BF250" i="3"/>
  <c r="T250" i="3"/>
  <c r="R250" i="3"/>
  <c r="P250" i="3"/>
  <c r="BI248" i="3"/>
  <c r="BH248" i="3"/>
  <c r="BG248" i="3"/>
  <c r="BF248" i="3"/>
  <c r="T248" i="3"/>
  <c r="R248" i="3"/>
  <c r="P248" i="3"/>
  <c r="BI245" i="3"/>
  <c r="BH245" i="3"/>
  <c r="BG245" i="3"/>
  <c r="BF245" i="3"/>
  <c r="T245" i="3"/>
  <c r="R245" i="3"/>
  <c r="P245" i="3"/>
  <c r="BI243" i="3"/>
  <c r="BH243" i="3"/>
  <c r="BG243" i="3"/>
  <c r="BF243" i="3"/>
  <c r="T243" i="3"/>
  <c r="R243" i="3"/>
  <c r="P243" i="3"/>
  <c r="BI240" i="3"/>
  <c r="BH240" i="3"/>
  <c r="BG240" i="3"/>
  <c r="BF240" i="3"/>
  <c r="T240" i="3"/>
  <c r="R240" i="3"/>
  <c r="P240" i="3"/>
  <c r="BI238" i="3"/>
  <c r="BH238" i="3"/>
  <c r="BG238" i="3"/>
  <c r="BF238" i="3"/>
  <c r="T238" i="3"/>
  <c r="R238" i="3"/>
  <c r="P238" i="3"/>
  <c r="BI235" i="3"/>
  <c r="BH235" i="3"/>
  <c r="BG235" i="3"/>
  <c r="BF235" i="3"/>
  <c r="T235" i="3"/>
  <c r="R235" i="3"/>
  <c r="P235" i="3"/>
  <c r="BI233" i="3"/>
  <c r="BH233" i="3"/>
  <c r="BG233" i="3"/>
  <c r="BF233" i="3"/>
  <c r="T233" i="3"/>
  <c r="R233" i="3"/>
  <c r="P233" i="3"/>
  <c r="BI231" i="3"/>
  <c r="BH231" i="3"/>
  <c r="BG231" i="3"/>
  <c r="BF231" i="3"/>
  <c r="T231" i="3"/>
  <c r="R231" i="3"/>
  <c r="P231" i="3"/>
  <c r="BI228" i="3"/>
  <c r="BH228" i="3"/>
  <c r="BG228" i="3"/>
  <c r="BF228" i="3"/>
  <c r="T228" i="3"/>
  <c r="R228" i="3"/>
  <c r="P228" i="3"/>
  <c r="BI226" i="3"/>
  <c r="BH226" i="3"/>
  <c r="BG226" i="3"/>
  <c r="BF226" i="3"/>
  <c r="T226" i="3"/>
  <c r="R226" i="3"/>
  <c r="P226" i="3"/>
  <c r="BI221" i="3"/>
  <c r="BH221" i="3"/>
  <c r="BG221" i="3"/>
  <c r="BF221" i="3"/>
  <c r="T221" i="3"/>
  <c r="R221" i="3"/>
  <c r="P221" i="3"/>
  <c r="BI219" i="3"/>
  <c r="BH219" i="3"/>
  <c r="BG219" i="3"/>
  <c r="BF219" i="3"/>
  <c r="T219" i="3"/>
  <c r="R219" i="3"/>
  <c r="P219" i="3"/>
  <c r="BI214" i="3"/>
  <c r="BH214" i="3"/>
  <c r="BG214" i="3"/>
  <c r="BF214" i="3"/>
  <c r="T214" i="3"/>
  <c r="R214" i="3"/>
  <c r="P214" i="3"/>
  <c r="BI212" i="3"/>
  <c r="BH212" i="3"/>
  <c r="BG212" i="3"/>
  <c r="BF212" i="3"/>
  <c r="T212" i="3"/>
  <c r="R212" i="3"/>
  <c r="P212" i="3"/>
  <c r="BI207" i="3"/>
  <c r="BH207" i="3"/>
  <c r="BG207" i="3"/>
  <c r="BF207" i="3"/>
  <c r="T207" i="3"/>
  <c r="R207" i="3"/>
  <c r="P207" i="3"/>
  <c r="BI204" i="3"/>
  <c r="BH204" i="3"/>
  <c r="BG204" i="3"/>
  <c r="BF204" i="3"/>
  <c r="T204" i="3"/>
  <c r="R204" i="3"/>
  <c r="P204" i="3"/>
  <c r="BI201" i="3"/>
  <c r="BH201" i="3"/>
  <c r="BG201" i="3"/>
  <c r="BF201" i="3"/>
  <c r="T201" i="3"/>
  <c r="R201" i="3"/>
  <c r="P201" i="3"/>
  <c r="BI198" i="3"/>
  <c r="BH198" i="3"/>
  <c r="BG198" i="3"/>
  <c r="BF198" i="3"/>
  <c r="T198" i="3"/>
  <c r="R198" i="3"/>
  <c r="P198" i="3"/>
  <c r="BI195" i="3"/>
  <c r="BH195" i="3"/>
  <c r="BG195" i="3"/>
  <c r="BF195" i="3"/>
  <c r="T195" i="3"/>
  <c r="R195" i="3"/>
  <c r="P195" i="3"/>
  <c r="BI192" i="3"/>
  <c r="BH192" i="3"/>
  <c r="BG192" i="3"/>
  <c r="BF192" i="3"/>
  <c r="T192" i="3"/>
  <c r="R192" i="3"/>
  <c r="P192" i="3"/>
  <c r="BI190" i="3"/>
  <c r="BH190" i="3"/>
  <c r="BG190" i="3"/>
  <c r="BF190" i="3"/>
  <c r="T190" i="3"/>
  <c r="R190" i="3"/>
  <c r="P190" i="3"/>
  <c r="BI188" i="3"/>
  <c r="BH188" i="3"/>
  <c r="BG188" i="3"/>
  <c r="BF188" i="3"/>
  <c r="T188" i="3"/>
  <c r="R188" i="3"/>
  <c r="P188" i="3"/>
  <c r="BI186" i="3"/>
  <c r="BH186" i="3"/>
  <c r="BG186" i="3"/>
  <c r="BF186" i="3"/>
  <c r="T186" i="3"/>
  <c r="R186" i="3"/>
  <c r="P186" i="3"/>
  <c r="BI183" i="3"/>
  <c r="BH183" i="3"/>
  <c r="BG183" i="3"/>
  <c r="BF183" i="3"/>
  <c r="T183" i="3"/>
  <c r="R183" i="3"/>
  <c r="P183" i="3"/>
  <c r="BI181" i="3"/>
  <c r="BH181" i="3"/>
  <c r="BG181" i="3"/>
  <c r="BF181" i="3"/>
  <c r="T181" i="3"/>
  <c r="R181" i="3"/>
  <c r="P181" i="3"/>
  <c r="BI178" i="3"/>
  <c r="BH178" i="3"/>
  <c r="BG178" i="3"/>
  <c r="BF178" i="3"/>
  <c r="T178" i="3"/>
  <c r="R178" i="3"/>
  <c r="P178" i="3"/>
  <c r="BI176" i="3"/>
  <c r="BH176" i="3"/>
  <c r="BG176" i="3"/>
  <c r="BF176" i="3"/>
  <c r="T176" i="3"/>
  <c r="R176" i="3"/>
  <c r="P176" i="3"/>
  <c r="BI173" i="3"/>
  <c r="BH173" i="3"/>
  <c r="BG173" i="3"/>
  <c r="BF173" i="3"/>
  <c r="T173" i="3"/>
  <c r="R173" i="3"/>
  <c r="P173" i="3"/>
  <c r="BI170" i="3"/>
  <c r="BH170" i="3"/>
  <c r="BG170" i="3"/>
  <c r="BF170" i="3"/>
  <c r="T170" i="3"/>
  <c r="R170" i="3"/>
  <c r="P170" i="3"/>
  <c r="BI166" i="3"/>
  <c r="BH166" i="3"/>
  <c r="BG166" i="3"/>
  <c r="BF166" i="3"/>
  <c r="T166" i="3"/>
  <c r="R166" i="3"/>
  <c r="P166" i="3"/>
  <c r="BI162" i="3"/>
  <c r="BH162" i="3"/>
  <c r="BG162" i="3"/>
  <c r="BF162" i="3"/>
  <c r="T162" i="3"/>
  <c r="R162" i="3"/>
  <c r="P162" i="3"/>
  <c r="BI158" i="3"/>
  <c r="BH158" i="3"/>
  <c r="BG158" i="3"/>
  <c r="BF158" i="3"/>
  <c r="T158" i="3"/>
  <c r="R158" i="3"/>
  <c r="P158" i="3"/>
  <c r="BI154" i="3"/>
  <c r="BH154" i="3"/>
  <c r="BG154" i="3"/>
  <c r="BF154" i="3"/>
  <c r="T154" i="3"/>
  <c r="R154" i="3"/>
  <c r="P154" i="3"/>
  <c r="BI151" i="3"/>
  <c r="BH151" i="3"/>
  <c r="BG151" i="3"/>
  <c r="BF151" i="3"/>
  <c r="T151" i="3"/>
  <c r="R151" i="3"/>
  <c r="P151" i="3"/>
  <c r="BI147" i="3"/>
  <c r="BH147" i="3"/>
  <c r="BG147" i="3"/>
  <c r="BF147" i="3"/>
  <c r="T147" i="3"/>
  <c r="R147" i="3"/>
  <c r="P147" i="3"/>
  <c r="BI144" i="3"/>
  <c r="BH144" i="3"/>
  <c r="BG144" i="3"/>
  <c r="BF144" i="3"/>
  <c r="T144" i="3"/>
  <c r="R144" i="3"/>
  <c r="P144" i="3"/>
  <c r="BI141" i="3"/>
  <c r="BH141" i="3"/>
  <c r="BG141" i="3"/>
  <c r="BF141" i="3"/>
  <c r="T141" i="3"/>
  <c r="R141" i="3"/>
  <c r="P141" i="3"/>
  <c r="BI137" i="3"/>
  <c r="BH137" i="3"/>
  <c r="BG137" i="3"/>
  <c r="BF137" i="3"/>
  <c r="T137" i="3"/>
  <c r="R137" i="3"/>
  <c r="P137" i="3"/>
  <c r="BI134" i="3"/>
  <c r="BH134" i="3"/>
  <c r="BG134" i="3"/>
  <c r="BF134" i="3"/>
  <c r="T134" i="3"/>
  <c r="R134" i="3"/>
  <c r="P134" i="3"/>
  <c r="BI131" i="3"/>
  <c r="BH131" i="3"/>
  <c r="BG131" i="3"/>
  <c r="BF131" i="3"/>
  <c r="T131" i="3"/>
  <c r="R131" i="3"/>
  <c r="P131" i="3"/>
  <c r="F122" i="3"/>
  <c r="E120" i="3"/>
  <c r="F89" i="3"/>
  <c r="E87" i="3"/>
  <c r="J24" i="3"/>
  <c r="E24" i="3"/>
  <c r="J125" i="3"/>
  <c r="J23" i="3"/>
  <c r="J21" i="3"/>
  <c r="E21" i="3"/>
  <c r="J91" i="3" s="1"/>
  <c r="J20" i="3"/>
  <c r="J18" i="3"/>
  <c r="E18" i="3"/>
  <c r="F125" i="3"/>
  <c r="J17" i="3"/>
  <c r="J15" i="3"/>
  <c r="E15" i="3"/>
  <c r="F124" i="3"/>
  <c r="J14" i="3"/>
  <c r="J12" i="3"/>
  <c r="J122" i="3" s="1"/>
  <c r="E7" i="3"/>
  <c r="E85" i="3" s="1"/>
  <c r="J37" i="2"/>
  <c r="J36" i="2"/>
  <c r="AY95" i="1"/>
  <c r="J35" i="2"/>
  <c r="AX95" i="1" s="1"/>
  <c r="BI623" i="2"/>
  <c r="BH623" i="2"/>
  <c r="BG623" i="2"/>
  <c r="BF623" i="2"/>
  <c r="T623" i="2"/>
  <c r="T622" i="2" s="1"/>
  <c r="R623" i="2"/>
  <c r="R622" i="2"/>
  <c r="P623" i="2"/>
  <c r="P622" i="2"/>
  <c r="BI617" i="2"/>
  <c r="BH617" i="2"/>
  <c r="BG617" i="2"/>
  <c r="BF617" i="2"/>
  <c r="T617" i="2"/>
  <c r="T616" i="2" s="1"/>
  <c r="R617" i="2"/>
  <c r="R616" i="2" s="1"/>
  <c r="P617" i="2"/>
  <c r="P616" i="2"/>
  <c r="BI611" i="2"/>
  <c r="BH611" i="2"/>
  <c r="BG611" i="2"/>
  <c r="BF611" i="2"/>
  <c r="T611" i="2"/>
  <c r="T610" i="2"/>
  <c r="R611" i="2"/>
  <c r="R610" i="2" s="1"/>
  <c r="P611" i="2"/>
  <c r="P610" i="2" s="1"/>
  <c r="BI605" i="2"/>
  <c r="BH605" i="2"/>
  <c r="BG605" i="2"/>
  <c r="BF605" i="2"/>
  <c r="T605" i="2"/>
  <c r="R605" i="2"/>
  <c r="P605" i="2"/>
  <c r="BI602" i="2"/>
  <c r="BH602" i="2"/>
  <c r="BG602" i="2"/>
  <c r="BF602" i="2"/>
  <c r="T602" i="2"/>
  <c r="R602" i="2"/>
  <c r="P602" i="2"/>
  <c r="BI599" i="2"/>
  <c r="BH599" i="2"/>
  <c r="BG599" i="2"/>
  <c r="BF599" i="2"/>
  <c r="T599" i="2"/>
  <c r="R599" i="2"/>
  <c r="P599" i="2"/>
  <c r="BI594" i="2"/>
  <c r="BH594" i="2"/>
  <c r="BG594" i="2"/>
  <c r="BF594" i="2"/>
  <c r="T594" i="2"/>
  <c r="R594" i="2"/>
  <c r="P594" i="2"/>
  <c r="BI589" i="2"/>
  <c r="BH589" i="2"/>
  <c r="BG589" i="2"/>
  <c r="BF589" i="2"/>
  <c r="T589" i="2"/>
  <c r="R589" i="2"/>
  <c r="P589" i="2"/>
  <c r="BI584" i="2"/>
  <c r="BH584" i="2"/>
  <c r="BG584" i="2"/>
  <c r="BF584" i="2"/>
  <c r="T584" i="2"/>
  <c r="R584" i="2"/>
  <c r="P584" i="2"/>
  <c r="BI581" i="2"/>
  <c r="BH581" i="2"/>
  <c r="BG581" i="2"/>
  <c r="BF581" i="2"/>
  <c r="T581" i="2"/>
  <c r="R581" i="2"/>
  <c r="P581" i="2"/>
  <c r="BI579" i="2"/>
  <c r="BH579" i="2"/>
  <c r="BG579" i="2"/>
  <c r="BF579" i="2"/>
  <c r="T579" i="2"/>
  <c r="R579" i="2"/>
  <c r="P579" i="2"/>
  <c r="BI576" i="2"/>
  <c r="BH576" i="2"/>
  <c r="BG576" i="2"/>
  <c r="BF576" i="2"/>
  <c r="T576" i="2"/>
  <c r="R576" i="2"/>
  <c r="P576" i="2"/>
  <c r="BI574" i="2"/>
  <c r="BH574" i="2"/>
  <c r="BG574" i="2"/>
  <c r="BF574" i="2"/>
  <c r="T574" i="2"/>
  <c r="R574" i="2"/>
  <c r="P574" i="2"/>
  <c r="BI571" i="2"/>
  <c r="BH571" i="2"/>
  <c r="BG571" i="2"/>
  <c r="BF571" i="2"/>
  <c r="T571" i="2"/>
  <c r="R571" i="2"/>
  <c r="P571" i="2"/>
  <c r="BI569" i="2"/>
  <c r="BH569" i="2"/>
  <c r="BG569" i="2"/>
  <c r="BF569" i="2"/>
  <c r="T569" i="2"/>
  <c r="R569" i="2"/>
  <c r="P569" i="2"/>
  <c r="BI566" i="2"/>
  <c r="BH566" i="2"/>
  <c r="BG566" i="2"/>
  <c r="BF566" i="2"/>
  <c r="T566" i="2"/>
  <c r="R566" i="2"/>
  <c r="P566" i="2"/>
  <c r="BI561" i="2"/>
  <c r="BH561" i="2"/>
  <c r="BG561" i="2"/>
  <c r="BF561" i="2"/>
  <c r="T561" i="2"/>
  <c r="T560" i="2" s="1"/>
  <c r="R561" i="2"/>
  <c r="R560" i="2" s="1"/>
  <c r="P561" i="2"/>
  <c r="P560" i="2" s="1"/>
  <c r="BI556" i="2"/>
  <c r="BH556" i="2"/>
  <c r="BG556" i="2"/>
  <c r="BF556" i="2"/>
  <c r="T556" i="2"/>
  <c r="R556" i="2"/>
  <c r="P556" i="2"/>
  <c r="BI553" i="2"/>
  <c r="BH553" i="2"/>
  <c r="BG553" i="2"/>
  <c r="BF553" i="2"/>
  <c r="T553" i="2"/>
  <c r="R553" i="2"/>
  <c r="P553" i="2"/>
  <c r="BI549" i="2"/>
  <c r="BH549" i="2"/>
  <c r="BG549" i="2"/>
  <c r="BF549" i="2"/>
  <c r="T549" i="2"/>
  <c r="R549" i="2"/>
  <c r="P549" i="2"/>
  <c r="BI545" i="2"/>
  <c r="BH545" i="2"/>
  <c r="BG545" i="2"/>
  <c r="BF545" i="2"/>
  <c r="T545" i="2"/>
  <c r="R545" i="2"/>
  <c r="P545" i="2"/>
  <c r="BI541" i="2"/>
  <c r="BH541" i="2"/>
  <c r="BG541" i="2"/>
  <c r="BF541" i="2"/>
  <c r="T541" i="2"/>
  <c r="R541" i="2"/>
  <c r="P541" i="2"/>
  <c r="BI538" i="2"/>
  <c r="BH538" i="2"/>
  <c r="BG538" i="2"/>
  <c r="BF538" i="2"/>
  <c r="T538" i="2"/>
  <c r="R538" i="2"/>
  <c r="P538" i="2"/>
  <c r="BI534" i="2"/>
  <c r="BH534" i="2"/>
  <c r="BG534" i="2"/>
  <c r="BF534" i="2"/>
  <c r="T534" i="2"/>
  <c r="R534" i="2"/>
  <c r="P534" i="2"/>
  <c r="BI526" i="2"/>
  <c r="BH526" i="2"/>
  <c r="BG526" i="2"/>
  <c r="BF526" i="2"/>
  <c r="T526" i="2"/>
  <c r="R526" i="2"/>
  <c r="P526" i="2"/>
  <c r="BI522" i="2"/>
  <c r="BH522" i="2"/>
  <c r="BG522" i="2"/>
  <c r="BF522" i="2"/>
  <c r="T522" i="2"/>
  <c r="R522" i="2"/>
  <c r="P522" i="2"/>
  <c r="BI517" i="2"/>
  <c r="BH517" i="2"/>
  <c r="BG517" i="2"/>
  <c r="BF517" i="2"/>
  <c r="T517" i="2"/>
  <c r="R517" i="2"/>
  <c r="P517" i="2"/>
  <c r="BI512" i="2"/>
  <c r="BH512" i="2"/>
  <c r="BG512" i="2"/>
  <c r="BF512" i="2"/>
  <c r="T512" i="2"/>
  <c r="R512" i="2"/>
  <c r="P512" i="2"/>
  <c r="BI505" i="2"/>
  <c r="BH505" i="2"/>
  <c r="BG505" i="2"/>
  <c r="BF505" i="2"/>
  <c r="T505" i="2"/>
  <c r="R505" i="2"/>
  <c r="P505" i="2"/>
  <c r="BI497" i="2"/>
  <c r="BH497" i="2"/>
  <c r="BG497" i="2"/>
  <c r="BF497" i="2"/>
  <c r="T497" i="2"/>
  <c r="R497" i="2"/>
  <c r="P497" i="2"/>
  <c r="BI494" i="2"/>
  <c r="BH494" i="2"/>
  <c r="BG494" i="2"/>
  <c r="BF494" i="2"/>
  <c r="T494" i="2"/>
  <c r="R494" i="2"/>
  <c r="P494" i="2"/>
  <c r="BI489" i="2"/>
  <c r="BH489" i="2"/>
  <c r="BG489" i="2"/>
  <c r="BF489" i="2"/>
  <c r="T489" i="2"/>
  <c r="R489" i="2"/>
  <c r="P489" i="2"/>
  <c r="BI485" i="2"/>
  <c r="BH485" i="2"/>
  <c r="BG485" i="2"/>
  <c r="BF485" i="2"/>
  <c r="T485" i="2"/>
  <c r="R485" i="2"/>
  <c r="P485" i="2"/>
  <c r="BI482" i="2"/>
  <c r="BH482" i="2"/>
  <c r="BG482" i="2"/>
  <c r="BF482" i="2"/>
  <c r="T482" i="2"/>
  <c r="R482" i="2"/>
  <c r="P482" i="2"/>
  <c r="BI477" i="2"/>
  <c r="BH477" i="2"/>
  <c r="BG477" i="2"/>
  <c r="BF477" i="2"/>
  <c r="T477" i="2"/>
  <c r="R477" i="2"/>
  <c r="P477" i="2"/>
  <c r="BI472" i="2"/>
  <c r="BH472" i="2"/>
  <c r="BG472" i="2"/>
  <c r="BF472" i="2"/>
  <c r="T472" i="2"/>
  <c r="R472" i="2"/>
  <c r="P472" i="2"/>
  <c r="BI467" i="2"/>
  <c r="BH467" i="2"/>
  <c r="BG467" i="2"/>
  <c r="BF467" i="2"/>
  <c r="T467" i="2"/>
  <c r="R467" i="2"/>
  <c r="P467" i="2"/>
  <c r="BI464" i="2"/>
  <c r="BH464" i="2"/>
  <c r="BG464" i="2"/>
  <c r="BF464" i="2"/>
  <c r="T464" i="2"/>
  <c r="R464" i="2"/>
  <c r="P464" i="2"/>
  <c r="BI461" i="2"/>
  <c r="BH461" i="2"/>
  <c r="BG461" i="2"/>
  <c r="BF461" i="2"/>
  <c r="T461" i="2"/>
  <c r="R461" i="2"/>
  <c r="P461" i="2"/>
  <c r="BI458" i="2"/>
  <c r="BH458" i="2"/>
  <c r="BG458" i="2"/>
  <c r="BF458" i="2"/>
  <c r="T458" i="2"/>
  <c r="R458" i="2"/>
  <c r="P458" i="2"/>
  <c r="BI456" i="2"/>
  <c r="BH456" i="2"/>
  <c r="BG456" i="2"/>
  <c r="BF456" i="2"/>
  <c r="T456" i="2"/>
  <c r="R456" i="2"/>
  <c r="P456" i="2"/>
  <c r="BI453" i="2"/>
  <c r="BH453" i="2"/>
  <c r="BG453" i="2"/>
  <c r="BF453" i="2"/>
  <c r="T453" i="2"/>
  <c r="R453" i="2"/>
  <c r="P453" i="2"/>
  <c r="BI450" i="2"/>
  <c r="BH450" i="2"/>
  <c r="BG450" i="2"/>
  <c r="BF450" i="2"/>
  <c r="T450" i="2"/>
  <c r="R450" i="2"/>
  <c r="P450" i="2"/>
  <c r="BI446" i="2"/>
  <c r="BH446" i="2"/>
  <c r="BG446" i="2"/>
  <c r="BF446" i="2"/>
  <c r="T446" i="2"/>
  <c r="R446" i="2"/>
  <c r="P446" i="2"/>
  <c r="BI444" i="2"/>
  <c r="BH444" i="2"/>
  <c r="BG444" i="2"/>
  <c r="BF444" i="2"/>
  <c r="T444" i="2"/>
  <c r="R444" i="2"/>
  <c r="P444" i="2"/>
  <c r="BI441" i="2"/>
  <c r="BH441" i="2"/>
  <c r="BG441" i="2"/>
  <c r="BF441" i="2"/>
  <c r="T441" i="2"/>
  <c r="R441" i="2"/>
  <c r="P441" i="2"/>
  <c r="BI439" i="2"/>
  <c r="BH439" i="2"/>
  <c r="BG439" i="2"/>
  <c r="BF439" i="2"/>
  <c r="T439" i="2"/>
  <c r="R439" i="2"/>
  <c r="P439" i="2"/>
  <c r="BI436" i="2"/>
  <c r="BH436" i="2"/>
  <c r="BG436" i="2"/>
  <c r="BF436" i="2"/>
  <c r="T436" i="2"/>
  <c r="R436" i="2"/>
  <c r="P436" i="2"/>
  <c r="BI433" i="2"/>
  <c r="BH433" i="2"/>
  <c r="BG433" i="2"/>
  <c r="BF433" i="2"/>
  <c r="T433" i="2"/>
  <c r="R433" i="2"/>
  <c r="P433" i="2"/>
  <c r="BI430" i="2"/>
  <c r="BH430" i="2"/>
  <c r="BG430" i="2"/>
  <c r="BF430" i="2"/>
  <c r="T430" i="2"/>
  <c r="R430" i="2"/>
  <c r="P430" i="2"/>
  <c r="BI428" i="2"/>
  <c r="BH428" i="2"/>
  <c r="BG428" i="2"/>
  <c r="BF428" i="2"/>
  <c r="T428" i="2"/>
  <c r="R428" i="2"/>
  <c r="P428" i="2"/>
  <c r="BI425" i="2"/>
  <c r="BH425" i="2"/>
  <c r="BG425" i="2"/>
  <c r="BF425" i="2"/>
  <c r="T425" i="2"/>
  <c r="R425" i="2"/>
  <c r="P425" i="2"/>
  <c r="BI421" i="2"/>
  <c r="BH421" i="2"/>
  <c r="BG421" i="2"/>
  <c r="BF421" i="2"/>
  <c r="T421" i="2"/>
  <c r="R421" i="2"/>
  <c r="P421" i="2"/>
  <c r="BI413" i="2"/>
  <c r="BH413" i="2"/>
  <c r="BG413" i="2"/>
  <c r="BF413" i="2"/>
  <c r="T413" i="2"/>
  <c r="R413" i="2"/>
  <c r="P413" i="2"/>
  <c r="BI409" i="2"/>
  <c r="BH409" i="2"/>
  <c r="BG409" i="2"/>
  <c r="BF409" i="2"/>
  <c r="T409" i="2"/>
  <c r="R409" i="2"/>
  <c r="P409" i="2"/>
  <c r="BI402" i="2"/>
  <c r="BH402" i="2"/>
  <c r="BG402" i="2"/>
  <c r="BF402" i="2"/>
  <c r="T402" i="2"/>
  <c r="R402" i="2"/>
  <c r="P402" i="2"/>
  <c r="BI397" i="2"/>
  <c r="BH397" i="2"/>
  <c r="BG397" i="2"/>
  <c r="BF397" i="2"/>
  <c r="T397" i="2"/>
  <c r="R397" i="2"/>
  <c r="P397" i="2"/>
  <c r="BI394" i="2"/>
  <c r="BH394" i="2"/>
  <c r="BG394" i="2"/>
  <c r="BF394" i="2"/>
  <c r="T394" i="2"/>
  <c r="R394" i="2"/>
  <c r="P394" i="2"/>
  <c r="BI389" i="2"/>
  <c r="BH389" i="2"/>
  <c r="BG389" i="2"/>
  <c r="BF389" i="2"/>
  <c r="T389" i="2"/>
  <c r="R389" i="2"/>
  <c r="P389" i="2"/>
  <c r="BI386" i="2"/>
  <c r="BH386" i="2"/>
  <c r="BG386" i="2"/>
  <c r="BF386" i="2"/>
  <c r="T386" i="2"/>
  <c r="R386" i="2"/>
  <c r="P386" i="2"/>
  <c r="BI380" i="2"/>
  <c r="BH380" i="2"/>
  <c r="BG380" i="2"/>
  <c r="BF380" i="2"/>
  <c r="T380" i="2"/>
  <c r="R380" i="2"/>
  <c r="P380" i="2"/>
  <c r="BI375" i="2"/>
  <c r="BH375" i="2"/>
  <c r="BG375" i="2"/>
  <c r="BF375" i="2"/>
  <c r="T375" i="2"/>
  <c r="R375" i="2"/>
  <c r="P375" i="2"/>
  <c r="BI369" i="2"/>
  <c r="BH369" i="2"/>
  <c r="BG369" i="2"/>
  <c r="BF369" i="2"/>
  <c r="T369" i="2"/>
  <c r="R369" i="2"/>
  <c r="P369" i="2"/>
  <c r="BI364" i="2"/>
  <c r="BH364" i="2"/>
  <c r="BG364" i="2"/>
  <c r="BF364" i="2"/>
  <c r="T364" i="2"/>
  <c r="R364" i="2"/>
  <c r="P364" i="2"/>
  <c r="BI359" i="2"/>
  <c r="BH359" i="2"/>
  <c r="BG359" i="2"/>
  <c r="BF359" i="2"/>
  <c r="T359" i="2"/>
  <c r="R359" i="2"/>
  <c r="P359" i="2"/>
  <c r="BI356" i="2"/>
  <c r="BH356" i="2"/>
  <c r="BG356" i="2"/>
  <c r="BF356" i="2"/>
  <c r="T356" i="2"/>
  <c r="R356" i="2"/>
  <c r="P356" i="2"/>
  <c r="BI352" i="2"/>
  <c r="BH352" i="2"/>
  <c r="BG352" i="2"/>
  <c r="BF352" i="2"/>
  <c r="T352" i="2"/>
  <c r="R352" i="2"/>
  <c r="P352" i="2"/>
  <c r="BI347" i="2"/>
  <c r="BH347" i="2"/>
  <c r="BG347" i="2"/>
  <c r="BF347" i="2"/>
  <c r="T347" i="2"/>
  <c r="R347" i="2"/>
  <c r="P347" i="2"/>
  <c r="BI344" i="2"/>
  <c r="BH344" i="2"/>
  <c r="BG344" i="2"/>
  <c r="BF344" i="2"/>
  <c r="T344" i="2"/>
  <c r="R344" i="2"/>
  <c r="P344" i="2"/>
  <c r="BI340" i="2"/>
  <c r="BH340" i="2"/>
  <c r="BG340" i="2"/>
  <c r="BF340" i="2"/>
  <c r="T340" i="2"/>
  <c r="R340" i="2"/>
  <c r="P340" i="2"/>
  <c r="BI337" i="2"/>
  <c r="BH337" i="2"/>
  <c r="BG337" i="2"/>
  <c r="BF337" i="2"/>
  <c r="T337" i="2"/>
  <c r="R337" i="2"/>
  <c r="P337" i="2"/>
  <c r="BI329" i="2"/>
  <c r="BH329" i="2"/>
  <c r="BG329" i="2"/>
  <c r="BF329" i="2"/>
  <c r="T329" i="2"/>
  <c r="R329" i="2"/>
  <c r="P329" i="2"/>
  <c r="BI326" i="2"/>
  <c r="BH326" i="2"/>
  <c r="BG326" i="2"/>
  <c r="BF326" i="2"/>
  <c r="T326" i="2"/>
  <c r="R326" i="2"/>
  <c r="P326" i="2"/>
  <c r="BI323" i="2"/>
  <c r="BH323" i="2"/>
  <c r="BG323" i="2"/>
  <c r="BF323" i="2"/>
  <c r="T323" i="2"/>
  <c r="R323" i="2"/>
  <c r="P323" i="2"/>
  <c r="BI318" i="2"/>
  <c r="BH318" i="2"/>
  <c r="BG318" i="2"/>
  <c r="BF318" i="2"/>
  <c r="T318" i="2"/>
  <c r="R318" i="2"/>
  <c r="P318" i="2"/>
  <c r="BI315" i="2"/>
  <c r="BH315" i="2"/>
  <c r="BG315" i="2"/>
  <c r="BF315" i="2"/>
  <c r="T315" i="2"/>
  <c r="R315" i="2"/>
  <c r="P315" i="2"/>
  <c r="BI311" i="2"/>
  <c r="BH311" i="2"/>
  <c r="BG311" i="2"/>
  <c r="BF311" i="2"/>
  <c r="T311" i="2"/>
  <c r="R311" i="2"/>
  <c r="P311" i="2"/>
  <c r="BI308" i="2"/>
  <c r="BH308" i="2"/>
  <c r="BG308" i="2"/>
  <c r="BF308" i="2"/>
  <c r="T308" i="2"/>
  <c r="R308" i="2"/>
  <c r="P308" i="2"/>
  <c r="BI303" i="2"/>
  <c r="BH303" i="2"/>
  <c r="BG303" i="2"/>
  <c r="BF303" i="2"/>
  <c r="T303" i="2"/>
  <c r="R303" i="2"/>
  <c r="P303" i="2"/>
  <c r="BI298" i="2"/>
  <c r="BH298" i="2"/>
  <c r="BG298" i="2"/>
  <c r="BF298" i="2"/>
  <c r="T298" i="2"/>
  <c r="R298" i="2"/>
  <c r="P298" i="2"/>
  <c r="BI293" i="2"/>
  <c r="BH293" i="2"/>
  <c r="BG293" i="2"/>
  <c r="BF293" i="2"/>
  <c r="T293" i="2"/>
  <c r="R293" i="2"/>
  <c r="P293" i="2"/>
  <c r="BI290" i="2"/>
  <c r="BH290" i="2"/>
  <c r="BG290" i="2"/>
  <c r="BF290" i="2"/>
  <c r="T290" i="2"/>
  <c r="R290" i="2"/>
  <c r="P290" i="2"/>
  <c r="BI284" i="2"/>
  <c r="BH284" i="2"/>
  <c r="BG284" i="2"/>
  <c r="BF284" i="2"/>
  <c r="T284" i="2"/>
  <c r="R284" i="2"/>
  <c r="P284" i="2"/>
  <c r="BI281" i="2"/>
  <c r="BH281" i="2"/>
  <c r="BG281" i="2"/>
  <c r="BF281" i="2"/>
  <c r="T281" i="2"/>
  <c r="R281" i="2"/>
  <c r="P281" i="2"/>
  <c r="BI275" i="2"/>
  <c r="BH275" i="2"/>
  <c r="BG275" i="2"/>
  <c r="BF275" i="2"/>
  <c r="T275" i="2"/>
  <c r="R275" i="2"/>
  <c r="P275" i="2"/>
  <c r="BI273" i="2"/>
  <c r="BH273" i="2"/>
  <c r="BG273" i="2"/>
  <c r="BF273" i="2"/>
  <c r="T273" i="2"/>
  <c r="R273" i="2"/>
  <c r="P273" i="2"/>
  <c r="BI269" i="2"/>
  <c r="BH269" i="2"/>
  <c r="BG269" i="2"/>
  <c r="BF269" i="2"/>
  <c r="T269" i="2"/>
  <c r="R269" i="2"/>
  <c r="P269" i="2"/>
  <c r="BI265" i="2"/>
  <c r="BH265" i="2"/>
  <c r="BG265" i="2"/>
  <c r="BF265" i="2"/>
  <c r="T265" i="2"/>
  <c r="R265" i="2"/>
  <c r="P265" i="2"/>
  <c r="BI259" i="2"/>
  <c r="BH259" i="2"/>
  <c r="BG259" i="2"/>
  <c r="BF259" i="2"/>
  <c r="T259" i="2"/>
  <c r="R259" i="2"/>
  <c r="P259" i="2"/>
  <c r="BI251" i="2"/>
  <c r="BH251" i="2"/>
  <c r="BG251" i="2"/>
  <c r="BF251" i="2"/>
  <c r="T251" i="2"/>
  <c r="R251" i="2"/>
  <c r="P251" i="2"/>
  <c r="BI246" i="2"/>
  <c r="BH246" i="2"/>
  <c r="BG246" i="2"/>
  <c r="BF246" i="2"/>
  <c r="T246" i="2"/>
  <c r="R246" i="2"/>
  <c r="P246" i="2"/>
  <c r="BI242" i="2"/>
  <c r="BH242" i="2"/>
  <c r="BG242" i="2"/>
  <c r="BF242" i="2"/>
  <c r="T242" i="2"/>
  <c r="R242" i="2"/>
  <c r="P242" i="2"/>
  <c r="BI239" i="2"/>
  <c r="BH239" i="2"/>
  <c r="BG239" i="2"/>
  <c r="BF239" i="2"/>
  <c r="T239" i="2"/>
  <c r="R239" i="2"/>
  <c r="P239" i="2"/>
  <c r="BI234" i="2"/>
  <c r="BH234" i="2"/>
  <c r="BG234" i="2"/>
  <c r="BF234" i="2"/>
  <c r="T234" i="2"/>
  <c r="R234" i="2"/>
  <c r="P234" i="2"/>
  <c r="BI231" i="2"/>
  <c r="BH231" i="2"/>
  <c r="BG231" i="2"/>
  <c r="BF231" i="2"/>
  <c r="T231" i="2"/>
  <c r="R231" i="2"/>
  <c r="P231" i="2"/>
  <c r="BI228" i="2"/>
  <c r="BH228" i="2"/>
  <c r="BG228" i="2"/>
  <c r="BF228" i="2"/>
  <c r="T228" i="2"/>
  <c r="R228" i="2"/>
  <c r="P228" i="2"/>
  <c r="BI223" i="2"/>
  <c r="BH223" i="2"/>
  <c r="BG223" i="2"/>
  <c r="BF223" i="2"/>
  <c r="T223" i="2"/>
  <c r="R223" i="2"/>
  <c r="P223" i="2"/>
  <c r="BI220" i="2"/>
  <c r="BH220" i="2"/>
  <c r="BG220" i="2"/>
  <c r="BF220" i="2"/>
  <c r="T220" i="2"/>
  <c r="R220" i="2"/>
  <c r="P220" i="2"/>
  <c r="BI217" i="2"/>
  <c r="BH217" i="2"/>
  <c r="BG217" i="2"/>
  <c r="BF217" i="2"/>
  <c r="T217" i="2"/>
  <c r="R217" i="2"/>
  <c r="P217" i="2"/>
  <c r="BI214" i="2"/>
  <c r="BH214" i="2"/>
  <c r="BG214" i="2"/>
  <c r="BF214" i="2"/>
  <c r="T214" i="2"/>
  <c r="R214" i="2"/>
  <c r="P214" i="2"/>
  <c r="BI210" i="2"/>
  <c r="BH210" i="2"/>
  <c r="BG210" i="2"/>
  <c r="BF210" i="2"/>
  <c r="T210" i="2"/>
  <c r="R210" i="2"/>
  <c r="P210" i="2"/>
  <c r="BI207" i="2"/>
  <c r="BH207" i="2"/>
  <c r="BG207" i="2"/>
  <c r="BF207" i="2"/>
  <c r="T207" i="2"/>
  <c r="R207" i="2"/>
  <c r="P207" i="2"/>
  <c r="BI204" i="2"/>
  <c r="BH204" i="2"/>
  <c r="BG204" i="2"/>
  <c r="BF204" i="2"/>
  <c r="T204" i="2"/>
  <c r="R204" i="2"/>
  <c r="P204" i="2"/>
  <c r="BI201" i="2"/>
  <c r="BH201" i="2"/>
  <c r="BG201" i="2"/>
  <c r="BF201" i="2"/>
  <c r="T201" i="2"/>
  <c r="R201" i="2"/>
  <c r="P201" i="2"/>
  <c r="BI198" i="2"/>
  <c r="BH198" i="2"/>
  <c r="BG198" i="2"/>
  <c r="BF198" i="2"/>
  <c r="T198" i="2"/>
  <c r="R198" i="2"/>
  <c r="P198" i="2"/>
  <c r="BI195" i="2"/>
  <c r="BH195" i="2"/>
  <c r="BG195" i="2"/>
  <c r="BF195" i="2"/>
  <c r="T195" i="2"/>
  <c r="R195" i="2"/>
  <c r="P195" i="2"/>
  <c r="BI192" i="2"/>
  <c r="BH192" i="2"/>
  <c r="BG192" i="2"/>
  <c r="BF192" i="2"/>
  <c r="T192" i="2"/>
  <c r="R192" i="2"/>
  <c r="P192" i="2"/>
  <c r="BI189" i="2"/>
  <c r="BH189" i="2"/>
  <c r="BG189" i="2"/>
  <c r="BF189" i="2"/>
  <c r="T189" i="2"/>
  <c r="R189" i="2"/>
  <c r="P189" i="2"/>
  <c r="BI187" i="2"/>
  <c r="BH187" i="2"/>
  <c r="BG187" i="2"/>
  <c r="BF187" i="2"/>
  <c r="T187" i="2"/>
  <c r="R187" i="2"/>
  <c r="P187" i="2"/>
  <c r="BI182" i="2"/>
  <c r="BH182" i="2"/>
  <c r="BG182" i="2"/>
  <c r="BF182" i="2"/>
  <c r="T182" i="2"/>
  <c r="R182" i="2"/>
  <c r="P182" i="2"/>
  <c r="BI172" i="2"/>
  <c r="BH172" i="2"/>
  <c r="BG172" i="2"/>
  <c r="BF172" i="2"/>
  <c r="T172" i="2"/>
  <c r="R172" i="2"/>
  <c r="P172" i="2"/>
  <c r="BI168" i="2"/>
  <c r="BH168" i="2"/>
  <c r="BG168" i="2"/>
  <c r="BF168" i="2"/>
  <c r="T168" i="2"/>
  <c r="R168" i="2"/>
  <c r="P168" i="2"/>
  <c r="BI163" i="2"/>
  <c r="BH163" i="2"/>
  <c r="BG163" i="2"/>
  <c r="BF163" i="2"/>
  <c r="T163" i="2"/>
  <c r="R163" i="2"/>
  <c r="P163" i="2"/>
  <c r="BI160" i="2"/>
  <c r="BH160" i="2"/>
  <c r="BG160" i="2"/>
  <c r="BF160" i="2"/>
  <c r="T160" i="2"/>
  <c r="R160" i="2"/>
  <c r="P160" i="2"/>
  <c r="BI156" i="2"/>
  <c r="BH156" i="2"/>
  <c r="BG156" i="2"/>
  <c r="BF156" i="2"/>
  <c r="T156" i="2"/>
  <c r="R156" i="2"/>
  <c r="P156" i="2"/>
  <c r="BI152" i="2"/>
  <c r="BH152" i="2"/>
  <c r="BG152" i="2"/>
  <c r="BF152" i="2"/>
  <c r="T152" i="2"/>
  <c r="R152" i="2"/>
  <c r="P152" i="2"/>
  <c r="BI148" i="2"/>
  <c r="BH148" i="2"/>
  <c r="BG148" i="2"/>
  <c r="BF148" i="2"/>
  <c r="T148" i="2"/>
  <c r="R148" i="2"/>
  <c r="P148" i="2"/>
  <c r="BI144" i="2"/>
  <c r="BH144" i="2"/>
  <c r="BG144" i="2"/>
  <c r="BF144" i="2"/>
  <c r="T144" i="2"/>
  <c r="R144" i="2"/>
  <c r="P144" i="2"/>
  <c r="BI141" i="2"/>
  <c r="BH141" i="2"/>
  <c r="BG141" i="2"/>
  <c r="BF141" i="2"/>
  <c r="T141" i="2"/>
  <c r="R141" i="2"/>
  <c r="P141" i="2"/>
  <c r="BI138" i="2"/>
  <c r="BH138" i="2"/>
  <c r="BG138" i="2"/>
  <c r="BF138" i="2"/>
  <c r="T138" i="2"/>
  <c r="R138" i="2"/>
  <c r="P138" i="2"/>
  <c r="BI135" i="2"/>
  <c r="BH135" i="2"/>
  <c r="BG135" i="2"/>
  <c r="BF135" i="2"/>
  <c r="T135" i="2"/>
  <c r="R135" i="2"/>
  <c r="P135" i="2"/>
  <c r="F126" i="2"/>
  <c r="E124" i="2"/>
  <c r="F89" i="2"/>
  <c r="E87" i="2"/>
  <c r="J24" i="2"/>
  <c r="E24" i="2"/>
  <c r="J129" i="2"/>
  <c r="J23" i="2"/>
  <c r="J21" i="2"/>
  <c r="E21" i="2"/>
  <c r="J91" i="2" s="1"/>
  <c r="J20" i="2"/>
  <c r="J18" i="2"/>
  <c r="E18" i="2"/>
  <c r="F129" i="2"/>
  <c r="J17" i="2"/>
  <c r="J15" i="2"/>
  <c r="E15" i="2"/>
  <c r="F128" i="2"/>
  <c r="J14" i="2"/>
  <c r="J12" i="2"/>
  <c r="J126" i="2"/>
  <c r="E7" i="2"/>
  <c r="E122" i="2" s="1"/>
  <c r="L90" i="1"/>
  <c r="AM90" i="1"/>
  <c r="AM89" i="1"/>
  <c r="L89" i="1"/>
  <c r="AM87" i="1"/>
  <c r="L87" i="1"/>
  <c r="L85" i="1"/>
  <c r="L84" i="1"/>
  <c r="BK313" i="3"/>
  <c r="J307" i="3"/>
  <c r="J281" i="3"/>
  <c r="J271" i="3"/>
  <c r="J268" i="3"/>
  <c r="J266" i="3"/>
  <c r="J262" i="3"/>
  <c r="J259" i="3"/>
  <c r="J252" i="3"/>
  <c r="J248" i="3"/>
  <c r="J235" i="3"/>
  <c r="BK233" i="3"/>
  <c r="BK219" i="3"/>
  <c r="J214" i="3"/>
  <c r="J212" i="3"/>
  <c r="BK207" i="3"/>
  <c r="J204" i="3"/>
  <c r="J198" i="3"/>
  <c r="BK183" i="3"/>
  <c r="J181" i="3"/>
  <c r="BK178" i="3"/>
  <c r="BK176" i="3"/>
  <c r="BK173" i="3"/>
  <c r="J170" i="3"/>
  <c r="J166" i="3"/>
  <c r="J158" i="3"/>
  <c r="J154" i="3"/>
  <c r="BK151" i="3"/>
  <c r="BK137" i="3"/>
  <c r="BK131" i="3"/>
  <c r="BK602" i="2"/>
  <c r="J599" i="2"/>
  <c r="BK594" i="2"/>
  <c r="BK589" i="2"/>
  <c r="J579" i="2"/>
  <c r="J556" i="2"/>
  <c r="J464" i="2"/>
  <c r="J461" i="2"/>
  <c r="J458" i="2"/>
  <c r="J456" i="2"/>
  <c r="BK453" i="2"/>
  <c r="J446" i="2"/>
  <c r="BK444" i="2"/>
  <c r="BK441" i="2"/>
  <c r="BK439" i="2"/>
  <c r="BK436" i="2"/>
  <c r="J430" i="2"/>
  <c r="BK421" i="2"/>
  <c r="BK397" i="2"/>
  <c r="J394" i="2"/>
  <c r="J389" i="2"/>
  <c r="J386" i="2"/>
  <c r="BK380" i="2"/>
  <c r="J375" i="2"/>
  <c r="BK369" i="2"/>
  <c r="BK359" i="2"/>
  <c r="BK352" i="2"/>
  <c r="BK344" i="2"/>
  <c r="BK340" i="2"/>
  <c r="J337" i="2"/>
  <c r="J326" i="2"/>
  <c r="J318" i="2"/>
  <c r="BK311" i="2"/>
  <c r="BK308" i="2"/>
  <c r="BK290" i="2"/>
  <c r="J284" i="2"/>
  <c r="BK275" i="2"/>
  <c r="J273" i="2"/>
  <c r="BK265" i="2"/>
  <c r="J259" i="2"/>
  <c r="J251" i="2"/>
  <c r="J246" i="2"/>
  <c r="BK242" i="2"/>
  <c r="J239" i="2"/>
  <c r="J234" i="2"/>
  <c r="J223" i="2"/>
  <c r="BK220" i="2"/>
  <c r="J217" i="2"/>
  <c r="J204" i="2"/>
  <c r="J201" i="2"/>
  <c r="BK195" i="2"/>
  <c r="J168" i="2"/>
  <c r="J163" i="2"/>
  <c r="J144" i="2"/>
  <c r="BK141" i="2"/>
  <c r="BK138" i="2"/>
  <c r="BK135" i="2"/>
  <c r="BK309" i="3"/>
  <c r="BK307" i="3"/>
  <c r="J303" i="3"/>
  <c r="BK301" i="3"/>
  <c r="BK285" i="3"/>
  <c r="BK281" i="3"/>
  <c r="J274" i="3"/>
  <c r="BK266" i="3"/>
  <c r="BK264" i="3"/>
  <c r="BK259" i="3"/>
  <c r="J250" i="3"/>
  <c r="J228" i="3"/>
  <c r="J226" i="3"/>
  <c r="J219" i="3"/>
  <c r="BK214" i="3"/>
  <c r="J207" i="3"/>
  <c r="J201" i="3"/>
  <c r="BK198" i="3"/>
  <c r="BK195" i="3"/>
  <c r="BK190" i="3"/>
  <c r="J188" i="3"/>
  <c r="BK186" i="3"/>
  <c r="J183" i="3"/>
  <c r="J178" i="3"/>
  <c r="BK170" i="3"/>
  <c r="J162" i="3"/>
  <c r="J151" i="3"/>
  <c r="J144" i="3"/>
  <c r="BK623" i="2"/>
  <c r="J623" i="2"/>
  <c r="BK617" i="2"/>
  <c r="J617" i="2"/>
  <c r="BK611" i="2"/>
  <c r="J611" i="2"/>
  <c r="BK605" i="2"/>
  <c r="J602" i="2"/>
  <c r="BK599" i="2"/>
  <c r="J594" i="2"/>
  <c r="J589" i="2"/>
  <c r="BK579" i="2"/>
  <c r="BK576" i="2"/>
  <c r="J574" i="2"/>
  <c r="BK298" i="2"/>
  <c r="BK293" i="2"/>
  <c r="BK273" i="2"/>
  <c r="BK269" i="2"/>
  <c r="BK259" i="2"/>
  <c r="J242" i="2"/>
  <c r="BK239" i="2"/>
  <c r="BK231" i="2"/>
  <c r="J228" i="2"/>
  <c r="BK223" i="2"/>
  <c r="BK214" i="2"/>
  <c r="BK210" i="2"/>
  <c r="J207" i="2"/>
  <c r="BK204" i="2"/>
  <c r="BK198" i="2"/>
  <c r="J195" i="2"/>
  <c r="BK163" i="2"/>
  <c r="J160" i="2"/>
  <c r="J156" i="2"/>
  <c r="J152" i="2"/>
  <c r="J148" i="2"/>
  <c r="J138" i="2"/>
  <c r="BK297" i="3"/>
  <c r="J294" i="3"/>
  <c r="J290" i="3"/>
  <c r="J285" i="3"/>
  <c r="J277" i="3"/>
  <c r="BK274" i="3"/>
  <c r="BK271" i="3"/>
  <c r="J264" i="3"/>
  <c r="J256" i="3"/>
  <c r="BK252" i="3"/>
  <c r="J245" i="3"/>
  <c r="BK243" i="3"/>
  <c r="J240" i="3"/>
  <c r="BK238" i="3"/>
  <c r="BK231" i="3"/>
  <c r="BK228" i="3"/>
  <c r="BK226" i="3"/>
  <c r="J221" i="3"/>
  <c r="BK204" i="3"/>
  <c r="BK201" i="3"/>
  <c r="BK192" i="3"/>
  <c r="J186" i="3"/>
  <c r="J176" i="3"/>
  <c r="J173" i="3"/>
  <c r="BK154" i="3"/>
  <c r="J147" i="3"/>
  <c r="BK144" i="3"/>
  <c r="J141" i="3"/>
  <c r="J134" i="3"/>
  <c r="J131" i="3"/>
  <c r="BK584" i="2"/>
  <c r="BK581" i="2"/>
  <c r="J571" i="2"/>
  <c r="J569" i="2"/>
  <c r="J566" i="2"/>
  <c r="J561" i="2"/>
  <c r="J553" i="2"/>
  <c r="BK549" i="2"/>
  <c r="J545" i="2"/>
  <c r="J538" i="2"/>
  <c r="J534" i="2"/>
  <c r="J526" i="2"/>
  <c r="J522" i="2"/>
  <c r="BK517" i="2"/>
  <c r="BK512" i="2"/>
  <c r="J505" i="2"/>
  <c r="BK497" i="2"/>
  <c r="BK494" i="2"/>
  <c r="J489" i="2"/>
  <c r="J485" i="2"/>
  <c r="BK482" i="2"/>
  <c r="J477" i="2"/>
  <c r="BK472" i="2"/>
  <c r="BK467" i="2"/>
  <c r="BK464" i="2"/>
  <c r="BK461" i="2"/>
  <c r="BK458" i="2"/>
  <c r="BK456" i="2"/>
  <c r="J453" i="2"/>
  <c r="J450" i="2"/>
  <c r="J444" i="2"/>
  <c r="J441" i="2"/>
  <c r="J439" i="2"/>
  <c r="J436" i="2"/>
  <c r="J433" i="2"/>
  <c r="BK430" i="2"/>
  <c r="BK428" i="2"/>
  <c r="BK425" i="2"/>
  <c r="J421" i="2"/>
  <c r="BK413" i="2"/>
  <c r="J409" i="2"/>
  <c r="J402" i="2"/>
  <c r="J397" i="2"/>
  <c r="BK389" i="2"/>
  <c r="BK386" i="2"/>
  <c r="J380" i="2"/>
  <c r="BK375" i="2"/>
  <c r="BK364" i="2"/>
  <c r="BK356" i="2"/>
  <c r="J352" i="2"/>
  <c r="J347" i="2"/>
  <c r="J329" i="2"/>
  <c r="J323" i="2"/>
  <c r="BK318" i="2"/>
  <c r="BK315" i="2"/>
  <c r="J311" i="2"/>
  <c r="BK303" i="2"/>
  <c r="J293" i="2"/>
  <c r="J290" i="2"/>
  <c r="BK284" i="2"/>
  <c r="J281" i="2"/>
  <c r="J275" i="2"/>
  <c r="J269" i="2"/>
  <c r="J265" i="2"/>
  <c r="BK246" i="2"/>
  <c r="BK228" i="2"/>
  <c r="BK217" i="2"/>
  <c r="J214" i="2"/>
  <c r="J210" i="2"/>
  <c r="BK207" i="2"/>
  <c r="BK201" i="2"/>
  <c r="J198" i="2"/>
  <c r="J192" i="2"/>
  <c r="BK189" i="2"/>
  <c r="BK187" i="2"/>
  <c r="J182" i="2"/>
  <c r="J172" i="2"/>
  <c r="BK160" i="2"/>
  <c r="BK152" i="2"/>
  <c r="BK148" i="2"/>
  <c r="BK316" i="3"/>
  <c r="J316" i="3"/>
  <c r="J313" i="3"/>
  <c r="J309" i="3"/>
  <c r="BK303" i="3"/>
  <c r="J301" i="3"/>
  <c r="J297" i="3"/>
  <c r="BK294" i="3"/>
  <c r="BK290" i="3"/>
  <c r="BK277" i="3"/>
  <c r="BK268" i="3"/>
  <c r="BK262" i="3"/>
  <c r="BK256" i="3"/>
  <c r="BK250" i="3"/>
  <c r="BK248" i="3"/>
  <c r="BK245" i="3"/>
  <c r="J243" i="3"/>
  <c r="BK240" i="3"/>
  <c r="J238" i="3"/>
  <c r="BK235" i="3"/>
  <c r="J233" i="3"/>
  <c r="J231" i="3"/>
  <c r="BK221" i="3"/>
  <c r="BK212" i="3"/>
  <c r="J195" i="3"/>
  <c r="J192" i="3"/>
  <c r="J190" i="3"/>
  <c r="BK188" i="3"/>
  <c r="BK181" i="3"/>
  <c r="BK166" i="3"/>
  <c r="BK162" i="3"/>
  <c r="BK158" i="3"/>
  <c r="BK147" i="3"/>
  <c r="BK141" i="3"/>
  <c r="J137" i="3"/>
  <c r="BK134" i="3"/>
  <c r="J605" i="2"/>
  <c r="J584" i="2"/>
  <c r="J581" i="2"/>
  <c r="J576" i="2"/>
  <c r="BK574" i="2"/>
  <c r="BK571" i="2"/>
  <c r="BK569" i="2"/>
  <c r="BK566" i="2"/>
  <c r="BK561" i="2"/>
  <c r="BK556" i="2"/>
  <c r="BK553" i="2"/>
  <c r="J549" i="2"/>
  <c r="BK545" i="2"/>
  <c r="BK541" i="2"/>
  <c r="J541" i="2"/>
  <c r="BK538" i="2"/>
  <c r="BK534" i="2"/>
  <c r="BK526" i="2"/>
  <c r="BK522" i="2"/>
  <c r="J517" i="2"/>
  <c r="J512" i="2"/>
  <c r="BK505" i="2"/>
  <c r="J497" i="2"/>
  <c r="J494" i="2"/>
  <c r="BK489" i="2"/>
  <c r="BK485" i="2"/>
  <c r="J482" i="2"/>
  <c r="BK477" i="2"/>
  <c r="J472" i="2"/>
  <c r="J467" i="2"/>
  <c r="BK450" i="2"/>
  <c r="BK446" i="2"/>
  <c r="BK433" i="2"/>
  <c r="J428" i="2"/>
  <c r="J425" i="2"/>
  <c r="J413" i="2"/>
  <c r="BK409" i="2"/>
  <c r="BK402" i="2"/>
  <c r="BK394" i="2"/>
  <c r="J369" i="2"/>
  <c r="J364" i="2"/>
  <c r="J359" i="2"/>
  <c r="J356" i="2"/>
  <c r="BK347" i="2"/>
  <c r="J344" i="2"/>
  <c r="J340" i="2"/>
  <c r="BK337" i="2"/>
  <c r="BK329" i="2"/>
  <c r="BK326" i="2"/>
  <c r="BK323" i="2"/>
  <c r="J315" i="2"/>
  <c r="J308" i="2"/>
  <c r="J303" i="2"/>
  <c r="J298" i="2"/>
  <c r="BK281" i="2"/>
  <c r="BK251" i="2"/>
  <c r="BK234" i="2"/>
  <c r="J231" i="2"/>
  <c r="J220" i="2"/>
  <c r="BK192" i="2"/>
  <c r="J189" i="2"/>
  <c r="J187" i="2"/>
  <c r="BK182" i="2"/>
  <c r="BK172" i="2"/>
  <c r="BK168" i="2"/>
  <c r="BK156" i="2"/>
  <c r="BK144" i="2"/>
  <c r="J141" i="2"/>
  <c r="J135" i="2"/>
  <c r="AS94" i="1"/>
  <c r="BK134" i="2" l="1"/>
  <c r="BK238" i="2"/>
  <c r="J238" i="2"/>
  <c r="J99" i="2"/>
  <c r="BK268" i="2"/>
  <c r="J268" i="2"/>
  <c r="J100" i="2"/>
  <c r="BK328" i="2"/>
  <c r="J328" i="2" s="1"/>
  <c r="J101" i="2" s="1"/>
  <c r="BK385" i="2"/>
  <c r="J385" i="2"/>
  <c r="J102" i="2" s="1"/>
  <c r="BK424" i="2"/>
  <c r="J424" i="2" s="1"/>
  <c r="J103" i="2" s="1"/>
  <c r="BK537" i="2"/>
  <c r="J537" i="2"/>
  <c r="J104" i="2"/>
  <c r="BK565" i="2"/>
  <c r="BK564" i="2" s="1"/>
  <c r="J564" i="2" s="1"/>
  <c r="J106" i="2" s="1"/>
  <c r="BK588" i="2"/>
  <c r="T134" i="2"/>
  <c r="T238" i="2"/>
  <c r="R268" i="2"/>
  <c r="R328" i="2"/>
  <c r="P385" i="2"/>
  <c r="R424" i="2"/>
  <c r="P537" i="2"/>
  <c r="R565" i="2"/>
  <c r="R564" i="2" s="1"/>
  <c r="T588" i="2"/>
  <c r="T587" i="2" s="1"/>
  <c r="BK130" i="3"/>
  <c r="T130" i="3"/>
  <c r="P161" i="3"/>
  <c r="T161" i="3"/>
  <c r="R169" i="3"/>
  <c r="R270" i="3"/>
  <c r="BK300" i="3"/>
  <c r="J300" i="3"/>
  <c r="J105" i="3"/>
  <c r="R134" i="2"/>
  <c r="R238" i="2"/>
  <c r="P268" i="2"/>
  <c r="T328" i="2"/>
  <c r="T385" i="2"/>
  <c r="P424" i="2"/>
  <c r="T537" i="2"/>
  <c r="T565" i="2"/>
  <c r="T564" i="2"/>
  <c r="P588" i="2"/>
  <c r="P587" i="2"/>
  <c r="P130" i="3"/>
  <c r="R130" i="3"/>
  <c r="BK161" i="3"/>
  <c r="J161" i="3" s="1"/>
  <c r="J99" i="3" s="1"/>
  <c r="R161" i="3"/>
  <c r="P169" i="3"/>
  <c r="BK270" i="3"/>
  <c r="J270" i="3"/>
  <c r="J101" i="3"/>
  <c r="T270" i="3"/>
  <c r="P289" i="3"/>
  <c r="T289" i="3"/>
  <c r="R300" i="3"/>
  <c r="BK306" i="3"/>
  <c r="J306" i="3" s="1"/>
  <c r="J106" i="3" s="1"/>
  <c r="T306" i="3"/>
  <c r="R312" i="3"/>
  <c r="R311" i="3" s="1"/>
  <c r="P134" i="2"/>
  <c r="P238" i="2"/>
  <c r="P133" i="2" s="1"/>
  <c r="T268" i="2"/>
  <c r="P328" i="2"/>
  <c r="R385" i="2"/>
  <c r="T424" i="2"/>
  <c r="R537" i="2"/>
  <c r="P565" i="2"/>
  <c r="P564" i="2" s="1"/>
  <c r="R588" i="2"/>
  <c r="R587" i="2" s="1"/>
  <c r="BK169" i="3"/>
  <c r="J169" i="3"/>
  <c r="J100" i="3"/>
  <c r="T169" i="3"/>
  <c r="P270" i="3"/>
  <c r="BK289" i="3"/>
  <c r="J289" i="3"/>
  <c r="J104" i="3" s="1"/>
  <c r="R289" i="3"/>
  <c r="P300" i="3"/>
  <c r="T300" i="3"/>
  <c r="P306" i="3"/>
  <c r="R306" i="3"/>
  <c r="BK312" i="3"/>
  <c r="BK311" i="3"/>
  <c r="J311" i="3"/>
  <c r="J107" i="3"/>
  <c r="P312" i="3"/>
  <c r="P311" i="3"/>
  <c r="T312" i="3"/>
  <c r="T311" i="3"/>
  <c r="J89" i="2"/>
  <c r="F92" i="2"/>
  <c r="BE148" i="2"/>
  <c r="BE160" i="2"/>
  <c r="BE187" i="2"/>
  <c r="BE198" i="2"/>
  <c r="BE201" i="2"/>
  <c r="BE204" i="2"/>
  <c r="BE214" i="2"/>
  <c r="BE217" i="2"/>
  <c r="BE223" i="2"/>
  <c r="BE239" i="2"/>
  <c r="BE246" i="2"/>
  <c r="BE259" i="2"/>
  <c r="BE265" i="2"/>
  <c r="BE269" i="2"/>
  <c r="BE293" i="2"/>
  <c r="BE311" i="2"/>
  <c r="BE318" i="2"/>
  <c r="BE329" i="2"/>
  <c r="BE340" i="2"/>
  <c r="BE439" i="2"/>
  <c r="BE453" i="2"/>
  <c r="BE456" i="2"/>
  <c r="BE458" i="2"/>
  <c r="BE461" i="2"/>
  <c r="BE472" i="2"/>
  <c r="BE485" i="2"/>
  <c r="BE497" i="2"/>
  <c r="BE512" i="2"/>
  <c r="BE517" i="2"/>
  <c r="BE538" i="2"/>
  <c r="BE541" i="2"/>
  <c r="BE545" i="2"/>
  <c r="BE566" i="2"/>
  <c r="BE576" i="2"/>
  <c r="BE594" i="2"/>
  <c r="BE602" i="2"/>
  <c r="BK560" i="2"/>
  <c r="J560" i="2"/>
  <c r="J105" i="2"/>
  <c r="BK610" i="2"/>
  <c r="J610" i="2"/>
  <c r="J110" i="2"/>
  <c r="F91" i="3"/>
  <c r="E118" i="3"/>
  <c r="BE173" i="3"/>
  <c r="BE176" i="3"/>
  <c r="BE183" i="3"/>
  <c r="BE214" i="3"/>
  <c r="BE264" i="3"/>
  <c r="BE271" i="3"/>
  <c r="BE281" i="3"/>
  <c r="BE316" i="3"/>
  <c r="E85" i="2"/>
  <c r="F91" i="2"/>
  <c r="J92" i="2"/>
  <c r="J128" i="2"/>
  <c r="BE135" i="2"/>
  <c r="BE138" i="2"/>
  <c r="BE141" i="2"/>
  <c r="BE163" i="2"/>
  <c r="BE192" i="2"/>
  <c r="BE220" i="2"/>
  <c r="BE231" i="2"/>
  <c r="BE234" i="2"/>
  <c r="BE251" i="2"/>
  <c r="BE290" i="2"/>
  <c r="BE308" i="2"/>
  <c r="BE323" i="2"/>
  <c r="BE337" i="2"/>
  <c r="BE344" i="2"/>
  <c r="BE352" i="2"/>
  <c r="BE359" i="2"/>
  <c r="BE369" i="2"/>
  <c r="BE375" i="2"/>
  <c r="BE380" i="2"/>
  <c r="BE397" i="2"/>
  <c r="BE402" i="2"/>
  <c r="BE425" i="2"/>
  <c r="BE430" i="2"/>
  <c r="BE433" i="2"/>
  <c r="BE436" i="2"/>
  <c r="BE441" i="2"/>
  <c r="BE444" i="2"/>
  <c r="BE446" i="2"/>
  <c r="BE464" i="2"/>
  <c r="BE467" i="2"/>
  <c r="BE477" i="2"/>
  <c r="BE482" i="2"/>
  <c r="BE489" i="2"/>
  <c r="BE494" i="2"/>
  <c r="BE505" i="2"/>
  <c r="BE522" i="2"/>
  <c r="BE526" i="2"/>
  <c r="BE534" i="2"/>
  <c r="BE549" i="2"/>
  <c r="BE553" i="2"/>
  <c r="BE556" i="2"/>
  <c r="BE561" i="2"/>
  <c r="BE569" i="2"/>
  <c r="BE571" i="2"/>
  <c r="BE574" i="2"/>
  <c r="BE589" i="2"/>
  <c r="BE599" i="2"/>
  <c r="J89" i="3"/>
  <c r="J92" i="3"/>
  <c r="J124" i="3"/>
  <c r="BE147" i="3"/>
  <c r="BE158" i="3"/>
  <c r="BE166" i="3"/>
  <c r="BE170" i="3"/>
  <c r="BE181" i="3"/>
  <c r="BE190" i="3"/>
  <c r="BE195" i="3"/>
  <c r="BE198" i="3"/>
  <c r="BE207" i="3"/>
  <c r="BE212" i="3"/>
  <c r="BE231" i="3"/>
  <c r="BE248" i="3"/>
  <c r="BE256" i="3"/>
  <c r="BE259" i="3"/>
  <c r="BE262" i="3"/>
  <c r="BE266" i="3"/>
  <c r="BE301" i="3"/>
  <c r="BE307" i="3"/>
  <c r="BE313" i="3"/>
  <c r="BE172" i="2"/>
  <c r="BE242" i="2"/>
  <c r="BE275" i="2"/>
  <c r="BE281" i="2"/>
  <c r="BE581" i="2"/>
  <c r="BE605" i="2"/>
  <c r="BE611" i="2"/>
  <c r="BE617" i="2"/>
  <c r="BE623" i="2"/>
  <c r="F92" i="3"/>
  <c r="BE131" i="3"/>
  <c r="BE134" i="3"/>
  <c r="BE137" i="3"/>
  <c r="BE144" i="3"/>
  <c r="BE151" i="3"/>
  <c r="BE154" i="3"/>
  <c r="BE162" i="3"/>
  <c r="BE178" i="3"/>
  <c r="BE201" i="3"/>
  <c r="BE219" i="3"/>
  <c r="BE221" i="3"/>
  <c r="BE233" i="3"/>
  <c r="BE235" i="3"/>
  <c r="BE240" i="3"/>
  <c r="BE245" i="3"/>
  <c r="BE250" i="3"/>
  <c r="BE268" i="3"/>
  <c r="BE277" i="3"/>
  <c r="BE294" i="3"/>
  <c r="BE144" i="2"/>
  <c r="BE152" i="2"/>
  <c r="BE156" i="2"/>
  <c r="BE168" i="2"/>
  <c r="BE182" i="2"/>
  <c r="BE189" i="2"/>
  <c r="BE195" i="2"/>
  <c r="BE207" i="2"/>
  <c r="BE210" i="2"/>
  <c r="BE228" i="2"/>
  <c r="BE273" i="2"/>
  <c r="BE284" i="2"/>
  <c r="BE298" i="2"/>
  <c r="BE303" i="2"/>
  <c r="BE315" i="2"/>
  <c r="BE326" i="2"/>
  <c r="BE347" i="2"/>
  <c r="BE356" i="2"/>
  <c r="BE364" i="2"/>
  <c r="BE386" i="2"/>
  <c r="BE389" i="2"/>
  <c r="BE394" i="2"/>
  <c r="BE409" i="2"/>
  <c r="BE413" i="2"/>
  <c r="BE421" i="2"/>
  <c r="BE428" i="2"/>
  <c r="BE450" i="2"/>
  <c r="BE579" i="2"/>
  <c r="BE584" i="2"/>
  <c r="BK616" i="2"/>
  <c r="J616" i="2"/>
  <c r="J111" i="2"/>
  <c r="BK622" i="2"/>
  <c r="J622" i="2"/>
  <c r="J112" i="2"/>
  <c r="BE141" i="3"/>
  <c r="BE186" i="3"/>
  <c r="BE188" i="3"/>
  <c r="BE192" i="3"/>
  <c r="BE204" i="3"/>
  <c r="BE226" i="3"/>
  <c r="BE228" i="3"/>
  <c r="BE238" i="3"/>
  <c r="BE243" i="3"/>
  <c r="BE252" i="3"/>
  <c r="BE274" i="3"/>
  <c r="BE285" i="3"/>
  <c r="BE290" i="3"/>
  <c r="BE297" i="3"/>
  <c r="BE303" i="3"/>
  <c r="BE309" i="3"/>
  <c r="BK284" i="3"/>
  <c r="J284" i="3"/>
  <c r="J102" i="3"/>
  <c r="F34" i="2"/>
  <c r="BA95" i="1"/>
  <c r="F34" i="3"/>
  <c r="BA96" i="1"/>
  <c r="F36" i="2"/>
  <c r="BC95" i="1"/>
  <c r="F36" i="3"/>
  <c r="BC96" i="1" s="1"/>
  <c r="F37" i="2"/>
  <c r="BD95" i="1" s="1"/>
  <c r="F35" i="2"/>
  <c r="BB95" i="1"/>
  <c r="J34" i="2"/>
  <c r="AW95" i="1"/>
  <c r="J34" i="3"/>
  <c r="AW96" i="1"/>
  <c r="F35" i="3"/>
  <c r="BB96" i="1"/>
  <c r="F37" i="3"/>
  <c r="BD96" i="1" s="1"/>
  <c r="R133" i="2" l="1"/>
  <c r="R132" i="2" s="1"/>
  <c r="T129" i="3"/>
  <c r="P132" i="2"/>
  <c r="AU95" i="1"/>
  <c r="R129" i="3"/>
  <c r="P129" i="3"/>
  <c r="P128" i="3"/>
  <c r="AU96" i="1"/>
  <c r="BK587" i="2"/>
  <c r="J587" i="2"/>
  <c r="J108" i="2"/>
  <c r="BK133" i="2"/>
  <c r="J133" i="2" s="1"/>
  <c r="J97" i="2" s="1"/>
  <c r="P288" i="3"/>
  <c r="T133" i="2"/>
  <c r="T132" i="2"/>
  <c r="R288" i="3"/>
  <c r="T288" i="3"/>
  <c r="BK129" i="3"/>
  <c r="J129" i="3"/>
  <c r="J97" i="3"/>
  <c r="J134" i="2"/>
  <c r="J98" i="2" s="1"/>
  <c r="J565" i="2"/>
  <c r="J107" i="2"/>
  <c r="J588" i="2"/>
  <c r="J109" i="2"/>
  <c r="J130" i="3"/>
  <c r="J98" i="3"/>
  <c r="BK288" i="3"/>
  <c r="J288" i="3"/>
  <c r="J103" i="3"/>
  <c r="J312" i="3"/>
  <c r="J108" i="3"/>
  <c r="F33" i="3"/>
  <c r="AZ96" i="1" s="1"/>
  <c r="BD94" i="1"/>
  <c r="W33" i="1"/>
  <c r="BA94" i="1"/>
  <c r="W30" i="1"/>
  <c r="J33" i="2"/>
  <c r="AV95" i="1" s="1"/>
  <c r="AT95" i="1" s="1"/>
  <c r="BB94" i="1"/>
  <c r="AX94" i="1"/>
  <c r="BC94" i="1"/>
  <c r="W32" i="1" s="1"/>
  <c r="J33" i="3"/>
  <c r="AV96" i="1"/>
  <c r="AT96" i="1"/>
  <c r="F33" i="2"/>
  <c r="AZ95" i="1" s="1"/>
  <c r="R128" i="3" l="1"/>
  <c r="T128" i="3"/>
  <c r="BK132" i="2"/>
  <c r="J132" i="2" s="1"/>
  <c r="J96" i="2" s="1"/>
  <c r="BK128" i="3"/>
  <c r="J128" i="3"/>
  <c r="J96" i="3"/>
  <c r="AZ94" i="1"/>
  <c r="W29" i="1" s="1"/>
  <c r="AU94" i="1"/>
  <c r="AW94" i="1"/>
  <c r="AK30" i="1" s="1"/>
  <c r="AY94" i="1"/>
  <c r="W31" i="1"/>
  <c r="AV94" i="1" l="1"/>
  <c r="AK29" i="1"/>
  <c r="J30" i="3"/>
  <c r="AG96" i="1" s="1"/>
  <c r="AN96" i="1" s="1"/>
  <c r="J30" i="2"/>
  <c r="AG95" i="1"/>
  <c r="AN95" i="1"/>
  <c r="J39" i="3" l="1"/>
  <c r="J39" i="2"/>
  <c r="AG94" i="1"/>
  <c r="AT94" i="1"/>
  <c r="AN94" i="1" l="1"/>
  <c r="AK26" i="1"/>
  <c r="AK35" i="1"/>
</calcChain>
</file>

<file path=xl/sharedStrings.xml><?xml version="1.0" encoding="utf-8"?>
<sst xmlns="http://schemas.openxmlformats.org/spreadsheetml/2006/main" count="6011" uniqueCount="1165">
  <si>
    <t>Export Komplet</t>
  </si>
  <si>
    <t/>
  </si>
  <si>
    <t>2.0</t>
  </si>
  <si>
    <t>ZAMOK</t>
  </si>
  <si>
    <t>False</t>
  </si>
  <si>
    <t>{4c88e8de-5e35-4f5b-88c9-67beb0c744f0}</t>
  </si>
  <si>
    <t>0,01</t>
  </si>
  <si>
    <t>21</t>
  </si>
  <si>
    <t>15</t>
  </si>
  <si>
    <t>REKAPITULACE STAVBY</t>
  </si>
  <si>
    <t>v ---  níže se nacházejí doplnkové a pomocné údaje k sestavám  --- v</t>
  </si>
  <si>
    <t>Návod na vyplnění</t>
  </si>
  <si>
    <t>0,001</t>
  </si>
  <si>
    <t>Kód:</t>
  </si>
  <si>
    <t>210503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</si>
  <si>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</si>
  <si>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</si>
  <si>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Most ev.č. 14 Žitná ul., Rumburk</t>
  </si>
  <si>
    <t>KSO:</t>
  </si>
  <si>
    <t>CC-CZ:</t>
  </si>
  <si>
    <t>Místo:</t>
  </si>
  <si>
    <t xml:space="preserve"> </t>
  </si>
  <si>
    <t>Datum:</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</si>
  <si>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</si>
  <si>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</si>
  <si>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</si>
  <si>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</si>
  <si>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</si>
  <si>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</si>
  <si>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</si>
  <si>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</si>
  <si>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</si>
  <si>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</si>
  <si>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</si>
  <si>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</si>
  <si>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</si>
  <si>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</si>
  <si>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</si>
  <si>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</si>
  <si>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</si>
  <si>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</si>
  <si>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</si>
  <si>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</si>
  <si>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</si>
  <si>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</si>
  <si>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</si>
  <si>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</si>
  <si>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</si>
  <si>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</si>
  <si>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</si>
  <si>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</si>
  <si>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</si>
  <si>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</si>
  <si>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</si>
  <si>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</si>
  <si>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</si>
  <si>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</si>
  <si>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</si>
  <si>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</si>
  <si>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</si>
  <si>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</si>
  <si>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</si>
  <si>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</si>
  <si>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</si>
  <si>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</si>
  <si>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</si>
  <si>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</si>
  <si>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</si>
  <si>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</si>
  <si>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</si>
  <si>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</si>
  <si>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</si>
  <si>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</si>
  <si>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</si>
  <si>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</si>
  <si>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</si>
  <si>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</si>
  <si>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201</t>
  </si>
  <si>
    <t>STA</t>
  </si>
  <si>
    <t>1</t>
  </si>
  <si>
    <t>{6d846dee-78e2-4bc6-b8b1-94c41ca54a24}</t>
  </si>
  <si>
    <t>2</t>
  </si>
  <si>
    <t>301</t>
  </si>
  <si>
    <t>Přeložka vodovodu</t>
  </si>
  <si>
    <t>{e26dd6eb-24d0-4773-936b-0f045b905603}</t>
  </si>
  <si>
    <t>KRYCÍ LIST SOUPISU PRACÍ</t>
  </si>
  <si>
    <t>Objekt:</t>
  </si>
  <si>
    <t>201 - Most ev.č. 14 Žitná ul., Rumburk</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</si>
  <si>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</si>
  <si>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</si>
  <si>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</si>
  <si>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</si>
  <si>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</si>
  <si>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</si>
  <si>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</si>
  <si>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</si>
  <si>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</si>
  <si>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</si>
  <si>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</si>
  <si>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9 - Ostatní konstrukce a práce, bourání</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</si>
  <si>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</si>
  <si>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</si>
  <si>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</si>
  <si>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</si>
  <si>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</si>
  <si>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</si>
  <si>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VRN3 - Zařízení staveniště</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</si>
  <si>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</si>
  <si>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</si>
  <si>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</si>
  <si>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</si>
  <si>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</si>
  <si>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</si>
  <si>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</si>
  <si>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</si>
  <si>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</si>
  <si>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</si>
  <si>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</si>
  <si>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</si>
  <si>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</si>
  <si>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</si>
  <si>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</si>
  <si>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</si>
  <si>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</si>
  <si>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</si>
  <si>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</si>
  <si>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</si>
  <si>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112101104</t>
  </si>
  <si>
    <t>Odstranění stromů listnatých průměru kmene do 900 mm</t>
  </si>
  <si>
    <t>kus</t>
  </si>
  <si>
    <t>CS ÚRS 2021 01</t>
  </si>
  <si>
    <t>4</t>
  </si>
  <si>
    <t>2020365861</t>
  </si>
  <si>
    <t>PP</t>
  </si>
  <si>
    <t>Odstranění stromů s odřezáním kmene a s odvětvením listnatých, průměru kmene přes 700 do 900 mm</t>
  </si>
  <si>
    <t>PSC</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</si>
  <si>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</si>
  <si>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112251104</t>
  </si>
  <si>
    <t>Odstranění pařezů D do 900 mm</t>
  </si>
  <si>
    <t>-1360527111</t>
  </si>
  <si>
    <t>Odstranění pařezů strojně s jejich vykopáním, vytrháním nebo odstřelením průměru přes 700 do 900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</si>
  <si>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</si>
  <si>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3</t>
  </si>
  <si>
    <t>113106123</t>
  </si>
  <si>
    <t>Rozebrání dlažeb ze zámkových dlaždic komunikací pro pěší ručně</t>
  </si>
  <si>
    <t>m2</t>
  </si>
  <si>
    <t>506240978</t>
  </si>
  <si>
    <t>Rozebrání dlažeb komunikací pro pěší s přemístěním hmot na skládku na vzdálenost do 3 m nebo s naložením na dopravní prostředek s ložem z kameniva nebo živice a s jakoukoliv výplní spár ručně ze zámkové dlažby</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</si>
  <si>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</si>
  <si>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113106161</t>
  </si>
  <si>
    <t>Rozebrání dlažeb vozovek z drobných kostek s ložem z kameniva ručně</t>
  </si>
  <si>
    <t>1657548327</t>
  </si>
  <si>
    <t>Rozebrání dlažeb a dílců vozovek a ploch s přemístěním hmot na skládku na vzdálenost do 3 m nebo s naložením na dopravní prostředek, s jakoukoliv výplní spár ručně z drobných kostek nebo odseků s ložem z kameniva</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</si>
  <si>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</si>
  <si>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</si>
  <si>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26,5*7,5</t>
  </si>
  <si>
    <t>5</t>
  </si>
  <si>
    <t>113107161</t>
  </si>
  <si>
    <t>Odstranění podkladu z kameniva drceného tl 100 mm strojně pl přes 50 do 200 m2</t>
  </si>
  <si>
    <t>-1047947248</t>
  </si>
  <si>
    <t>Odstranění podkladů nebo krytů strojně plochy jednotlivě přes 50 m2 do 200 m2 s přemístěním hmot na skládku na vzdálenost do 20 m nebo s naložením na dopravní prostředek z kameniva hrubého drceného, o tl. vrstvy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</si>
  <si>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</si>
  <si>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26,5*7</t>
  </si>
  <si>
    <t>6</t>
  </si>
  <si>
    <t>113107183</t>
  </si>
  <si>
    <t>Odstranění podkladu živičného tl 150 mm strojně pl přes 50 do 200 m2</t>
  </si>
  <si>
    <t>-276946314</t>
  </si>
  <si>
    <t>Odstranění podkladů nebo krytů strojně plochy jednotlivě přes 50 m2 do 200 m2 s přemístěním hmot na skládku na vzdálenost do 20 m nebo s naložením na dopravní prostředek živičných, o tl. vrstvy přes 100 do 150 mm</t>
  </si>
  <si>
    <t>7</t>
  </si>
  <si>
    <t>113107330</t>
  </si>
  <si>
    <t>Odstranění podkladu z betonu prostého tl 100 mm strojně pl do 50 m2</t>
  </si>
  <si>
    <t>-1612958085</t>
  </si>
  <si>
    <t>Odstranění podkladů nebo krytů strojně plochy jednotlivě do 50 m2 s přemístěním hmot na skládku na vzdálenost do 3 m nebo s naložením na dopravní prostředek z betonu prostého, o tl. vrstvy do 100 mm</t>
  </si>
  <si>
    <t>7,08*7,2</t>
  </si>
  <si>
    <t>8</t>
  </si>
  <si>
    <t>115001105</t>
  </si>
  <si>
    <t>Převedení vody potrubím DN do 600</t>
  </si>
  <si>
    <t>m</t>
  </si>
  <si>
    <t>-1782289386</t>
  </si>
  <si>
    <t>Převedení vody potrubím průměru DN přes 300 do 600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</si>
  <si>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hadice, těsnění po dobu provozu a opotřebení hmot, b) podpěrné konstrukce dřevěné. 6. V ceně nejsou započteny náklady na nutné zemní práce; tyto se oceňují příslušnými cenami souborů cen této části. </t>
  </si>
  <si>
    <t>9</t>
  </si>
  <si>
    <t>115101201</t>
  </si>
  <si>
    <t>Čerpání vody na dopravní výšku do 10 m průměrný přítok do 500 l/min</t>
  </si>
  <si>
    <t>hod</t>
  </si>
  <si>
    <t>-859664773</t>
  </si>
  <si>
    <t>Čerpání vody na dopravní výšku do 10 m s uvažovaným průměrným přítokem do 500 l/min</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</si>
  <si>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</si>
  <si>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po dobu sanace opěr</t>
  </si>
  <si>
    <t>2*2*12</t>
  </si>
  <si>
    <t>10</t>
  </si>
  <si>
    <t>121151103</t>
  </si>
  <si>
    <t>Sejmutí ornice plochy do 100 m2 tl vrstvy do 200 mm strojně</t>
  </si>
  <si>
    <t>-1241556354</t>
  </si>
  <si>
    <t>Sejmutí ornice strojně při souvislé ploše do 100 m2, tl. vrstvy do 200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</si>
  <si>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</si>
  <si>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2*2*0,2*4</t>
  </si>
  <si>
    <t>11</t>
  </si>
  <si>
    <t>131351204</t>
  </si>
  <si>
    <t>Hloubení jam zapažených v hornině třídy těžitelnosti II, skupiny 4 objem do 500 m3 strojně</t>
  </si>
  <si>
    <t>m3</t>
  </si>
  <si>
    <t>-419518711</t>
  </si>
  <si>
    <t>Hloubení zapažených jam a zářezů strojně s urovnáním dna do předepsaného profilu a spádu v hornině třídy těžitelnosti II skupiny 4 přes 100 do 500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</si>
  <si>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</si>
  <si>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výkop pro křídla</t>
  </si>
  <si>
    <t>2*2*1,2*4</t>
  </si>
  <si>
    <t xml:space="preserve">výkop za opěrami </t>
  </si>
  <si>
    <t>1,7*2*6*2</t>
  </si>
  <si>
    <t>výkop pro příčný práh</t>
  </si>
  <si>
    <t>1*1*8</t>
  </si>
  <si>
    <t>Součet</t>
  </si>
  <si>
    <t>12</t>
  </si>
  <si>
    <t>153191121</t>
  </si>
  <si>
    <t>Zřízení těsnění hradicích stěn ze zhutněné sypaniny</t>
  </si>
  <si>
    <t>-8153933</t>
  </si>
  <si>
    <t>Těsnění hradicích stěn nepropustnou hrázkou  ze zhutněné sypaniny při stěně nebo nepropustnou výplní ze zhutněné sypaniny mezi stěnami zřízení</t>
  </si>
  <si>
    <t xml:space="preserve">Poznámka k souboru cen:_x000D_
1. Dodání sypaniny se oceňuje ve specifikaci. 2. V cenách -1121 a -1131 jsou započteny i náklady na potřebné přemístění sypaniny až do vzdálenosti 40 m. 3. Množství měrných jednotek se určuje v m3 zřizovaného těsnění, míru hutnění předepíše projekt. 4. Cenu lze použít pro jakoukoliv míru zhutnění. </t>
  </si>
  <si>
    <t>provizorní hrázky pro převedení vody v korytě při sanaci opěr a betonáži příčného prahu</t>
  </si>
  <si>
    <t>15*1*0,5*2</t>
  </si>
  <si>
    <t>13</t>
  </si>
  <si>
    <t>M</t>
  </si>
  <si>
    <t>152M1</t>
  </si>
  <si>
    <t>pytle s pískem</t>
  </si>
  <si>
    <t>1510308109</t>
  </si>
  <si>
    <t>14</t>
  </si>
  <si>
    <t>153191131</t>
  </si>
  <si>
    <t>Odstranění těsnění hradicích stěn ze zhutněné sypaniny</t>
  </si>
  <si>
    <t>1622784985</t>
  </si>
  <si>
    <t>Těsnění hradicích stěn nepropustnou hrázkou  ze zhutněné sypaniny při stěně nebo nepropustnou výplní ze zhutněné sypaniny mezi stěnami odstranění</t>
  </si>
  <si>
    <t>162201404</t>
  </si>
  <si>
    <t>Vodorovné přemístění větví stromů listnatých do 1 km D kmene do 900 mm</t>
  </si>
  <si>
    <t>1495880218</t>
  </si>
  <si>
    <t>Vodorovné přemístění větví, kmenů nebo pařezů s naložením, složením a dopravou do 1000 m větví stromů listnatých, průměru kmene přes 700 do 900 mm</t>
  </si>
  <si>
    <t xml:space="preserve">Poznámka k souboru cen:_x000D_
1. Průměr kmene i pařezu se měří v místě řezu. 2. Měrná jednotka kus je 1 strom. </t>
  </si>
  <si>
    <t>16</t>
  </si>
  <si>
    <t>162201414</t>
  </si>
  <si>
    <t>Vodorovné přemístění kmenů stromů listnatých do 1 km D kmene do 900 mm</t>
  </si>
  <si>
    <t>2091624471</t>
  </si>
  <si>
    <t>Vodorovné přemístění větví, kmenů nebo pařezů s naložením, složením a dopravou do 1000 m kmenů stromů listnatých, průměru přes 700 do 900 mm</t>
  </si>
  <si>
    <t>17</t>
  </si>
  <si>
    <t>162201424</t>
  </si>
  <si>
    <t>Vodorovné přemístění pařezů do 1 km D do 900 mm</t>
  </si>
  <si>
    <t>256238776</t>
  </si>
  <si>
    <t>Vodorovné přemístění větví, kmenů nebo pařezů s naložením, složením a dopravou do 1000 m pařezů kmenů, průměru přes 700 do 900 mm</t>
  </si>
  <si>
    <t>18</t>
  </si>
  <si>
    <t>162301934</t>
  </si>
  <si>
    <t>Příplatek k vodorovnému přemístění větví stromů listnatých D kmene do 900 mm ZKD 1 km</t>
  </si>
  <si>
    <t>-2012628417</t>
  </si>
  <si>
    <t>Vodorovné přemístění větví, kmenů nebo pařezů s naložením, složením a dopravou Příplatek k cenám za každých dalších i započatých 1000 m přes 1000 m větví stromů listnatých, průměru kmene přes 700 do 900 mm</t>
  </si>
  <si>
    <t>19</t>
  </si>
  <si>
    <t>162301954</t>
  </si>
  <si>
    <t>Příplatek k vodorovnému přemístění kmenů stromů listnatých D kmene do 900 mm ZKD 1 km</t>
  </si>
  <si>
    <t>1211509801</t>
  </si>
  <si>
    <t>Vodorovné přemístění větví, kmenů nebo pařezů s naložením, složením a dopravou Příplatek k cenám za každých dalších i započatých 1000 m přes 1000 m kmenů stromů listnatých, o průměru přes 700 do 900 mm</t>
  </si>
  <si>
    <t>20</t>
  </si>
  <si>
    <t>162301974</t>
  </si>
  <si>
    <t>Příplatek k vodorovnému přemístění pařezů D 900 mm ZKD 1 km</t>
  </si>
  <si>
    <t>424062183</t>
  </si>
  <si>
    <t>Vodorovné přemístění větví, kmenů nebo pařezů s naložením, složením a dopravou Příplatek k cenám za každých dalších i započatých 1000 m přes 1000 m pařezů kmenů, průměru přes 700 do 900 mm</t>
  </si>
  <si>
    <t>162751117</t>
  </si>
  <si>
    <t>Vodorovné přemístění do 10000 m výkopku/sypaniny z horniny třídy těžitelnosti I, skupiny 1 až 3</t>
  </si>
  <si>
    <t>-1788100465</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</si>
  <si>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</si>
  <si>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</si>
  <si>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68-60</t>
  </si>
  <si>
    <t>22</t>
  </si>
  <si>
    <t>162751119</t>
  </si>
  <si>
    <t>Příplatek k vodorovnému přemístění výkopku/sypaniny z horniny třídy těžitelnosti I, skupiny 1 až 3 ZKD 1000 m přes 10000 m</t>
  </si>
  <si>
    <t>93462662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</si>
  <si>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</si>
  <si>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23</t>
  </si>
  <si>
    <t>171201221</t>
  </si>
  <si>
    <t>Poplatek za uložení na skládce (skládkovné) zeminy a kamení kód odpadu 17 05 04</t>
  </si>
  <si>
    <t>t</t>
  </si>
  <si>
    <t>1091140092</t>
  </si>
  <si>
    <t>Poplatek za uložení stavebního odpadu na skládce (skládkovné) zeminy a kamení zatříděného do Katalogu odpadů pod kódem 17 05 04</t>
  </si>
  <si>
    <t xml:space="preserve">Poznámka k souboru cen:_x000D_
1. Ceny uvedené v souboru cen je doporučeno upravit podle aktuálních cen místně příslušné skládky. 2. V cenách je započítán poplatek za ukládání odpadu dle zákona 185/2001 Sb. </t>
  </si>
  <si>
    <t>24</t>
  </si>
  <si>
    <t>171251201</t>
  </si>
  <si>
    <t>Uložení sypaniny na skládky nebo meziskládky</t>
  </si>
  <si>
    <t>-1161274135</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</si>
  <si>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</si>
  <si>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</si>
  <si>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25</t>
  </si>
  <si>
    <t>174151101</t>
  </si>
  <si>
    <t>Zásyp jam, šachet rýh nebo kolem objektů sypaninou se zhutněním</t>
  </si>
  <si>
    <t>-667209706</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</si>
  <si>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</si>
  <si>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</si>
  <si>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zásyp za opěrami a kolem křídel z vytěženého materiálu</t>
  </si>
  <si>
    <t>10*2*1,5*2</t>
  </si>
  <si>
    <t>26</t>
  </si>
  <si>
    <t>181411122</t>
  </si>
  <si>
    <t>Založení lučního trávníku výsevem plochy do 1000 m2 ve svahu do 1:2</t>
  </si>
  <si>
    <t>-226710005</t>
  </si>
  <si>
    <t>Založení trávníku na půdě předem připravené plochy do 1000 m2 výsevem včetně utažení lučního na svahu přes 1:5 do 1:2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</si>
  <si>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</si>
  <si>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27</t>
  </si>
  <si>
    <t>00572470</t>
  </si>
  <si>
    <t>osivo směs travní univerzál</t>
  </si>
  <si>
    <t>kg</t>
  </si>
  <si>
    <t>-754018969</t>
  </si>
  <si>
    <t>16*0,02 'Přepočtené koeficientem množství</t>
  </si>
  <si>
    <t>28</t>
  </si>
  <si>
    <t>182351023</t>
  </si>
  <si>
    <t>Rozprostření ornice pl do 100 m2 ve svahu přes 1:5 tl vrstvy do 200 mm strojně</t>
  </si>
  <si>
    <t>-651760977</t>
  </si>
  <si>
    <t>Rozprostření a urovnání ornice ve svahu sklonu přes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</si>
  <si>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</si>
  <si>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2*2*4</t>
  </si>
  <si>
    <t>Zakládání</t>
  </si>
  <si>
    <t>29</t>
  </si>
  <si>
    <t>212792312</t>
  </si>
  <si>
    <t>Odvodnění mostní opěry - drenážní plastové potrubí HDPE DN 160</t>
  </si>
  <si>
    <t>1019339818</t>
  </si>
  <si>
    <t>Odvodnění mostní opěry z plastových trub drenážní potrubí HDPE DN 160</t>
  </si>
  <si>
    <t xml:space="preserve">Poznámka k souboru cen:_x000D_
1. V ceně žlabu -1111 jsou započteny i náklady na podélné rozříznutí plastové trouby DN 75 do spádu a na sraz pro odtok vlhkosti do žlábku úložného prahu s přesahem 50 mm od bočního líce dříku opěry. 2. V cenách potrubí -2 . 1 . jsou započteny i náklady na položení plastového drenážního potrubí do spádu a na sraz na podkladní základový betonový trám za mostní opěrou k prostupu dříkem opěry, bez zemích prací, se zajištěním drenáže proti vychýlení. 3. V cenách nejsou započteny náklady na zemní práce, na betonáž podkladního trámu nebo úložného prahu opěry, na obklad potrubí drenážním betonem, na obklad štěrkem a na filtrační obal. </t>
  </si>
  <si>
    <t>30</t>
  </si>
  <si>
    <t>212972113</t>
  </si>
  <si>
    <t>Opláštění drenážních trub filtrační textilií DN 160</t>
  </si>
  <si>
    <t>-1124238650</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</si>
  <si>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</si>
  <si>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21*0,6</t>
  </si>
  <si>
    <t>31</t>
  </si>
  <si>
    <t>274311125</t>
  </si>
  <si>
    <t>Základové pasy, prahy, věnce a ostruhy z betonu prostého C 16/20</t>
  </si>
  <si>
    <t>1189725696</t>
  </si>
  <si>
    <t>Základové konstrukce z betonu prostého pasy, prahy, věnce a ostruhy ve výkopu nebo na hlavách pilot C 16/20</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</si>
  <si>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</si>
  <si>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stupně a prahy vodních koryt</t>
  </si>
  <si>
    <t>0,8*0,5*7,2</t>
  </si>
  <si>
    <t>32</t>
  </si>
  <si>
    <t>274311127</t>
  </si>
  <si>
    <t>Základové pasy, prahy, věnce a ostruhy z betonu prostého C 25/30</t>
  </si>
  <si>
    <t>-1711121208</t>
  </si>
  <si>
    <t>Základové konstrukce z betonu prostého pasy, prahy, věnce a ostruhy ve výkopu nebo na hlavách pilot C 25/30</t>
  </si>
  <si>
    <t>základ nábřežní zdi vpravo na vtoku</t>
  </si>
  <si>
    <t>0,5*0,6*2,5</t>
  </si>
  <si>
    <t>stupně a prahy vodních koryt C25/30 XF2</t>
  </si>
  <si>
    <t>0,8*0,5*7</t>
  </si>
  <si>
    <t>33</t>
  </si>
  <si>
    <t>274354111</t>
  </si>
  <si>
    <t>Bednění základových pasů - zřízení</t>
  </si>
  <si>
    <t>1362699182</t>
  </si>
  <si>
    <t>Bednění základových konstrukcí pasů, prahů, věnců a ostruh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</si>
  <si>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</si>
  <si>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0,5*0,6*2+0,5*2,5*2</t>
  </si>
  <si>
    <t>0,8*7*2+0,8*0,5*2</t>
  </si>
  <si>
    <t>34</t>
  </si>
  <si>
    <t>274354211</t>
  </si>
  <si>
    <t>Bednění základových pasů - odstranění</t>
  </si>
  <si>
    <t>1773596264</t>
  </si>
  <si>
    <t>Bednění základových konstrukcí pasů, prahů, věnců a ostruh odstranění bednění</t>
  </si>
  <si>
    <t>Svislé a kompletní konstrukce</t>
  </si>
  <si>
    <t>35</t>
  </si>
  <si>
    <t>317171126</t>
  </si>
  <si>
    <t>Kotvení monolitického betonu římsy do mostovky kotvou do vývrtu</t>
  </si>
  <si>
    <t>-768320498</t>
  </si>
  <si>
    <t>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</si>
  <si>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</si>
  <si>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21*2</t>
  </si>
  <si>
    <t>36</t>
  </si>
  <si>
    <t>317M1</t>
  </si>
  <si>
    <t>kotvy pro kotvení říms</t>
  </si>
  <si>
    <t>-278735088</t>
  </si>
  <si>
    <t>37</t>
  </si>
  <si>
    <t>317321118</t>
  </si>
  <si>
    <t>Mostní římsy ze ŽB C 30/37</t>
  </si>
  <si>
    <t>-131737496</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</si>
  <si>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</si>
  <si>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</si>
  <si>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0,5*10,5*2</t>
  </si>
  <si>
    <t>0,35*0,6*4</t>
  </si>
  <si>
    <t>38</t>
  </si>
  <si>
    <t>317321191</t>
  </si>
  <si>
    <t>Příplatek k mostním římsám ze ŽB za betonáž malého rozsahu do 25 m3</t>
  </si>
  <si>
    <t>783389919</t>
  </si>
  <si>
    <t>Římsy ze železového betonu  Příplatek k cenám za betonáž malého rozsahu do 25 m3</t>
  </si>
  <si>
    <t>39</t>
  </si>
  <si>
    <t>317353121</t>
  </si>
  <si>
    <t>Bednění mostních říms všech tvarů - zřízení</t>
  </si>
  <si>
    <t>-911613236</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</si>
  <si>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</si>
  <si>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</si>
  <si>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2*0,5*4+10,5*0,5*4</t>
  </si>
  <si>
    <t>0,35*4*2+0,35*0,6*2</t>
  </si>
  <si>
    <t>40</t>
  </si>
  <si>
    <t>317353221</t>
  </si>
  <si>
    <t>Bednění mostních říms všech tvarů - odstranění</t>
  </si>
  <si>
    <t>158612091</t>
  </si>
  <si>
    <t>Bednění mostní římsy  odstranění všech tvarů</t>
  </si>
  <si>
    <t>41</t>
  </si>
  <si>
    <t>317361116</t>
  </si>
  <si>
    <t>Výztuž mostních říms z betonářské oceli 10 505</t>
  </si>
  <si>
    <t>1245213081</t>
  </si>
  <si>
    <t>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</si>
  <si>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</si>
  <si>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odhad stupně vystužení</t>
  </si>
  <si>
    <t>11,34*0,03*7,85</t>
  </si>
  <si>
    <t>42</t>
  </si>
  <si>
    <t>327211111</t>
  </si>
  <si>
    <t>Zdivo opěrných zdí z nepravidelných kamenů na maltu, objem kamene do 0,02 m3, š spáry do 4 mm</t>
  </si>
  <si>
    <t>-1148451819</t>
  </si>
  <si>
    <t>Zdivo nadzákladové opěrných zdí a valů z lomového kamene štípaného nebo ručně vybíraného na maltu z nepravidelných kamenů objemu 1 kusu kamene do 0,02 m3, šířka spáry do 4 mm</t>
  </si>
  <si>
    <t xml:space="preserve">Poznámka k souboru cen:_x000D_
1. V cenách nejsou započteny náklady na spárování zdiva; tyto se oceňují cenami souboru cen 628 63-12 Spárování zdiva opěrných zdí a valů. 2. V případě, že není nutno kámen nakupovat nebo je potřeba zohlednit jeho specifické vlastnosti, lze ocenit zdění z kamene cenami souboru cen 327 21- Zdění zdiva nadzákladového z lomového kamene. </t>
  </si>
  <si>
    <t>dozdění a přezdění nábřežních zdí u opěr</t>
  </si>
  <si>
    <t>(2*3+1*2.5+2.5*3+1.0*1.5)*0.4</t>
  </si>
  <si>
    <t>43</t>
  </si>
  <si>
    <t>334323118</t>
  </si>
  <si>
    <t>Mostní opěry a úložné prahy ze ŽB C 30/37</t>
  </si>
  <si>
    <t>389258558</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</si>
  <si>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</si>
  <si>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</si>
  <si>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křídla</t>
  </si>
  <si>
    <t>(1.6*0.65+1.5*0.9+1.6*1.2+1.9*1.4+1.5*2.0+2.0*2.3+1.5*1.6+0.7*1.7)*0,5</t>
  </si>
  <si>
    <t>44</t>
  </si>
  <si>
    <t>334323191</t>
  </si>
  <si>
    <t>Příplatek k mostním opěrám a úložným prahům ze ŽB za betonáž malého rozsahu do 25 m3</t>
  </si>
  <si>
    <t>-237484524</t>
  </si>
  <si>
    <t>Mostní opěry a úložné prahy z betonu Příplatek k cenám za betonáž malého rozsahu do 25 m3</t>
  </si>
  <si>
    <t>45</t>
  </si>
  <si>
    <t>334351112</t>
  </si>
  <si>
    <t>Bednění systémové mostních opěr a úložných prahů z překližek pro ŽB - zřízení</t>
  </si>
  <si>
    <t>-1350698550</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</si>
  <si>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</si>
  <si>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 </t>
  </si>
  <si>
    <t>1,6*0,65*2+1,5*0,9*2+1,6*1,2*2+1,9*1,4*2+1,5*2*2+2*2,3*2+1,5*1,6*2+0,7*1,7*2</t>
  </si>
  <si>
    <t>46</t>
  </si>
  <si>
    <t>334351211</t>
  </si>
  <si>
    <t>Bednění systémové mostních opěr a úložných prahů z překližek - odstranění</t>
  </si>
  <si>
    <t>-1784248043</t>
  </si>
  <si>
    <t>Bednění mostních opěr a úložných prahů ze systémového bednění  odstranění z překližek</t>
  </si>
  <si>
    <t>47</t>
  </si>
  <si>
    <t>334361216</t>
  </si>
  <si>
    <t>Výztuž dříků opěr z betonářské oceli 10 505</t>
  </si>
  <si>
    <t>-1361174794</t>
  </si>
  <si>
    <t>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</si>
  <si>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</si>
  <si>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odhad vystužení</t>
  </si>
  <si>
    <t>9.08*0.03*7.85</t>
  </si>
  <si>
    <t>48</t>
  </si>
  <si>
    <t>348171112</t>
  </si>
  <si>
    <t>Osazení mostního ocelového zábradlí nesnímatelného do bednění kapes říms</t>
  </si>
  <si>
    <t>-1593348611</t>
  </si>
  <si>
    <t>Osazení mostního ocelového zábradlí  do bednění kapes říms</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</si>
  <si>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</si>
  <si>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49</t>
  </si>
  <si>
    <t>348M1</t>
  </si>
  <si>
    <t>zabradlí mostní se svislou výplní</t>
  </si>
  <si>
    <t>-520876672</t>
  </si>
  <si>
    <t>Zabradlí mostní se svislou výplní</t>
  </si>
  <si>
    <t>Vodorovné konstrukce</t>
  </si>
  <si>
    <t>50</t>
  </si>
  <si>
    <t>421321108</t>
  </si>
  <si>
    <t>Mostní nosné konstrukce deskové přechodové ze ŽB C 30/37</t>
  </si>
  <si>
    <t>-1597939367</t>
  </si>
  <si>
    <t>Mostní železobetonové nosné konstrukce deskové nebo klenbové deskové přechodové,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</si>
  <si>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konzistence bez ohledu na hustotu výztuže, uhlazení betonu horního povrchu konstrukce, ošetření a ochranu čerstvě uloženého betonu. 2. V cenách jsou započteny náklady na rovinnost povrchu mostní konstrukce 3. V cenách nejsou započteny náklady na: a) podkladní vrstvu z betonu pod přechodovou desku, tyto se oceňují souborem cen 451 31-51 Podkladní a výplňové vrstvy z betonu prostého, b) vrubový kloub (trn) přechodové desky do závěrné zídky případně vrubový kloub (např. Freyssinet) desky rámové konstrukce do spodní stavby nebo kloub pérový mostní desky vícepolového mostu (např. Mesnager), tyto se oceňují souborem cen 428 38 Vrubový a pérový kloub železobetonový. 4. Příplatek -1191 se může použít pouze u cen -1137 až -1140. </t>
  </si>
  <si>
    <t>spřažená deska (0.28+0.45)/2*93=33,945 [A]</t>
  </si>
  <si>
    <t>(0.28+0.45)/2*93</t>
  </si>
  <si>
    <t>náběhy desky za opěrami</t>
  </si>
  <si>
    <t>0.4*2*7.8</t>
  </si>
  <si>
    <t>51</t>
  </si>
  <si>
    <t>421321192</t>
  </si>
  <si>
    <t>Příplatek k mostní železobetonové nosné konstrukci deskové nebo klenbové za betonáž malého rozsahu do 50 m3</t>
  </si>
  <si>
    <t>366126283</t>
  </si>
  <si>
    <t>Mostní železobetonové nosné konstrukce deskové nebo klenbové Příplatek k cenám za betonáž malého rozsahu do 50 m3</t>
  </si>
  <si>
    <t>52</t>
  </si>
  <si>
    <t>421351131</t>
  </si>
  <si>
    <t>Bednění boční stěny konstrukcí mostů výšky do 350 mm - zřízení</t>
  </si>
  <si>
    <t>-109068298</t>
  </si>
  <si>
    <t>Bednění deskových konstrukcí mostů z betonu železového nebo předpjatého  zřízení boční stěny výšky do 350 mm</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</si>
  <si>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tyto se oceňují souborem cen 948 51-113. Podpěrné skruže dočasné ze dřeva ramenáty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</si>
  <si>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10,5*2*0,5+9*0,5*2</t>
  </si>
  <si>
    <t>53</t>
  </si>
  <si>
    <t>421351231</t>
  </si>
  <si>
    <t>Bednění stěny boční konstrukcí mostů výšky do 350 mm - odstranění</t>
  </si>
  <si>
    <t>-1123337748</t>
  </si>
  <si>
    <t>Bednění deskových konstrukcí mostů z betonu železového nebo předpjatého  odstranění boční stěny výšky do 350 mm</t>
  </si>
  <si>
    <t>54</t>
  </si>
  <si>
    <t>421361226</t>
  </si>
  <si>
    <t>Výztuž ŽB deskového mostu z betonářské oceli 10 505</t>
  </si>
  <si>
    <t>-490919672</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</si>
  <si>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</si>
  <si>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</si>
  <si>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40,185*0,03*7,85</t>
  </si>
  <si>
    <t>55</t>
  </si>
  <si>
    <t>421955112</t>
  </si>
  <si>
    <t>Bednění z překližek na mostní skruži - zřízení</t>
  </si>
  <si>
    <t>1758048357</t>
  </si>
  <si>
    <t>Bednění na mostní skruži  zřízení bednění z překližek</t>
  </si>
  <si>
    <t xml:space="preserve">Poznámka k souboru cen:_x000D_
1. Jedná se o vytvoření dřevěné konstrukce roznášecího roštu z hranolů na mostní skruži pro pohledové bednění z překližek nebo palubek spodního podhledu nosné konstrukce deskové, trámové nebo komorové. Konstrukce je doplněna únosnou pracovní podlahou z fošen na sraz na celou plochu skruže a ohrazením bezpečnostním dřevěným zábradlím. 2. V cenách -5112 a -5113 jsou započteny i náklady na: a) bednění, obsahuje výběr bednění, rozměření a osazení bednících dílů včetně roznášecího roštu bednění, vyklínování pro zajištění sklonu a případně oblouku podlahy na skruži, nástřik bednění odformovacím přípravkem, odbednění při rozebírání skruže, očištění bednění pro další užití, spotřebu pohledového bednění podle užití na jeden betonážní postup, vnitrostaveništní přesun v pracovním okruhu. b) dodání distančních podložek výztuže, vlastní ukládka podložek je započtena v ceně výztuže. 3. V ceně -5114 jsou započteny i náklady na zřízení únosné pracovní podlahy na skruži z fošen na sraz včetně roznášecích roštů pro založení podpěr bednění stropů trámové konstrukce a založení podpěr bednění konzol bednění desky vyložení mostovky společně se zhotovením ochranného dřevěného zábradlí pracovní podlahy, odstranění podlahy a zábradlí společně s odstraněním bednění a skruže pod mostem, očištění a rozebrání. 4. V ceně -5114 jsou započteny i náklady na zřízení pracovní lávky z prken bez zábradlí na konzolových podpěrách horní desky mostovky podél říms, odstranění pracovní lávky probíhá společně s odstraněním konzolových podpěr. </t>
  </si>
  <si>
    <t>2,5*10,5*2</t>
  </si>
  <si>
    <t>56</t>
  </si>
  <si>
    <t>421955212</t>
  </si>
  <si>
    <t>Bednění z překližek na mostní skruži - odstranění</t>
  </si>
  <si>
    <t>1612288367</t>
  </si>
  <si>
    <t>Bednění na mostní skruži  odstranění bednění z překližek</t>
  </si>
  <si>
    <t>57</t>
  </si>
  <si>
    <t>451315124</t>
  </si>
  <si>
    <t>Podkladní nebo výplňová vrstva z betonu C 12/15 tl do 150 mm</t>
  </si>
  <si>
    <t>1395800400</t>
  </si>
  <si>
    <t>Podkladní a výplňové vrstvy z betonu prostého  tloušťky do 150 mm, z betonu C 12/15</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</si>
  <si>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</si>
  <si>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pod křídla</t>
  </si>
  <si>
    <t>0,8*(3,5+4+3,5+2,8)</t>
  </si>
  <si>
    <t>58</t>
  </si>
  <si>
    <t>458311131</t>
  </si>
  <si>
    <t>Filtrační vrstvy za opěrou z betonu drenážního hutněného po vrstvách</t>
  </si>
  <si>
    <t>2015867304</t>
  </si>
  <si>
    <t>Výplňové klíny a filtrační vrstvy za opěrou z betonu hutněného po vrstvách  filtračního drenážního</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</si>
  <si>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 </t>
  </si>
  <si>
    <t>výplň horní části za opěrami</t>
  </si>
  <si>
    <t>0,45*3,3*2*11</t>
  </si>
  <si>
    <t>59</t>
  </si>
  <si>
    <t>458501111</t>
  </si>
  <si>
    <t>Výplňové klíny za opěrou z kameniva těženého hutněného po vrstvách</t>
  </si>
  <si>
    <t>1825173253</t>
  </si>
  <si>
    <t>Výplňové klíny za opěrou z kameniva hutněného po vrstvách  těženého</t>
  </si>
  <si>
    <t xml:space="preserve">Poznámka k souboru cen:_x000D_
1. V cenách jsou započteny náklady na dodání vhodného kameniva, rozprostření konstrukce zemního tělesa po vrstvách do 300 mm se zhutněním na potřebnou míru zhutnění za mostní opěrou, případné vlhčení k dosažení potřebné konzistence štěrkopísku nebo štěrkodrtě, zhutnění od 90 do 100 % Proctor Standard nebo indexu density Id 0,8 až 0,9. 2. V cenách nejsou započteny náklady na nájezdy zemních strojů na rozhrnovaní a hutnění, protože práce probíhá současně se zhotovením zemní konstrukce násypu příjezdové komunikace. </t>
  </si>
  <si>
    <t>zhutněni ID do 0,9</t>
  </si>
  <si>
    <t>přechodová oblast za opěrami</t>
  </si>
  <si>
    <t>10,5*2*0,2*2</t>
  </si>
  <si>
    <t>60</t>
  </si>
  <si>
    <t>458501112</t>
  </si>
  <si>
    <t>Výplňové klíny za opěrou z kameniva drceného hutněného po vrstvách</t>
  </si>
  <si>
    <t>-763102754</t>
  </si>
  <si>
    <t>Výplňové klíny za opěrou z kameniva hutněného po vrstvách  drceného</t>
  </si>
  <si>
    <t>ŠD 0/32 a 2/5 do podkladních a ložních vrstev pod dlažby chodníku</t>
  </si>
  <si>
    <t>7*1,4*0,2*2</t>
  </si>
  <si>
    <t>61</t>
  </si>
  <si>
    <t>463211111</t>
  </si>
  <si>
    <t>Rovnanina z lomového kamene s vyklínováním spár a dutin úlomky kamene</t>
  </si>
  <si>
    <t>1008471961</t>
  </si>
  <si>
    <t>Rovnanina z lomového kamene neopracovaného tříděného  pro všechny tloušťky rovnaniny, bez vypracování líce s vyklínování spár a dutin úlomky z kamene</t>
  </si>
  <si>
    <t xml:space="preserve">Poznámka k souboru cen:_x000D_
1. V cenách jsou započteny náklady na ukládání lomového kamene do figur ručně tak, aby tvořily pevný celek s vyplněním dutin vyklínováním kamenem nebo pískem. 2. V cenách nejsou započteny náklady na lícování kamene. 3. Zdi z drátokamenné rovnaniny (z gabionů) se oceňují cenami souborů cen části A05 Opěrné zdi a valy katalogu 823-1 Plochy a úprava území. </t>
  </si>
  <si>
    <t>rovnanina před a za mostem tl. 0.5m</t>
  </si>
  <si>
    <t>10*0,5</t>
  </si>
  <si>
    <t>Komunikace pozemní</t>
  </si>
  <si>
    <t>62</t>
  </si>
  <si>
    <t>564861111</t>
  </si>
  <si>
    <t>Podklad ze štěrkodrtě ŠD tl 200 mm</t>
  </si>
  <si>
    <t>-689214909</t>
  </si>
  <si>
    <t>Podklad ze štěrkodrti ŠD  s rozprostřením a zhutněním, po zhutnění tl. 200 mm</t>
  </si>
  <si>
    <t>4*7,5</t>
  </si>
  <si>
    <t>63</t>
  </si>
  <si>
    <t>567122112</t>
  </si>
  <si>
    <t>Podklad ze směsi stmelené cementem SC C 8/10 (KSC I) tl 130 mm</t>
  </si>
  <si>
    <t>-721974925</t>
  </si>
  <si>
    <t>Podklad ze směsi stmelené cementem SC bez dilatačních spár, s rozprostřením a zhutněním SC C 8/10 (KSC I), po zhutnění tl. 130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</si>
  <si>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</si>
  <si>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na předpolích</t>
  </si>
  <si>
    <t>7*6,5+10*9</t>
  </si>
  <si>
    <t>64</t>
  </si>
  <si>
    <t>573111112</t>
  </si>
  <si>
    <t>Postřik živičný infiltrační s posypem z asfaltu množství 1 kg/m2</t>
  </si>
  <si>
    <t>-1196724073</t>
  </si>
  <si>
    <t>Postřik infiltrační PI z asfaltu silničního s posypem kamenivem, v množství 1,00 kg/m2</t>
  </si>
  <si>
    <t>65</t>
  </si>
  <si>
    <t>573231106</t>
  </si>
  <si>
    <t>Postřik živičný spojovací ze silniční emulze v množství 0,30 kg/m2</t>
  </si>
  <si>
    <t>1898687662</t>
  </si>
  <si>
    <t>Postřik spojovací PS bez posypu kamenivem ze silniční emulze, v množství 0,30 kg/m2</t>
  </si>
  <si>
    <t>10,5*7,5</t>
  </si>
  <si>
    <t>66</t>
  </si>
  <si>
    <t>577144111</t>
  </si>
  <si>
    <t>Asfaltový beton vrstva obrusná ACO 11 (ABS) tř. I tl 50 mm š do 3 m z nemodifikovaného asfaltu</t>
  </si>
  <si>
    <t>-261811879</t>
  </si>
  <si>
    <t>Asfaltový beton vrstva obrusná ACO 11 (ABS)  s rozprostřením a se zhutněním z nemodifikovaného asfaltu v pruhu šířky do 3 m tř. I, po zhutnění tl. 50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</si>
  <si>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</si>
  <si>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na mostě ve dvou vrstvách</t>
  </si>
  <si>
    <t>10,5*7,5*2</t>
  </si>
  <si>
    <t>67</t>
  </si>
  <si>
    <t>577165112</t>
  </si>
  <si>
    <t>Asfaltový beton vrstva ložní ACL 16 (ABH) tl 70 mm š do 3 m z nemodifikovaného asfaltu</t>
  </si>
  <si>
    <t>-1805965768</t>
  </si>
  <si>
    <t>Asfaltový beton vrstva ložní ACL 16 (ABH)  s rozprostřením a zhutněním z nemodifikovaného asfaltu v pruhu šířky do 3 m, po zhutnění tl. 70 mm</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</si>
  <si>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</si>
  <si>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68</t>
  </si>
  <si>
    <t>596211110</t>
  </si>
  <si>
    <t>Kladení zámkové dlažby komunikací pro pěší tl 60 mm skupiny A pl do 50 m2</t>
  </si>
  <si>
    <t>1574603744</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</si>
  <si>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</si>
  <si>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</si>
  <si>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chodník</t>
  </si>
  <si>
    <t>1,4*7*2</t>
  </si>
  <si>
    <t>předláždění</t>
  </si>
  <si>
    <t>1,8*7</t>
  </si>
  <si>
    <t>69</t>
  </si>
  <si>
    <t>59245015</t>
  </si>
  <si>
    <t>dlažba zámková tvaru I 200x165x60mm přírodní</t>
  </si>
  <si>
    <t>1836410775</t>
  </si>
  <si>
    <t>19,6*1,03 'Přepočtené koeficientem množství</t>
  </si>
  <si>
    <t>Ostatní konstrukce a práce, bourání</t>
  </si>
  <si>
    <t>70</t>
  </si>
  <si>
    <t>914111112</t>
  </si>
  <si>
    <t>Montáž svislé dopravní značky do velikosti 1 m2 páskováním na sloup</t>
  </si>
  <si>
    <t>-840706325</t>
  </si>
  <si>
    <t>Montáž svislé dopravní značky základní  velikosti do 1 m2 páskováním na sloupy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</si>
  <si>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</si>
  <si>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71</t>
  </si>
  <si>
    <t>40445650</t>
  </si>
  <si>
    <t>dodatkové tabulky E7, E12, E13 500x300mm</t>
  </si>
  <si>
    <t>9111622</t>
  </si>
  <si>
    <t>72</t>
  </si>
  <si>
    <t>40445608</t>
  </si>
  <si>
    <t>značky upravující přednost P1, P4 700mm</t>
  </si>
  <si>
    <t>-524748774</t>
  </si>
  <si>
    <t>1,71600171600172*1,1655 'Přepočtené koeficientem množství</t>
  </si>
  <si>
    <t>73</t>
  </si>
  <si>
    <t>915111112</t>
  </si>
  <si>
    <t>Vodorovné dopravní značení dělící čáry souvislé š 125 mm retroreflexní bílá barva</t>
  </si>
  <si>
    <t>687628509</t>
  </si>
  <si>
    <t>Vodorovné dopravní značení stříkané barvou  dělící čára šířky 125 mm souvislá bílá retroreflexní</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</si>
  <si>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</si>
  <si>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74</t>
  </si>
  <si>
    <t>916131213</t>
  </si>
  <si>
    <t>Osazení silničního obrubníku betonového stojatého s boční opěrou do lože z betonu prostého</t>
  </si>
  <si>
    <t>2059926193</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</si>
  <si>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</si>
  <si>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</si>
  <si>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75</t>
  </si>
  <si>
    <t>59217031</t>
  </si>
  <si>
    <t>obrubník betonový silniční 1000x150x250mm</t>
  </si>
  <si>
    <t>-1396021926</t>
  </si>
  <si>
    <t>76</t>
  </si>
  <si>
    <t>916331112</t>
  </si>
  <si>
    <t>Osazení zahradního obrubníku betonového do lože z betonu s boční opěrou</t>
  </si>
  <si>
    <t>255982273</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</si>
  <si>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</si>
  <si>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</si>
  <si>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77</t>
  </si>
  <si>
    <t>59217001</t>
  </si>
  <si>
    <t>obrubník betonový zahradní 1000x50x250mm</t>
  </si>
  <si>
    <t>-772481125</t>
  </si>
  <si>
    <t>78</t>
  </si>
  <si>
    <t>919121233</t>
  </si>
  <si>
    <t>Těsnění spár zálivkou za studena pro komůrky š 20 mm hl 40 mm bez těsnicího profilu</t>
  </si>
  <si>
    <t>1598383285</t>
  </si>
  <si>
    <t>Utěsnění dilatačních spár zálivkou za studena  v cementobetonovém nebo živičném krytu včetně adhezního nátěru bez těsnicího profilu pod zálivkou, pro komůrky šířky 20 mm, hloubky 40 mm</t>
  </si>
  <si>
    <t xml:space="preserve">Poznámka k souboru cen:_x000D_
1. V cenách jsou započteny i náklady na vyčištění spár před těsněním a zalitím a náklady na impregnaci, těsnění a zalití spár včetně dodání hmot. </t>
  </si>
  <si>
    <t>2*10,5+2*8+2*7,5</t>
  </si>
  <si>
    <t>79</t>
  </si>
  <si>
    <t>919735112</t>
  </si>
  <si>
    <t>Řezání stávajícího živičného krytu hl do 100 mm</t>
  </si>
  <si>
    <t>285880891</t>
  </si>
  <si>
    <t>Řezání stávajícího živičného krytu nebo podkladu  hloubky přes 50 do 100 mm</t>
  </si>
  <si>
    <t xml:space="preserve">Poznámka k souboru cen:_x000D_
1. V cenách jsou započteny i náklady na spotřebu vody. </t>
  </si>
  <si>
    <t>80</t>
  </si>
  <si>
    <t>936941121</t>
  </si>
  <si>
    <t>Osazení nerezového odvodňovače mostovky do plastbetonu</t>
  </si>
  <si>
    <t>1921502878</t>
  </si>
  <si>
    <t>Odvodňovač izolace mostovky  osazení do plastbetonu, odvodňovače nerezového</t>
  </si>
  <si>
    <t xml:space="preserve">Poznámka k souboru cen:_x000D_
1. V cenách jsou započteny náklady na: a) osazení bednící vložky 300x300 mm s otvorem pro trubku chráničky průměru 63 mm, osazení nerez příruby s nerez trubkou vývodu průměru 50 mm nebo osazení měděného trychtýře s nalepením trubkové spojky průměru 32 mm pro nasazení prodlužovací trubky průměru 50 mm do lože z plastbetonu (oceňuje se zvlášť) a na trubku chráničky průměru 63 mm, přilepení natavovací izolace mostovky (v sub dodávce), nastříhaní a nalepení nerez mřížky na odvodňovač, zachycení mřížky pomocí spony jako zábrana proti posunutí při pozdější ukládce drenážního betonu vsaku nad odvodňovací trubkou, b) u měděného provedení nalepení prodloužení vývodu plastové trubky průměru 50 mm podle konstrukční výšky nosné konstrukce na spojku průměru 32 mm, nařezání a osazení chráničky průměru 63 mm do bednění vyvázaně a osazení na vložku bednění 130x130 mm s otvorem pro osazení chráničky. U nerezového provedení odpadá prodloužení vývodu od příruby a obsahuje pouze nařezání chráničky průměru 63 mm těsnění odvodňovače mezi trubkou průměru 50 mm a chráničkou. 2. V cenách nejsou započteny náklady na: a) lože z plastbetonu a vsakovací vrstvy z drenážního plastbetonu, tyto se oceňují souborem cen 451 47- . 1 Podkladní vrstva plastbetonová, b) subdodávku pokládky celoplošné izolace mostovky a případné napojení odvodňovací trubky D 50 mm do sedla horizontálního potrubí DN 200-250 odvodnění mostu, c) odvodňovač izolace mostovky; tyto se oceňují ve specifikaci. </t>
  </si>
  <si>
    <t>81</t>
  </si>
  <si>
    <t>M93600001</t>
  </si>
  <si>
    <t>odvodňovač mostní izolace nerez</t>
  </si>
  <si>
    <t>710878037</t>
  </si>
  <si>
    <t>Odvodňovač mostní izolace nerez</t>
  </si>
  <si>
    <t>82</t>
  </si>
  <si>
    <t>948411111</t>
  </si>
  <si>
    <t>Zřízení podpěrné skruže dočasné kovové z věží výšky do 10 m</t>
  </si>
  <si>
    <t>1984088135</t>
  </si>
  <si>
    <t>Podpěrné skruže a podpěry dočasné kovové  zřízení skruží z věží výšky do 10 m</t>
  </si>
  <si>
    <t xml:space="preserve">Poznámka k souboru cen:_x000D_
1. V cenách podpěných skruží jsou započteny náklady na sestavení a zavětrování věží, osazení a vyrovnání stavěcích hlav a dolních základových rámů. 2. V cenách podpěr jsou započteny náklady na rozměření, sestavení modulů s uložením na základech, kontrolu stability, zavětrování konstrukce, osazení dočasných pomocných pracovních lávek a doprava podpěr do vzdálenosti 100 m v rámci staveniště. 3. Ceny nájemného skruží z věží a podpěr Pižmo jsou pouze informativní, je nutné je posoudit s ohledem na konkrétní podmínky stavby. 4. Měsíční nájemné podpěr ŽP 16 a P35, které je uvedené s nulovou hodnotou, se stanoví induviduálně podle konkrétních podmínek stavby, obvykle v hodnotě 6 % z ceny pořízení. 5. Drobný spotřební materiál (např. hřebíky, svorníky, matice) je započten v režijních nákladech. 6. V cenách nejsou započteny náklady na: a) odskružovací zařízení, tyto se oceňují souborem cen 429 94-1 . Odskružení bednění na podpěrné konstrukci, b) zřízení pracovních podlah a bednění spodní desky nebo trámu nosné konstrukce, tyto se oceňují souborem cen 421 95- . . Dřevěné deskové mostní nosné konstrukce, c) betonový základ nebo základ ze silničních panelů pod skruží nebo roznášecími nosníky dílců. d) mimostaveništní dopravu skruží a podpěr a jejich nakládku a vykládku; tyto náklady se oceňují individuálně. </t>
  </si>
  <si>
    <t>83</t>
  </si>
  <si>
    <t>948411211</t>
  </si>
  <si>
    <t>Odstranění podpěrné skruže dočasné kovové z věží výšky do 10 m</t>
  </si>
  <si>
    <t>-1463129173</t>
  </si>
  <si>
    <t>Podpěrné skruže a podpěry dočasné kovové  odstranění skruží z věží výšky do 10 m</t>
  </si>
  <si>
    <t>84</t>
  </si>
  <si>
    <t>948411911</t>
  </si>
  <si>
    <t>Měsíční nájemné podpěrné skruže dočasné kovové z věží výšky do 10 m</t>
  </si>
  <si>
    <t>211230689</t>
  </si>
  <si>
    <t>Podpěrné skruže a podpěry dočasné kovové  měsíční nájemné skruží z věží výšky do 10 m</t>
  </si>
  <si>
    <t>85</t>
  </si>
  <si>
    <t>961021112</t>
  </si>
  <si>
    <t>Bourání mostních základů z kamene</t>
  </si>
  <si>
    <t>-1925376054</t>
  </si>
  <si>
    <t>Bourání mostních konstrukcí základů z kamene nebo cihel</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</si>
  <si>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</si>
  <si>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regulační zeď</t>
  </si>
  <si>
    <t>2*3*0,3</t>
  </si>
  <si>
    <t>86</t>
  </si>
  <si>
    <t>961041211</t>
  </si>
  <si>
    <t>Bourání mostních základů z betonu prostého</t>
  </si>
  <si>
    <t>223994117</t>
  </si>
  <si>
    <t>Bourání mostních konstrukcí základů z prostého betonu</t>
  </si>
  <si>
    <t>1,5*1,5*0,5*4</t>
  </si>
  <si>
    <t>87</t>
  </si>
  <si>
    <t>961051111</t>
  </si>
  <si>
    <t>Bourání mostních základů z ŽB</t>
  </si>
  <si>
    <t>973565831</t>
  </si>
  <si>
    <t>Bourání mostních konstrukcí základů ze železového betonu</t>
  </si>
  <si>
    <t>římsy</t>
  </si>
  <si>
    <t>0,7*0,5*10*2</t>
  </si>
  <si>
    <t>88</t>
  </si>
  <si>
    <t>966071822</t>
  </si>
  <si>
    <t>Rozebrání oplocení z drátěného pletiva se čtvercovými oky výšky do 2,0 m</t>
  </si>
  <si>
    <t>-726446079</t>
  </si>
  <si>
    <t>Rozebrání oplocení z pletiva drátěného se čtvercovými oky, výšky přes 1,6 do 2,0 m</t>
  </si>
  <si>
    <t xml:space="preserve">Poznámka k souboru cen:_x000D_
1. V cenách jsou započteny i náklady na odklizení materiálu na vzdálenost do 20 m nebo naložení na dopravní prostředek. 2. V cenách nejsou započteny náklady na demontáž sloupků. </t>
  </si>
  <si>
    <t>89</t>
  </si>
  <si>
    <t>97609999</t>
  </si>
  <si>
    <t>Demontáž chráničky</t>
  </si>
  <si>
    <t>-1596069239</t>
  </si>
  <si>
    <t>Vybourání drobných zařízení  odvodňovačů, na kamenných a betonových mostech, s prozatímním zakrytím otvorů po nich s odpadním potrubím rigolových</t>
  </si>
  <si>
    <t>chránička na vtoku</t>
  </si>
  <si>
    <t>90</t>
  </si>
  <si>
    <t>977151112</t>
  </si>
  <si>
    <t>Jádrové vrty diamantovými korunkami do D 40 mm do stavebních materiálů</t>
  </si>
  <si>
    <t>-27999519</t>
  </si>
  <si>
    <t>Jádrové vrty diamantovými korunkami do stavebních materiálů (železobetonu, betonu, cihel, obkladů, dlažeb, kamene) průměru přes 35 do 40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</si>
  <si>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</si>
  <si>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pro motvení říms</t>
  </si>
  <si>
    <t>8,4</t>
  </si>
  <si>
    <t>91</t>
  </si>
  <si>
    <t>985121122</t>
  </si>
  <si>
    <t>Tryskání degradovaného betonu stěn a rubu kleneb vodou pod tlakem do 1250 barů</t>
  </si>
  <si>
    <t>1841455272</t>
  </si>
  <si>
    <t>Tryskání degradovaného betonu stěn, rubu kleneb a podlah vodou pod tlakem přes 300 do 1 250 barů</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</si>
  <si>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</si>
  <si>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92</t>
  </si>
  <si>
    <t>985311111</t>
  </si>
  <si>
    <t>Reprofilace stěn cementovými sanačními maltami tl 10 mm</t>
  </si>
  <si>
    <t>-118662316</t>
  </si>
  <si>
    <t>Reprofilace betonu sanačními maltami na cementové bázi ručně stěn, tloušťky do 10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</si>
  <si>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</si>
  <si>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opěra, prahy</t>
  </si>
  <si>
    <t>2.56*7.8*2+1.0*2.56*4</t>
  </si>
  <si>
    <t>0.8*(0.7+2.1+1+1)+1.5*(0.7+2.1)</t>
  </si>
  <si>
    <t>93</t>
  </si>
  <si>
    <t>985311113</t>
  </si>
  <si>
    <t>Reprofilace stěn cementovými sanačními maltami tl 30 mm</t>
  </si>
  <si>
    <t>1875350555</t>
  </si>
  <si>
    <t>Reprofilace betonu sanačními maltami na cementové bázi ručně stěn, tloušťky přes 20 do 30 mm</t>
  </si>
  <si>
    <t>opěry, prahy, křídla 5% plochy</t>
  </si>
  <si>
    <t>(2.56*7.8*2+1.0*2.56*4)*0,05</t>
  </si>
  <si>
    <t>(0.8*(0.7+2.1+1+1)+1.5*(0.7+2.1))*0,05</t>
  </si>
  <si>
    <t>94</t>
  </si>
  <si>
    <t>985311211</t>
  </si>
  <si>
    <t>Reprofilace líce kleneb a podhledů cementovými sanačními maltami tl 10 mm</t>
  </si>
  <si>
    <t>461716550</t>
  </si>
  <si>
    <t>Reprofilace betonu sanačními maltami na cementové bázi ručně líce kleneb a podhledů, tloušťky do 10 mm</t>
  </si>
  <si>
    <t>podhled NK</t>
  </si>
  <si>
    <t>6*0.34*5.4+12*0.41*5.4+1.06*5*5.4+2*0.23*5.4+2*0.2*5.4</t>
  </si>
  <si>
    <t>95</t>
  </si>
  <si>
    <t>985311213</t>
  </si>
  <si>
    <t>Reprofilace líce kleneb a podhledů cementovými sanačními maltami tl 30 mm</t>
  </si>
  <si>
    <t>939526476</t>
  </si>
  <si>
    <t>Reprofilace betonu sanačními maltami na cementové bázi ručně líce kleneb a podhledů, tloušťky přes 20 do 30 mm</t>
  </si>
  <si>
    <t>NK 5% plochy</t>
  </si>
  <si>
    <t>(6*0.34*5.4+12*0.41*5.4+1.06*5*5.4+2*0.23*5.4+2*0.2*5.4)*0,05</t>
  </si>
  <si>
    <t>96</t>
  </si>
  <si>
    <t>985311912</t>
  </si>
  <si>
    <t>Příplatek při reprofilaci sanačními maltami za plochu do 10 m2 jednotlivě</t>
  </si>
  <si>
    <t>2009651581</t>
  </si>
  <si>
    <t>Reprofilace betonu sanačními maltami na cementové bázi ručně Příplatek k cenám za plochu do 10 m2 jednotlivě</t>
  </si>
  <si>
    <t>2,911+3,542</t>
  </si>
  <si>
    <t>97</t>
  </si>
  <si>
    <t>985331214</t>
  </si>
  <si>
    <t>Dodatečné vlepování betonářské výztuže D 14 mm do chemické malty včetně vyvrtání otvoru</t>
  </si>
  <si>
    <t>717414285</t>
  </si>
  <si>
    <t>Dodatečné vlepování betonářské výztuže včetně vyvrtání a vyčištění otvoru chemickou maltou průměr výztuže 14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</si>
  <si>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</si>
  <si>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kotevní trny prům 14mm</t>
  </si>
  <si>
    <t>(2,5*7,8)/0,15/0,15*0,15</t>
  </si>
  <si>
    <t>(3,6*7,8)/0,3/0,3*0,15</t>
  </si>
  <si>
    <t>(0,5*1,5*4)/0,3/0,3*0,15</t>
  </si>
  <si>
    <t>98</t>
  </si>
  <si>
    <t>13021014</t>
  </si>
  <si>
    <t>tyč ocelová žebírková jakost BSt 500S (10 505) výztuž do betonu D 14mm</t>
  </si>
  <si>
    <t>1409986888</t>
  </si>
  <si>
    <t>181,8*0,00124 'Přepočtené koeficientem množství</t>
  </si>
  <si>
    <t>997</t>
  </si>
  <si>
    <t>Přesun sutě</t>
  </si>
  <si>
    <t>99</t>
  </si>
  <si>
    <t>997211511</t>
  </si>
  <si>
    <t>Vodorovná doprava suti po suchu na vzdálenost do 1 km</t>
  </si>
  <si>
    <t>310093643</t>
  </si>
  <si>
    <t>Vodorovná doprava suti nebo vybouraných hmot  suti se složením a hrubým urovnáním, na vzdálenost do 1 km</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</si>
  <si>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</si>
  <si>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100</t>
  </si>
  <si>
    <t>997211519</t>
  </si>
  <si>
    <t>Příplatek ZKD 1 km u vodorovné dopravy suti</t>
  </si>
  <si>
    <t>-1785848409</t>
  </si>
  <si>
    <t>Vodorovná doprava suti nebo vybouraných hmot  suti se složením a hrubým urovnáním, na vzdálenost Příplatek k ceně za každý další i započatý 1 km přes 1 km</t>
  </si>
  <si>
    <t>215,163*19 'Přepočtené koeficientem množství</t>
  </si>
  <si>
    <t>101</t>
  </si>
  <si>
    <t>997221615</t>
  </si>
  <si>
    <t>Poplatek za uložení na skládce (skládkovné) stavebního odpadu betonového kód odpadu 17 01 01</t>
  </si>
  <si>
    <t>-49622789</t>
  </si>
  <si>
    <t>Poplatek za uložení stavebního odpadu na skládce (skládkovné) z prostého betonu zatříděného do Katalogu odpadů pod kódem 17 01 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</si>
  <si>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</si>
  <si>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215,708-16,8-62,806-99,617</t>
  </si>
  <si>
    <t>102</t>
  </si>
  <si>
    <t>997221625</t>
  </si>
  <si>
    <t>Poplatek za uložení na skládce (skládkovné) stavebního odpadu železobetonového kód odpadu 17 01 01</t>
  </si>
  <si>
    <t>-880896713</t>
  </si>
  <si>
    <t>Poplatek za uložení stavebního odpadu na skládce (skládkovné) z armovaného betonu zatříděného do Katalogu odpadů pod kódem 17 01 01</t>
  </si>
  <si>
    <t>16,8</t>
  </si>
  <si>
    <t>103</t>
  </si>
  <si>
    <t>997221645</t>
  </si>
  <si>
    <t>Poplatek za uložení na skládce (skládkovné) odpadu asfaltového bez dehtu kód odpadu 17 03 02</t>
  </si>
  <si>
    <t>530905052</t>
  </si>
  <si>
    <t>Poplatek za uložení stavebního odpadu na skládce (skládkovné) asfaltového bez obsahu dehtu zatříděného do Katalogu odpadů pod kódem 17 03 02</t>
  </si>
  <si>
    <t>104</t>
  </si>
  <si>
    <t>997221655</t>
  </si>
  <si>
    <t>1929289509</t>
  </si>
  <si>
    <t>63,6+31,535+4,482</t>
  </si>
  <si>
    <t>998</t>
  </si>
  <si>
    <t>Přesun hmot</t>
  </si>
  <si>
    <t>105</t>
  </si>
  <si>
    <t>998212111</t>
  </si>
  <si>
    <t>Přesun hmot pro mosty zděné, monolitické betonové nebo ocelové v do 20 m</t>
  </si>
  <si>
    <t>989687764</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</si>
  <si>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</si>
  <si>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</si>
  <si>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PSV</t>
  </si>
  <si>
    <t>Práce a dodávky PSV</t>
  </si>
  <si>
    <t>711</t>
  </si>
  <si>
    <t>Izolace proti vodě, vlhkosti a plynům</t>
  </si>
  <si>
    <t>106</t>
  </si>
  <si>
    <t>711131821</t>
  </si>
  <si>
    <t>Odstranění izolace proti zemní vlhkosti svislé</t>
  </si>
  <si>
    <t>2056933465</t>
  </si>
  <si>
    <t>Odstranění izolace proti zemní vlhkosti  na ploše svislé S</t>
  </si>
  <si>
    <t xml:space="preserve">Poznámka k souboru cen:_x000D_
1. Ceny se používají pro odstranění hydroizolačních pásů a folií bez rozlišení tloušťky a počtu vrstev. </t>
  </si>
  <si>
    <t>107</t>
  </si>
  <si>
    <t>711321132</t>
  </si>
  <si>
    <t>Provedení hydroizolace mostovek za horka nátěr asfaltem modifikovaným</t>
  </si>
  <si>
    <t>-2081503366</t>
  </si>
  <si>
    <t>Provedení izolace mostovek natěradly a tmely za horka  nátěrem asfaltem modifikovaným</t>
  </si>
  <si>
    <t>108</t>
  </si>
  <si>
    <t>11161332</t>
  </si>
  <si>
    <t>pečetící vrstva</t>
  </si>
  <si>
    <t>-1872769382</t>
  </si>
  <si>
    <t>asfalt pro izolaci trub</t>
  </si>
  <si>
    <t>121,67*0,00263 'Přepočtené koeficientem množství</t>
  </si>
  <si>
    <t>109</t>
  </si>
  <si>
    <t>711331382</t>
  </si>
  <si>
    <t>Provedení hydroizolace mostovek pásy na sucho AIP nebo tkaniny</t>
  </si>
  <si>
    <t>1488941801</t>
  </si>
  <si>
    <t>Provedení izolace mostovek pásy na sucho  AIP nebo tkaniny</t>
  </si>
  <si>
    <t>110</t>
  </si>
  <si>
    <t>69311095</t>
  </si>
  <si>
    <t>geotextilie netkaná separační, ochranná, filtrační, drenážní PES 1000g/m2</t>
  </si>
  <si>
    <t>-1382116726</t>
  </si>
  <si>
    <t>9,2*1,1655 'Přepočtené koeficientem množství</t>
  </si>
  <si>
    <t>111</t>
  </si>
  <si>
    <t>711341564</t>
  </si>
  <si>
    <t>Provedení hydroizolace mostovek pásy přitavením NAIP</t>
  </si>
  <si>
    <t>-1946458850</t>
  </si>
  <si>
    <t>Provedení izolace mostovek pásy přitavením  NAIP</t>
  </si>
  <si>
    <t>112</t>
  </si>
  <si>
    <t>62836110</t>
  </si>
  <si>
    <t>pás asfaltový natavitelný oxidovaný tl 4,0mm s vložkou z hliníkové fólie / hliníkové fólie s textilií, se spalitelnou PE folií nebo jemnozrnným minerálním posypem</t>
  </si>
  <si>
    <t>-162595240</t>
  </si>
  <si>
    <t>121,67*1,1655 'Přepočtené koeficientem množství</t>
  </si>
  <si>
    <t>113</t>
  </si>
  <si>
    <t>998711101</t>
  </si>
  <si>
    <t>Přesun hmot tonážní pro izolace proti vodě, vlhkosti a plynům v objektech výšky do 6 m</t>
  </si>
  <si>
    <t>-193387224</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</si>
  <si>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</si>
  <si>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</si>
  <si>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VRN</t>
  </si>
  <si>
    <t>Vedlejší rozpočtové náklady</t>
  </si>
  <si>
    <t>VRN1</t>
  </si>
  <si>
    <t>Průzkumné, geodetické a projektové práce</t>
  </si>
  <si>
    <t>114</t>
  </si>
  <si>
    <t>012203000</t>
  </si>
  <si>
    <t>Geodetické práce při provádění stavby</t>
  </si>
  <si>
    <t>…</t>
  </si>
  <si>
    <t>1024</t>
  </si>
  <si>
    <t>1245930124</t>
  </si>
  <si>
    <t xml:space="preserve">Poznámka k souboru cen:_x000D_
1. Více informací o volbě, obsahu a způsobu ocenění jednotlivých titulů viz Příloha 01 Průzkumné, geodetické a projektové práce. </t>
  </si>
  <si>
    <t>vytyčení IS</t>
  </si>
  <si>
    <t>115</t>
  </si>
  <si>
    <t>013203000</t>
  </si>
  <si>
    <t>Dokumentace stavby bez rozlišení</t>
  </si>
  <si>
    <t>-1880470130</t>
  </si>
  <si>
    <t>mostní list a mostní prohlídka</t>
  </si>
  <si>
    <t>116</t>
  </si>
  <si>
    <t>013244000</t>
  </si>
  <si>
    <t>Dokumentace RDS</t>
  </si>
  <si>
    <t>-562733035</t>
  </si>
  <si>
    <t>Dokumentace pro provádění stavby</t>
  </si>
  <si>
    <t>117</t>
  </si>
  <si>
    <t>013254000</t>
  </si>
  <si>
    <t>Dokumentace skutečného provedení stavby</t>
  </si>
  <si>
    <t>463346900</t>
  </si>
  <si>
    <t>118</t>
  </si>
  <si>
    <t>013294000</t>
  </si>
  <si>
    <t>Ostatní dokumentace</t>
  </si>
  <si>
    <t>-1421992946</t>
  </si>
  <si>
    <t>fotodokumentace</t>
  </si>
  <si>
    <t>VRN3</t>
  </si>
  <si>
    <t>Zařízení staveniště</t>
  </si>
  <si>
    <t>119</t>
  </si>
  <si>
    <t>032803000</t>
  </si>
  <si>
    <t>Ostatní vybavení staveniště</t>
  </si>
  <si>
    <t>-45017413</t>
  </si>
  <si>
    <t xml:space="preserve">Poznámka k souboru cen:_x000D_
1. Více informací o volbě, obsahu a způsobu ocenění jednotlivých titulů viz Příloha 03 Zařízení staveniště. </t>
  </si>
  <si>
    <t>montáž a demontáž provizorní lávky vč. přístupové komunikace</t>
  </si>
  <si>
    <t>VRN7</t>
  </si>
  <si>
    <t>Provozní vlivy</t>
  </si>
  <si>
    <t>120</t>
  </si>
  <si>
    <t>070001000</t>
  </si>
  <si>
    <t>-454152953</t>
  </si>
  <si>
    <t xml:space="preserve">Poznámka k souboru cen:_x000D_
1. Více informací o volbě, obsahu a způsobu ocenění jednotlivých titulů viz příslušné Přílohy 01 až 09. </t>
  </si>
  <si>
    <t>DIO</t>
  </si>
  <si>
    <t>VRN9</t>
  </si>
  <si>
    <t>Ostatní náklady</t>
  </si>
  <si>
    <t>121</t>
  </si>
  <si>
    <t>091003000</t>
  </si>
  <si>
    <t>Ostatní náklady bez rozlišení</t>
  </si>
  <si>
    <t>79057226</t>
  </si>
  <si>
    <t xml:space="preserve">Poznámka k souboru cen:_x000D_
1. Více informací o volbě, obsahu a způsobu ocenění jednotlivých titulů viz Příloha 09 Ostatní náklady. </t>
  </si>
  <si>
    <t>zkoušky nezávislou zkušebnou</t>
  </si>
  <si>
    <t>301 - Přeložka vodovodu</t>
  </si>
  <si>
    <t xml:space="preserve">    8 - Trubní vedení</t>
  </si>
  <si>
    <t xml:space="preserve">    713 - Izolace tepelné</t>
  </si>
  <si>
    <t xml:space="preserve">    764 - Konstrukce klempířské</t>
  </si>
  <si>
    <t xml:space="preserve">    783 - Dokončovací práce - nátěry</t>
  </si>
  <si>
    <t>113154114</t>
  </si>
  <si>
    <t>Frézování živičného krytu tl 100 mm pruh š 0,5 m pl do 500 m2 bez překážek v trase</t>
  </si>
  <si>
    <t>1890411845</t>
  </si>
  <si>
    <t>Frézování živičného podkladu nebo krytu  s naložením na dopravní prostředek plochy do 500 m2 bez překážek v trase pruhu šířky do 0,5 m, tloušťky vrstvy 100 mm</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</si>
  <si>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</si>
  <si>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1354084608</t>
  </si>
  <si>
    <t>132254101</t>
  </si>
  <si>
    <t>Hloubení rýh zapažených š do 800 mm v hornině třídy těžitelnosti I, skupiny 3 objem do 20 m3 strojně</t>
  </si>
  <si>
    <t>961700803</t>
  </si>
  <si>
    <t>Hloubení zapažených rýh šířky do 800 mm strojně s urovnáním dna do předepsaného profilu a spádu v hornině třídy těžitelnosti I skupiny 3 do 20 m3</t>
  </si>
  <si>
    <t xml:space="preserve">Poznámka k souboru cen:_x000D_
1. V cenách jsou započteny i náklady na přehození výkopku na přilehlém terénu na vzdálenost do 3 m od podélné osy rýhy nebo naložení na dopravní prostředek. </t>
  </si>
  <si>
    <t>4,292+4,811</t>
  </si>
  <si>
    <t>-889000911</t>
  </si>
  <si>
    <t>-1753992766</t>
  </si>
  <si>
    <t>1801428573</t>
  </si>
  <si>
    <t>4,811*1,8</t>
  </si>
  <si>
    <t>3842114</t>
  </si>
  <si>
    <t>-956539010</t>
  </si>
  <si>
    <t>3,324+0,191+4,292</t>
  </si>
  <si>
    <t>58337310</t>
  </si>
  <si>
    <t>štěrkopísek frakce 0/4</t>
  </si>
  <si>
    <t>-1469928285</t>
  </si>
  <si>
    <t>3,324*2</t>
  </si>
  <si>
    <t>451572111</t>
  </si>
  <si>
    <t>Lože pod potrubí otevřený výkop z kameniva drobného těženého</t>
  </si>
  <si>
    <t>138345874</t>
  </si>
  <si>
    <t>Lože pod potrubí, stoky a drobné objekty v otevřeném výkopu z kameniva drobného těženého 0 až 4 mm</t>
  </si>
  <si>
    <t xml:space="preserve">Poznámka k souboru cen:_x000D_
1. Ceny -1111 a -1192 lze použít i pro zřízení sběrných vrstev nad drenážními trubkami. 2. V cenách -5111 a -1192 jsou započteny i náklady na prohození výkopku získaného při zemních pracích. </t>
  </si>
  <si>
    <t>((17,13-10,44)+0,97)*0,1*0,9</t>
  </si>
  <si>
    <t>452313151</t>
  </si>
  <si>
    <t>Podkladní bloky z betonu prostého tř. C 20/25 otevřený výkop</t>
  </si>
  <si>
    <t>-931638157</t>
  </si>
  <si>
    <t>Podkladní a zajišťovací konstrukce z betonu prostého v otevřeném výkopu bloky pro potrubí z betonu tř. C 20/25</t>
  </si>
  <si>
    <t xml:space="preserve">Poznámka k souboru cen:_x000D_
1. Ceny -1131 až -1181 a -1192 lze použít i pro ochrannou vrstvu pod železobetonové konstrukce. 2. Ceny -2131 až -2181 a -2192 jsou určeny pro jakékoliv úkosy sedel. </t>
  </si>
  <si>
    <t>Trubní vedení</t>
  </si>
  <si>
    <t>850315121</t>
  </si>
  <si>
    <t>Výřez nebo výsek na potrubí z trub litinových tlakových nebo plastických hmot DN 150</t>
  </si>
  <si>
    <t>478940584</t>
  </si>
  <si>
    <t>Výřez nebo výsek  na potrubí z trub litinových tlakových nebo plastických hmot DN 150</t>
  </si>
  <si>
    <t xml:space="preserve">Poznámka k souboru cen:_x000D_
1. Ceny výřezu nebo výseku na potrubí z trub litinových tlakových nebo plastických hmot jsou určeny pro dva řezy nebo seky prováděné na potrubí dodatečně. 2. V cenách jsou započteny náklady na: a) ohlášení uzavíraní vody, b) uzavření a otevření šoupat, c) vypuštění a napuštění vody, d) odvzdušnění potrubí, e) strojní nebo ruční výřez potrubí, f) nutné úpravy výkopu v prostoru provádění. </t>
  </si>
  <si>
    <t>857242122</t>
  </si>
  <si>
    <t>Montáž litinových tvarovek jednoosých přírubových otevřený výkop DN 80</t>
  </si>
  <si>
    <t>-1071204946</t>
  </si>
  <si>
    <t>Montáž litinových tvarovek na potrubí litinovém tlakovém jednoosých na potrubí z trub přírubových v otevřeném výkopu, kanálu nebo v šachtě DN 80</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</si>
  <si>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</si>
  <si>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PPL.56020</t>
  </si>
  <si>
    <t>PPL kus 5050 DN 80 PN 10</t>
  </si>
  <si>
    <t>-245224223</t>
  </si>
  <si>
    <t>Záslepka Pipelife PP-R INSTAPLAST 90 mm, plastový potrubní systém pro pitnou, studenou a teplou vodu dle EN 15874</t>
  </si>
  <si>
    <t>857311131</t>
  </si>
  <si>
    <t>Montáž litinových tvarovek jednoosých hrdlových otevřený výkop s integrovaným těsněním DN 150</t>
  </si>
  <si>
    <t>-605535329</t>
  </si>
  <si>
    <t>Montáž litinových tvarovek na potrubí litinovém tlakovém jednoosých na potrubí z trub hrdlových v otevřeném výkopu, kanálu nebo v šachtě s integrovaným těsněním DN 150</t>
  </si>
  <si>
    <t>55251399</t>
  </si>
  <si>
    <t>spojka přímá 3007. jištěná, DN 150 PN10</t>
  </si>
  <si>
    <t>1829801797</t>
  </si>
  <si>
    <t>spoj těsnící pro tvarovku vodovodní vícefunkční DN 150</t>
  </si>
  <si>
    <t>857312122</t>
  </si>
  <si>
    <t>Montáž litinových tvarovek jednoosých přírubových otevřený výkop DN 150</t>
  </si>
  <si>
    <t>447150772</t>
  </si>
  <si>
    <t>Montáž litinových tvarovek na potrubí litinovém tlakovém jednoosých na potrubí z trub přírubových v otevřeném výkopu, kanálu nebo v šachtě DN 150</t>
  </si>
  <si>
    <t>552935001</t>
  </si>
  <si>
    <t>T Kus, DN150/150 PN10</t>
  </si>
  <si>
    <t>-1779977266</t>
  </si>
  <si>
    <t>kříž přírubový litinový PN10/16 TT-kus DN 150/150</t>
  </si>
  <si>
    <t>552598002</t>
  </si>
  <si>
    <t>FFR Kus, DN150/80 PN10</t>
  </si>
  <si>
    <t>1441472197</t>
  </si>
  <si>
    <t>přechod přírubový tvárná litina dl 200mm DN 150/80</t>
  </si>
  <si>
    <t>552552003</t>
  </si>
  <si>
    <t>Profilovaná volná příruba poplastovaná, DN150/d160 PN10</t>
  </si>
  <si>
    <t>638107297</t>
  </si>
  <si>
    <t>tvarovka přírubová s hladkým koncem F F-DN 150 PN10-16 natural</t>
  </si>
  <si>
    <t>871211141</t>
  </si>
  <si>
    <t>Montáž potrubí z PE100 SDR 11 otevřený výkop svařovaných na tupo D 63 x 5,8 mm</t>
  </si>
  <si>
    <t>-1529069182</t>
  </si>
  <si>
    <t>Montáž vodovodního potrubí z plastů v otevřeném výkopu z polyetylenu PE 100 svařovaných na tupo SDR 11/PN16 D 63 x 5,8 mm</t>
  </si>
  <si>
    <t xml:space="preserve">Poznámka k souboru cen:_x000D_
1. V cenách potrubí nejsou započteny náklady na: a) dodání potrubí; potrubí se oceňuje ve specifikaci; ztratné lze dohodnout u trub polyetylénových ve výši 1,5 %; u trub z tvrdého PVC ve výši 3 %, 2. Ceny -1211 jsou určeny i pro plošné kolektory primárních okruhů tepelných čerpadel. </t>
  </si>
  <si>
    <t>28613127</t>
  </si>
  <si>
    <t>trubka vodovodní PE100 PN 10 SDR17 63x3,8mm</t>
  </si>
  <si>
    <t>-1818522342</t>
  </si>
  <si>
    <t>53,96*1,015 'Přepočtené koeficientem množství</t>
  </si>
  <si>
    <t>871275811</t>
  </si>
  <si>
    <t>Bourání stávajícího potrubí z PVC nebo PP DN 150</t>
  </si>
  <si>
    <t>2128409404</t>
  </si>
  <si>
    <t>Bourání stávajícího potrubí z PVC nebo polypropylenu PP v otevřeném výkopu DN do 150</t>
  </si>
  <si>
    <t xml:space="preserve">Poznámka k souboru cen:_x000D_
1. Ceny jsou určeny pro bourání vodovodního a kanalizačního potrubí. 2. V cenách jsou započteny náklady na bourání potrubí včetně tvarovek. </t>
  </si>
  <si>
    <t>871321151</t>
  </si>
  <si>
    <t>Montáž potrubí z PE100 SDR 17 otevřený výkop svařovaných na tupo D 160 x 9,5 mm</t>
  </si>
  <si>
    <t>46016846</t>
  </si>
  <si>
    <t>Montáž vodovodního potrubí z plastů v otevřeném výkopu z polyetylenu PE 100 svařovaných na tupo SDR 17/PN10 D 160 x 9,5 mm</t>
  </si>
  <si>
    <t>28613579</t>
  </si>
  <si>
    <t>potrubí dvouvrstvé PE100 RC SDR17 160x9,5 dl 12m</t>
  </si>
  <si>
    <t>143574274</t>
  </si>
  <si>
    <t>17,8*1,015 'Přepočtené koeficientem množství</t>
  </si>
  <si>
    <t>877211101</t>
  </si>
  <si>
    <t>Montáž elektrospojek na vodovodním potrubí z PE trub d 63</t>
  </si>
  <si>
    <t>1445839564</t>
  </si>
  <si>
    <t>Montáž tvarovek na vodovodním plastovém potrubí z polyetylenu PE 100 elektrotvarovek SDR 11/PN16 spojek, oblouků nebo redukcí d 63</t>
  </si>
  <si>
    <t xml:space="preserve">Poznámka k souboru cen:_x000D_
1. V cenách montáže tvarovek nejsou započteny náklady na dodání tvarovek. Tyto náklady se oceňují ve specifikaci. </t>
  </si>
  <si>
    <t>Provizorní propojení vodovodu</t>
  </si>
  <si>
    <t>28615972</t>
  </si>
  <si>
    <t>elektrospojka SDR11 PE 100 PN16 D 63mm</t>
  </si>
  <si>
    <t>-1470470983</t>
  </si>
  <si>
    <t>877211112</t>
  </si>
  <si>
    <t>Montáž elektrokolen 90° na vodovodním potrubí z PE trub d 63</t>
  </si>
  <si>
    <t>1596014853</t>
  </si>
  <si>
    <t>Montáž tvarovek na vodovodním plastovém potrubí z polyetylenu PE 100 elektrotvarovek SDR 11/PN16 kolen 90° d 63</t>
  </si>
  <si>
    <t>4+2</t>
  </si>
  <si>
    <t>28653055</t>
  </si>
  <si>
    <t>elektrokoleno 90° PE 100 D 63mm</t>
  </si>
  <si>
    <t>-1247258091</t>
  </si>
  <si>
    <t>877241101</t>
  </si>
  <si>
    <t>Montáž elektrospojek na vodovodním potrubí z PE trub d 90</t>
  </si>
  <si>
    <t>-1015094009</t>
  </si>
  <si>
    <t>Montáž tvarovek na vodovodním plastovém potrubí z polyetylenu PE 100 elektrotvarovek SDR 11/PN16 spojek, oblouků nebo redukcí d 90</t>
  </si>
  <si>
    <t>28614977</t>
  </si>
  <si>
    <t>elektroredukce PE 100 PN16 D 90-63mm</t>
  </si>
  <si>
    <t>-1429522303</t>
  </si>
  <si>
    <t>877321101</t>
  </si>
  <si>
    <t>Montáž elektrospojek na vodovodním potrubí z PE trub d 160</t>
  </si>
  <si>
    <t>-467122011</t>
  </si>
  <si>
    <t>Montáž tvarovek na vodovodním plastovém potrubí z polyetylenu PE 100 elektrotvarovek SDR 11/PN16 spojek, oblouků nebo redukcí d 160</t>
  </si>
  <si>
    <t>28653139</t>
  </si>
  <si>
    <t>nákružek lemový PE 100 SDR11 160mm</t>
  </si>
  <si>
    <t>-1661494496</t>
  </si>
  <si>
    <t>28614981</t>
  </si>
  <si>
    <t>elektroredukce PE 100 PN16 D 160-90mm</t>
  </si>
  <si>
    <t>-1769966067</t>
  </si>
  <si>
    <t>elektroredukce PE 100 PN16 D 160-110mm</t>
  </si>
  <si>
    <t>877321110</t>
  </si>
  <si>
    <t>Montáž elektrokolen 45° na vodovodním potrubí z PE trub d 160</t>
  </si>
  <si>
    <t>-1383976758</t>
  </si>
  <si>
    <t>Montáž tvarovek na vodovodním plastovém potrubí z polyetylenu PE 100 elektrotvarovek SDR 11/PN16 kolen 45° d 160</t>
  </si>
  <si>
    <t>28614951</t>
  </si>
  <si>
    <t>elektrokoleno 45° PE 100 PN16 D 160mm</t>
  </si>
  <si>
    <t>-99179699</t>
  </si>
  <si>
    <t>891241112</t>
  </si>
  <si>
    <t>Montáž vodovodních šoupátek otevřený výkop DN 80</t>
  </si>
  <si>
    <t>1395563256</t>
  </si>
  <si>
    <t>Montáž vodovodních armatur na potrubí šoupátek nebo klapek uzavíracích v otevřeném výkopu nebo v šachtách s osazením zemní soupravy (bez poklopů) DN 80</t>
  </si>
  <si>
    <t xml:space="preserve">Poznámka k souboru cen:_x000D_
1. V cenách jsou započteny i náklady: a) u šoupátek ceny -1112 na vytvoření otvorů ve stropech šachet pro prostup zemních souprav šoupátek, b)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t>
  </si>
  <si>
    <t>42221303</t>
  </si>
  <si>
    <t>šoupátko pitná voda litina GGG 50 krátká stavební dl PN10/16 DN 80x180mm</t>
  </si>
  <si>
    <t>1412757017</t>
  </si>
  <si>
    <t>891247111</t>
  </si>
  <si>
    <t>Montáž hydrantů podzemních DN 80</t>
  </si>
  <si>
    <t>34957795</t>
  </si>
  <si>
    <t>Montáž vodovodních armatur na potrubí hydrantů podzemních (bez osazení poklopů) DN 80</t>
  </si>
  <si>
    <t>42273590</t>
  </si>
  <si>
    <t>hydrant podzemní DN 80 PN 16 jednoduchý uzávěr krycí v 1250mm</t>
  </si>
  <si>
    <t>387713390</t>
  </si>
  <si>
    <t>42291052</t>
  </si>
  <si>
    <t>souprava zemní pro navrtávací pas se šoupátkem Rd 1,25m</t>
  </si>
  <si>
    <t>-1654231805</t>
  </si>
  <si>
    <t>892273122</t>
  </si>
  <si>
    <t>Proplach a dezinfekce vodovodního potrubí DN od 80 do 125</t>
  </si>
  <si>
    <t>1031344379</t>
  </si>
  <si>
    <t xml:space="preserve">Poznámka k souboru cen:_x000D_
1. V cenách jsou započteny náklady na napuštění a vypuštění vody, dodání vody a dezinfekčního prostředku. </t>
  </si>
  <si>
    <t>53,96</t>
  </si>
  <si>
    <t>892351111</t>
  </si>
  <si>
    <t>Tlaková zkouška vodou potrubí DN 150 nebo 200</t>
  </si>
  <si>
    <t>-915965296</t>
  </si>
  <si>
    <t>Tlakové zkoušky vodou na potrubí DN 150 nebo 200</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</si>
  <si>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</si>
  <si>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892353122</t>
  </si>
  <si>
    <t>Proplach a dezinfekce vodovodního potrubí DN 150 nebo 200</t>
  </si>
  <si>
    <t>651241808</t>
  </si>
  <si>
    <t>899721111</t>
  </si>
  <si>
    <t>Signalizační vodič DN do 150 mm na potrubí</t>
  </si>
  <si>
    <t>-854600697</t>
  </si>
  <si>
    <t>Signalizační vodič na potrubí DN do 150 mm</t>
  </si>
  <si>
    <t>899722112</t>
  </si>
  <si>
    <t>Krytí potrubí z plastů výstražnou fólií z PVC 25 cm</t>
  </si>
  <si>
    <t>-283414927</t>
  </si>
  <si>
    <t>Krytí potrubí z plastů výstražnou fólií z PVC šířky 25 cm</t>
  </si>
  <si>
    <t>899914119</t>
  </si>
  <si>
    <t>Montáž ocelové chráničky D 660 x 10 mm</t>
  </si>
  <si>
    <t>-1550232026</t>
  </si>
  <si>
    <t>Montáž ocelové chráničky v otevřeném výkopu vnějšího průměru D 426 x 10 mm</t>
  </si>
  <si>
    <t>1403320019</t>
  </si>
  <si>
    <t>trubka ocelová bezešvá hladká tl 10mm ČSN 41 1375.1 D 660mm s pozink úpravou</t>
  </si>
  <si>
    <t>419114967</t>
  </si>
  <si>
    <t>trubka ocelová bezešvá hladká tl 14,2mm ČSN 41 1375.1 D 530mm</t>
  </si>
  <si>
    <t>997013813</t>
  </si>
  <si>
    <t>Poplatek za uložení na skládce (skládkovné) stavebního odpadu z plastických hmot kód odpadu 17 02 03</t>
  </si>
  <si>
    <t>1897524756</t>
  </si>
  <si>
    <t>Poplatek za uložení stavebního odpadu na skládce (skládkovné) z plastických hmot zatříděného do Katalogu odpadů pod kódem 17 02 03</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</si>
  <si>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</si>
  <si>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700194790</t>
  </si>
  <si>
    <t>-483854274</t>
  </si>
  <si>
    <t>0,12*19 'Přepočtené koeficientem množství</t>
  </si>
  <si>
    <t>1123490391</t>
  </si>
  <si>
    <t>998273102</t>
  </si>
  <si>
    <t>Přesun hmot pro trubní vedení z trub litinových otevřený výkop</t>
  </si>
  <si>
    <t>-830097937</t>
  </si>
  <si>
    <t>Přesun hmot pro trubní vedení hloubené z trub litinových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</si>
  <si>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</si>
  <si>
    <t>713</t>
  </si>
  <si>
    <t>Izolace tepelné</t>
  </si>
  <si>
    <t>713461122</t>
  </si>
  <si>
    <t>Montáž izolace tepelné potrubí a ohybů skružemi na tmel za studena 2x</t>
  </si>
  <si>
    <t>2010459260</t>
  </si>
  <si>
    <t>Montáž izolace tepelné potrubí a ohybů tvarovkami nebo deskami  bez povrchové úpravy skružemi z lehčených hmot (izolační materiál ve specifikaci) připevněnými na tmel za studena, s vyspárováním a provedením spodního nátěru lakem potrubí a ohybů dvouvrstvá</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</si>
  <si>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</si>
  <si>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2*3,14*0,28*13,11</t>
  </si>
  <si>
    <t>28377099</t>
  </si>
  <si>
    <t>pouzdro izolační potrubní z extrudovaného  polyetylenu 200mm</t>
  </si>
  <si>
    <t>2065809585</t>
  </si>
  <si>
    <t>pouzdro izolační potrubní z pěnového polyetylenu 134/25mm</t>
  </si>
  <si>
    <t>23,053*2,04 'Přepočtené koeficientem množství</t>
  </si>
  <si>
    <t>998713101</t>
  </si>
  <si>
    <t>Přesun hmot tonážní pro izolace tepelné v objektech v do 6 m</t>
  </si>
  <si>
    <t>-634237462</t>
  </si>
  <si>
    <t>Přesun hmot pro izolace tepelné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</si>
  <si>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</si>
  <si>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764</t>
  </si>
  <si>
    <t>Konstrukce klempířské</t>
  </si>
  <si>
    <t>764214404</t>
  </si>
  <si>
    <t>Oplechování horních ploch a nadezdívek (atik) bez rohů z Pz plechu mechanicky kotvené rš 330 mm</t>
  </si>
  <si>
    <t>843573255</t>
  </si>
  <si>
    <t>Oplechování horních ploch zdí a nadezdívek (atik) z pozinkovaného plechu mechanicky kotvené rš 330 mm</t>
  </si>
  <si>
    <t>998764101</t>
  </si>
  <si>
    <t>Přesun hmot tonážní pro konstrukce klempířské v objektech v do 6 m</t>
  </si>
  <si>
    <t>1528405443</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</si>
  <si>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</si>
  <si>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</si>
  <si>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783</t>
  </si>
  <si>
    <t>Dokončovací práce - nátěry</t>
  </si>
  <si>
    <t>783614683</t>
  </si>
  <si>
    <t>Základní antikorozní jednonásobný syntetický samozákladující potrubí DN do 200 mm</t>
  </si>
  <si>
    <t>-1406435083</t>
  </si>
  <si>
    <t>Základní antikorozní nátěr armatur a kovových potrubí jednonásobný potrubí přes DN 150 do DN 200 mm syntetický samozákladující</t>
  </si>
  <si>
    <t>783617663</t>
  </si>
  <si>
    <t>Krycí jednonásobný syntetický samozákladující nátěr potrubí DN do 200 mm</t>
  </si>
  <si>
    <t>1614794532</t>
  </si>
  <si>
    <t>Krycí nátěr (email) armatur a kovových potrubí potrubí přes DN 150 do DN 200 mm jednonásobný syntetický samozákladující</t>
  </si>
  <si>
    <t>012002000</t>
  </si>
  <si>
    <t>Geodetické práce</t>
  </si>
  <si>
    <t>-1004482146</t>
  </si>
  <si>
    <t>-1840554530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</si>
</sst>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2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6"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7" fillId="0" borderId="22" xfId="0" applyFont="1" applyBorder="1" applyAlignment="1">
      <alignment horizontal="center" vertical="center"/>
    </xf>
    <xf numFmtId="49" fontId="37" fillId="0" borderId="22" xfId="0" applyNumberFormat="1"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center" vertical="center" wrapText="1"/>
    </xf>
    <xf numFmtId="167" fontId="37" fillId="0" borderId="22" xfId="0" applyNumberFormat="1" applyFont="1" applyBorder="1" applyAlignment="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4" fontId="2" fillId="2" borderId="0" xfId="0" applyNumberFormat="1" applyFont="1" applyFill="1" applyAlignment="1" applyProtection="1">
      <alignment horizontal="left" vertical="center"/>
      <protection locked="0"/>
    </xf>
    <xf numFmtId="0" fontId="0" fillId="0" borderId="0" xfId="0"/>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center" vertical="center"/>
    </xf>
    <xf numFmtId="0" fontId="22" fillId="4" borderId="7" xfId="0" applyFont="1" applyFill="1" applyBorder="1" applyAlignment="1">
      <alignment horizontal="right" vertical="center"/>
    </xf>
    <xf numFmtId="0" fontId="22" fillId="4"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election activeCell="K6" sqref="K6:AO6"/>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186"/>
      <c r="AS2" s="186"/>
      <c r="AT2" s="186"/>
      <c r="AU2" s="186"/>
      <c r="AV2" s="186"/>
      <c r="AW2" s="186"/>
      <c r="AX2" s="186"/>
      <c r="AY2" s="186"/>
      <c r="AZ2" s="186"/>
      <c r="BA2" s="186"/>
      <c r="BB2" s="186"/>
      <c r="BC2" s="186"/>
      <c r="BD2" s="186"/>
      <c r="BE2" s="186"/>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216" t="s">
        <v>14</v>
      </c>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R5" s="19"/>
      <c r="BE5" s="213" t="s">
        <v>15</v>
      </c>
      <c r="BS5" s="16" t="s">
        <v>6</v>
      </c>
    </row>
    <row r="6" spans="1:74" ht="36.950000000000003" customHeight="1">
      <c r="B6" s="19"/>
      <c r="D6" s="25" t="s">
        <v>16</v>
      </c>
      <c r="K6" s="217" t="s">
        <v>17</v>
      </c>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R6" s="19"/>
      <c r="BE6" s="214"/>
      <c r="BS6" s="16" t="s">
        <v>6</v>
      </c>
    </row>
    <row r="7" spans="1:74" ht="12" customHeight="1">
      <c r="B7" s="19"/>
      <c r="D7" s="26" t="s">
        <v>18</v>
      </c>
      <c r="K7" s="24" t="s">
        <v>1</v>
      </c>
      <c r="AK7" s="26" t="s">
        <v>19</v>
      </c>
      <c r="AN7" s="24" t="s">
        <v>1</v>
      </c>
      <c r="AR7" s="19"/>
      <c r="BE7" s="214"/>
      <c r="BS7" s="16" t="s">
        <v>6</v>
      </c>
    </row>
    <row r="8" spans="1:74" ht="12" customHeight="1">
      <c r="B8" s="19"/>
      <c r="D8" s="26" t="s">
        <v>20</v>
      </c>
      <c r="K8" s="24" t="s">
        <v>21</v>
      </c>
      <c r="AK8" s="26" t="s">
        <v>22</v>
      </c>
      <c r="AN8" s="185">
        <v>45510</v>
      </c>
      <c r="AR8" s="19"/>
      <c r="BE8" s="214"/>
      <c r="BS8" s="16" t="s">
        <v>6</v>
      </c>
    </row>
    <row r="9" spans="1:74" ht="14.45" customHeight="1">
      <c r="B9" s="19"/>
      <c r="AR9" s="19"/>
      <c r="BE9" s="214"/>
      <c r="BS9" s="16" t="s">
        <v>6</v>
      </c>
    </row>
    <row r="10" spans="1:74" ht="12" customHeight="1">
      <c r="B10" s="19"/>
      <c r="D10" s="26" t="s">
        <v>23</v>
      </c>
      <c r="AK10" s="26" t="s">
        <v>24</v>
      </c>
      <c r="AN10" s="24" t="s">
        <v>1</v>
      </c>
      <c r="AR10" s="19"/>
      <c r="BE10" s="214"/>
      <c r="BS10" s="16" t="s">
        <v>6</v>
      </c>
    </row>
    <row r="11" spans="1:74" ht="18.399999999999999" customHeight="1">
      <c r="B11" s="19"/>
      <c r="E11" s="24" t="s">
        <v>21</v>
      </c>
      <c r="AK11" s="26" t="s">
        <v>25</v>
      </c>
      <c r="AN11" s="24" t="s">
        <v>1</v>
      </c>
      <c r="AR11" s="19"/>
      <c r="BE11" s="214"/>
      <c r="BS11" s="16" t="s">
        <v>6</v>
      </c>
    </row>
    <row r="12" spans="1:74" ht="6.95" customHeight="1">
      <c r="B12" s="19"/>
      <c r="AR12" s="19"/>
      <c r="BE12" s="214"/>
      <c r="BS12" s="16" t="s">
        <v>6</v>
      </c>
    </row>
    <row r="13" spans="1:74" ht="12" customHeight="1">
      <c r="B13" s="19"/>
      <c r="D13" s="26" t="s">
        <v>26</v>
      </c>
      <c r="AK13" s="26" t="s">
        <v>24</v>
      </c>
      <c r="AN13" s="28" t="s">
        <v>27</v>
      </c>
      <c r="AR13" s="19"/>
      <c r="BE13" s="214"/>
      <c r="BS13" s="16" t="s">
        <v>6</v>
      </c>
    </row>
    <row r="14" spans="1:74" ht="12.75">
      <c r="B14" s="19"/>
      <c r="E14" s="218" t="s">
        <v>27</v>
      </c>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6" t="s">
        <v>25</v>
      </c>
      <c r="AN14" s="28" t="s">
        <v>27</v>
      </c>
      <c r="AR14" s="19"/>
      <c r="BE14" s="214"/>
      <c r="BS14" s="16" t="s">
        <v>6</v>
      </c>
    </row>
    <row r="15" spans="1:74" ht="6.95" customHeight="1">
      <c r="B15" s="19"/>
      <c r="AR15" s="19"/>
      <c r="BE15" s="214"/>
      <c r="BS15" s="16" t="s">
        <v>4</v>
      </c>
    </row>
    <row r="16" spans="1:74" ht="12" customHeight="1">
      <c r="B16" s="19"/>
      <c r="D16" s="26" t="s">
        <v>28</v>
      </c>
      <c r="AK16" s="26" t="s">
        <v>24</v>
      </c>
      <c r="AN16" s="24" t="s">
        <v>1</v>
      </c>
      <c r="AR16" s="19"/>
      <c r="BE16" s="214"/>
      <c r="BS16" s="16" t="s">
        <v>4</v>
      </c>
    </row>
    <row r="17" spans="2:71" ht="18.399999999999999" customHeight="1">
      <c r="B17" s="19"/>
      <c r="E17" s="24" t="s">
        <v>21</v>
      </c>
      <c r="AK17" s="26" t="s">
        <v>25</v>
      </c>
      <c r="AN17" s="24" t="s">
        <v>1</v>
      </c>
      <c r="AR17" s="19"/>
      <c r="BE17" s="214"/>
      <c r="BS17" s="16" t="s">
        <v>29</v>
      </c>
    </row>
    <row r="18" spans="2:71" ht="6.95" customHeight="1">
      <c r="B18" s="19"/>
      <c r="AR18" s="19"/>
      <c r="BE18" s="214"/>
      <c r="BS18" s="16" t="s">
        <v>6</v>
      </c>
    </row>
    <row r="19" spans="2:71" ht="12" customHeight="1">
      <c r="B19" s="19"/>
      <c r="D19" s="26" t="s">
        <v>30</v>
      </c>
      <c r="AK19" s="26" t="s">
        <v>24</v>
      </c>
      <c r="AN19" s="24" t="s">
        <v>1</v>
      </c>
      <c r="AR19" s="19"/>
      <c r="BE19" s="214"/>
      <c r="BS19" s="16" t="s">
        <v>6</v>
      </c>
    </row>
    <row r="20" spans="2:71" ht="18.399999999999999" customHeight="1">
      <c r="B20" s="19"/>
      <c r="E20" s="24" t="s">
        <v>21</v>
      </c>
      <c r="AK20" s="26" t="s">
        <v>25</v>
      </c>
      <c r="AN20" s="24" t="s">
        <v>1</v>
      </c>
      <c r="AR20" s="19"/>
      <c r="BE20" s="214"/>
      <c r="BS20" s="16" t="s">
        <v>29</v>
      </c>
    </row>
    <row r="21" spans="2:71" ht="6.95" customHeight="1">
      <c r="B21" s="19"/>
      <c r="AR21" s="19"/>
      <c r="BE21" s="214"/>
    </row>
    <row r="22" spans="2:71" ht="12" customHeight="1">
      <c r="B22" s="19"/>
      <c r="D22" s="26" t="s">
        <v>31</v>
      </c>
      <c r="AR22" s="19"/>
      <c r="BE22" s="214"/>
    </row>
    <row r="23" spans="2:71" ht="16.5" customHeight="1">
      <c r="B23" s="19"/>
      <c r="E23" s="220" t="s">
        <v>1</v>
      </c>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R23" s="19"/>
      <c r="BE23" s="214"/>
    </row>
    <row r="24" spans="2:71" ht="6.95" customHeight="1">
      <c r="B24" s="19"/>
      <c r="AR24" s="19"/>
      <c r="BE24" s="214"/>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14"/>
    </row>
    <row r="26" spans="2:71" s="1" customFormat="1" ht="25.9" customHeight="1">
      <c r="B26" s="31"/>
      <c r="D26" s="32" t="s">
        <v>32</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21">
        <f>ROUND(AG94,2)</f>
        <v>0</v>
      </c>
      <c r="AL26" s="222"/>
      <c r="AM26" s="222"/>
      <c r="AN26" s="222"/>
      <c r="AO26" s="222"/>
      <c r="AR26" s="31"/>
      <c r="BE26" s="214"/>
    </row>
    <row r="27" spans="2:71" s="1" customFormat="1" ht="6.95" customHeight="1">
      <c r="B27" s="31"/>
      <c r="AR27" s="31"/>
      <c r="BE27" s="214"/>
    </row>
    <row r="28" spans="2:71" s="1" customFormat="1" ht="12.75">
      <c r="B28" s="31"/>
      <c r="L28" s="223" t="s">
        <v>33</v>
      </c>
      <c r="M28" s="223"/>
      <c r="N28" s="223"/>
      <c r="O28" s="223"/>
      <c r="P28" s="223"/>
      <c r="W28" s="223" t="s">
        <v>34</v>
      </c>
      <c r="X28" s="223"/>
      <c r="Y28" s="223"/>
      <c r="Z28" s="223"/>
      <c r="AA28" s="223"/>
      <c r="AB28" s="223"/>
      <c r="AC28" s="223"/>
      <c r="AD28" s="223"/>
      <c r="AE28" s="223"/>
      <c r="AK28" s="223" t="s">
        <v>35</v>
      </c>
      <c r="AL28" s="223"/>
      <c r="AM28" s="223"/>
      <c r="AN28" s="223"/>
      <c r="AO28" s="223"/>
      <c r="AR28" s="31"/>
      <c r="BE28" s="214"/>
    </row>
    <row r="29" spans="2:71" s="2" customFormat="1" ht="14.45" customHeight="1">
      <c r="B29" s="35"/>
      <c r="D29" s="26" t="s">
        <v>36</v>
      </c>
      <c r="F29" s="26" t="s">
        <v>37</v>
      </c>
      <c r="L29" s="208">
        <v>0.21</v>
      </c>
      <c r="M29" s="207"/>
      <c r="N29" s="207"/>
      <c r="O29" s="207"/>
      <c r="P29" s="207"/>
      <c r="W29" s="206">
        <f>ROUND(AZ94, 2)</f>
        <v>0</v>
      </c>
      <c r="X29" s="207"/>
      <c r="Y29" s="207"/>
      <c r="Z29" s="207"/>
      <c r="AA29" s="207"/>
      <c r="AB29" s="207"/>
      <c r="AC29" s="207"/>
      <c r="AD29" s="207"/>
      <c r="AE29" s="207"/>
      <c r="AK29" s="206">
        <f>ROUND(AV94, 2)</f>
        <v>0</v>
      </c>
      <c r="AL29" s="207"/>
      <c r="AM29" s="207"/>
      <c r="AN29" s="207"/>
      <c r="AO29" s="207"/>
      <c r="AR29" s="35"/>
      <c r="BE29" s="215"/>
    </row>
    <row r="30" spans="2:71" s="2" customFormat="1" ht="14.45" customHeight="1">
      <c r="B30" s="35"/>
      <c r="F30" s="26" t="s">
        <v>38</v>
      </c>
      <c r="L30" s="208">
        <v>0.15</v>
      </c>
      <c r="M30" s="207"/>
      <c r="N30" s="207"/>
      <c r="O30" s="207"/>
      <c r="P30" s="207"/>
      <c r="W30" s="206">
        <f>ROUND(BA94, 2)</f>
        <v>0</v>
      </c>
      <c r="X30" s="207"/>
      <c r="Y30" s="207"/>
      <c r="Z30" s="207"/>
      <c r="AA30" s="207"/>
      <c r="AB30" s="207"/>
      <c r="AC30" s="207"/>
      <c r="AD30" s="207"/>
      <c r="AE30" s="207"/>
      <c r="AK30" s="206">
        <f>ROUND(AW94, 2)</f>
        <v>0</v>
      </c>
      <c r="AL30" s="207"/>
      <c r="AM30" s="207"/>
      <c r="AN30" s="207"/>
      <c r="AO30" s="207"/>
      <c r="AR30" s="35"/>
      <c r="BE30" s="215"/>
    </row>
    <row r="31" spans="2:71" s="2" customFormat="1" ht="14.45" hidden="1" customHeight="1">
      <c r="B31" s="35"/>
      <c r="F31" s="26" t="s">
        <v>39</v>
      </c>
      <c r="L31" s="208">
        <v>0.21</v>
      </c>
      <c r="M31" s="207"/>
      <c r="N31" s="207"/>
      <c r="O31" s="207"/>
      <c r="P31" s="207"/>
      <c r="W31" s="206">
        <f>ROUND(BB94, 2)</f>
        <v>0</v>
      </c>
      <c r="X31" s="207"/>
      <c r="Y31" s="207"/>
      <c r="Z31" s="207"/>
      <c r="AA31" s="207"/>
      <c r="AB31" s="207"/>
      <c r="AC31" s="207"/>
      <c r="AD31" s="207"/>
      <c r="AE31" s="207"/>
      <c r="AK31" s="206">
        <v>0</v>
      </c>
      <c r="AL31" s="207"/>
      <c r="AM31" s="207"/>
      <c r="AN31" s="207"/>
      <c r="AO31" s="207"/>
      <c r="AR31" s="35"/>
      <c r="BE31" s="215"/>
    </row>
    <row r="32" spans="2:71" s="2" customFormat="1" ht="14.45" hidden="1" customHeight="1">
      <c r="B32" s="35"/>
      <c r="F32" s="26" t="s">
        <v>40</v>
      </c>
      <c r="L32" s="208">
        <v>0.15</v>
      </c>
      <c r="M32" s="207"/>
      <c r="N32" s="207"/>
      <c r="O32" s="207"/>
      <c r="P32" s="207"/>
      <c r="W32" s="206">
        <f>ROUND(BC94, 2)</f>
        <v>0</v>
      </c>
      <c r="X32" s="207"/>
      <c r="Y32" s="207"/>
      <c r="Z32" s="207"/>
      <c r="AA32" s="207"/>
      <c r="AB32" s="207"/>
      <c r="AC32" s="207"/>
      <c r="AD32" s="207"/>
      <c r="AE32" s="207"/>
      <c r="AK32" s="206">
        <v>0</v>
      </c>
      <c r="AL32" s="207"/>
      <c r="AM32" s="207"/>
      <c r="AN32" s="207"/>
      <c r="AO32" s="207"/>
      <c r="AR32" s="35"/>
      <c r="BE32" s="215"/>
    </row>
    <row r="33" spans="2:57" s="2" customFormat="1" ht="14.45" hidden="1" customHeight="1">
      <c r="B33" s="35"/>
      <c r="F33" s="26" t="s">
        <v>41</v>
      </c>
      <c r="L33" s="208">
        <v>0</v>
      </c>
      <c r="M33" s="207"/>
      <c r="N33" s="207"/>
      <c r="O33" s="207"/>
      <c r="P33" s="207"/>
      <c r="W33" s="206">
        <f>ROUND(BD94, 2)</f>
        <v>0</v>
      </c>
      <c r="X33" s="207"/>
      <c r="Y33" s="207"/>
      <c r="Z33" s="207"/>
      <c r="AA33" s="207"/>
      <c r="AB33" s="207"/>
      <c r="AC33" s="207"/>
      <c r="AD33" s="207"/>
      <c r="AE33" s="207"/>
      <c r="AK33" s="206">
        <v>0</v>
      </c>
      <c r="AL33" s="207"/>
      <c r="AM33" s="207"/>
      <c r="AN33" s="207"/>
      <c r="AO33" s="207"/>
      <c r="AR33" s="35"/>
      <c r="BE33" s="215"/>
    </row>
    <row r="34" spans="2:57" s="1" customFormat="1" ht="6.95" customHeight="1">
      <c r="B34" s="31"/>
      <c r="AR34" s="31"/>
      <c r="BE34" s="214"/>
    </row>
    <row r="35" spans="2:57" s="1" customFormat="1" ht="25.9" customHeight="1">
      <c r="B35" s="31"/>
      <c r="C35" s="36"/>
      <c r="D35" s="37" t="s">
        <v>42</v>
      </c>
      <c r="E35" s="38"/>
      <c r="F35" s="38"/>
      <c r="G35" s="38"/>
      <c r="H35" s="38"/>
      <c r="I35" s="38"/>
      <c r="J35" s="38"/>
      <c r="K35" s="38"/>
      <c r="L35" s="38"/>
      <c r="M35" s="38"/>
      <c r="N35" s="38"/>
      <c r="O35" s="38"/>
      <c r="P35" s="38"/>
      <c r="Q35" s="38"/>
      <c r="R35" s="38"/>
      <c r="S35" s="38"/>
      <c r="T35" s="39" t="s">
        <v>43</v>
      </c>
      <c r="U35" s="38"/>
      <c r="V35" s="38"/>
      <c r="W35" s="38"/>
      <c r="X35" s="209" t="s">
        <v>44</v>
      </c>
      <c r="Y35" s="210"/>
      <c r="Z35" s="210"/>
      <c r="AA35" s="210"/>
      <c r="AB35" s="210"/>
      <c r="AC35" s="38"/>
      <c r="AD35" s="38"/>
      <c r="AE35" s="38"/>
      <c r="AF35" s="38"/>
      <c r="AG35" s="38"/>
      <c r="AH35" s="38"/>
      <c r="AI35" s="38"/>
      <c r="AJ35" s="38"/>
      <c r="AK35" s="211">
        <f>SUM(AK26:AK33)</f>
        <v>0</v>
      </c>
      <c r="AL35" s="210"/>
      <c r="AM35" s="210"/>
      <c r="AN35" s="210"/>
      <c r="AO35" s="212"/>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45</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46</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2" t="s">
        <v>47</v>
      </c>
      <c r="E60" s="33"/>
      <c r="F60" s="33"/>
      <c r="G60" s="33"/>
      <c r="H60" s="33"/>
      <c r="I60" s="33"/>
      <c r="J60" s="33"/>
      <c r="K60" s="33"/>
      <c r="L60" s="33"/>
      <c r="M60" s="33"/>
      <c r="N60" s="33"/>
      <c r="O60" s="33"/>
      <c r="P60" s="33"/>
      <c r="Q60" s="33"/>
      <c r="R60" s="33"/>
      <c r="S60" s="33"/>
      <c r="T60" s="33"/>
      <c r="U60" s="33"/>
      <c r="V60" s="42" t="s">
        <v>48</v>
      </c>
      <c r="W60" s="33"/>
      <c r="X60" s="33"/>
      <c r="Y60" s="33"/>
      <c r="Z60" s="33"/>
      <c r="AA60" s="33"/>
      <c r="AB60" s="33"/>
      <c r="AC60" s="33"/>
      <c r="AD60" s="33"/>
      <c r="AE60" s="33"/>
      <c r="AF60" s="33"/>
      <c r="AG60" s="33"/>
      <c r="AH60" s="42" t="s">
        <v>47</v>
      </c>
      <c r="AI60" s="33"/>
      <c r="AJ60" s="33"/>
      <c r="AK60" s="33"/>
      <c r="AL60" s="33"/>
      <c r="AM60" s="42" t="s">
        <v>48</v>
      </c>
      <c r="AN60" s="33"/>
      <c r="AO60" s="33"/>
      <c r="AR60" s="31"/>
    </row>
    <row r="61" spans="2:44">
      <c r="B61" s="19"/>
      <c r="AR61" s="19"/>
    </row>
    <row r="62" spans="2:44">
      <c r="B62" s="19"/>
      <c r="AR62" s="19"/>
    </row>
    <row r="63" spans="2:44">
      <c r="B63" s="19"/>
      <c r="AR63" s="19"/>
    </row>
    <row r="64" spans="2:44" s="1" customFormat="1" ht="12.75">
      <c r="B64" s="31"/>
      <c r="D64" s="40" t="s">
        <v>49</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50</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2" t="s">
        <v>47</v>
      </c>
      <c r="E75" s="33"/>
      <c r="F75" s="33"/>
      <c r="G75" s="33"/>
      <c r="H75" s="33"/>
      <c r="I75" s="33"/>
      <c r="J75" s="33"/>
      <c r="K75" s="33"/>
      <c r="L75" s="33"/>
      <c r="M75" s="33"/>
      <c r="N75" s="33"/>
      <c r="O75" s="33"/>
      <c r="P75" s="33"/>
      <c r="Q75" s="33"/>
      <c r="R75" s="33"/>
      <c r="S75" s="33"/>
      <c r="T75" s="33"/>
      <c r="U75" s="33"/>
      <c r="V75" s="42" t="s">
        <v>48</v>
      </c>
      <c r="W75" s="33"/>
      <c r="X75" s="33"/>
      <c r="Y75" s="33"/>
      <c r="Z75" s="33"/>
      <c r="AA75" s="33"/>
      <c r="AB75" s="33"/>
      <c r="AC75" s="33"/>
      <c r="AD75" s="33"/>
      <c r="AE75" s="33"/>
      <c r="AF75" s="33"/>
      <c r="AG75" s="33"/>
      <c r="AH75" s="42" t="s">
        <v>47</v>
      </c>
      <c r="AI75" s="33"/>
      <c r="AJ75" s="33"/>
      <c r="AK75" s="33"/>
      <c r="AL75" s="33"/>
      <c r="AM75" s="42" t="s">
        <v>48</v>
      </c>
      <c r="AN75" s="33"/>
      <c r="AO75" s="33"/>
      <c r="AR75" s="31"/>
    </row>
    <row r="76" spans="2:44" s="1" customFormat="1">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5" customHeight="1">
      <c r="B82" s="31"/>
      <c r="C82" s="20" t="s">
        <v>51</v>
      </c>
      <c r="AR82" s="31"/>
    </row>
    <row r="83" spans="1:91" s="1" customFormat="1" ht="6.95" customHeight="1">
      <c r="B83" s="31"/>
      <c r="AR83" s="31"/>
    </row>
    <row r="84" spans="1:91" s="3" customFormat="1" ht="12" customHeight="1">
      <c r="B84" s="47"/>
      <c r="C84" s="26" t="s">
        <v>13</v>
      </c>
      <c r="L84" s="3" t="str">
        <f>K5</f>
        <v>210503</v>
      </c>
      <c r="AR84" s="47"/>
    </row>
    <row r="85" spans="1:91" s="4" customFormat="1" ht="36.950000000000003" customHeight="1">
      <c r="B85" s="48"/>
      <c r="C85" s="49" t="s">
        <v>16</v>
      </c>
      <c r="L85" s="197" t="str">
        <f>K6</f>
        <v>Most ev.č. 14 Žitná ul., Rumburk</v>
      </c>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R85" s="48"/>
    </row>
    <row r="86" spans="1:91" s="1" customFormat="1" ht="6.95" customHeight="1">
      <c r="B86" s="31"/>
      <c r="AR86" s="31"/>
    </row>
    <row r="87" spans="1:91" s="1" customFormat="1" ht="12" customHeight="1">
      <c r="B87" s="31"/>
      <c r="C87" s="26" t="s">
        <v>20</v>
      </c>
      <c r="L87" s="50" t="str">
        <f>IF(K8="","",K8)</f>
        <v xml:space="preserve"> </v>
      </c>
      <c r="AI87" s="26" t="s">
        <v>22</v>
      </c>
      <c r="AM87" s="199">
        <f>IF(AN8= "","",AN8)</f>
        <v>45510</v>
      </c>
      <c r="AN87" s="199"/>
      <c r="AR87" s="31"/>
    </row>
    <row r="88" spans="1:91" s="1" customFormat="1" ht="6.95" customHeight="1">
      <c r="B88" s="31"/>
      <c r="AR88" s="31"/>
    </row>
    <row r="89" spans="1:91" s="1" customFormat="1" ht="15.2" customHeight="1">
      <c r="B89" s="31"/>
      <c r="C89" s="26" t="s">
        <v>23</v>
      </c>
      <c r="L89" s="3" t="str">
        <f>IF(E11= "","",E11)</f>
        <v xml:space="preserve"> </v>
      </c>
      <c r="AI89" s="26" t="s">
        <v>28</v>
      </c>
      <c r="AM89" s="200" t="str">
        <f>IF(E17="","",E17)</f>
        <v xml:space="preserve"> </v>
      </c>
      <c r="AN89" s="201"/>
      <c r="AO89" s="201"/>
      <c r="AP89" s="201"/>
      <c r="AR89" s="31"/>
      <c r="AS89" s="202" t="s">
        <v>52</v>
      </c>
      <c r="AT89" s="203"/>
      <c r="AU89" s="52"/>
      <c r="AV89" s="52"/>
      <c r="AW89" s="52"/>
      <c r="AX89" s="52"/>
      <c r="AY89" s="52"/>
      <c r="AZ89" s="52"/>
      <c r="BA89" s="52"/>
      <c r="BB89" s="52"/>
      <c r="BC89" s="52"/>
      <c r="BD89" s="53"/>
    </row>
    <row r="90" spans="1:91" s="1" customFormat="1" ht="15.2" customHeight="1">
      <c r="B90" s="31"/>
      <c r="C90" s="26" t="s">
        <v>26</v>
      </c>
      <c r="L90" s="3" t="str">
        <f>IF(E14= "Vyplň údaj","",E14)</f>
        <v/>
      </c>
      <c r="AI90" s="26" t="s">
        <v>30</v>
      </c>
      <c r="AM90" s="200" t="str">
        <f>IF(E20="","",E20)</f>
        <v xml:space="preserve"> </v>
      </c>
      <c r="AN90" s="201"/>
      <c r="AO90" s="201"/>
      <c r="AP90" s="201"/>
      <c r="AR90" s="31"/>
      <c r="AS90" s="204"/>
      <c r="AT90" s="205"/>
      <c r="BD90" s="55"/>
    </row>
    <row r="91" spans="1:91" s="1" customFormat="1" ht="10.9" customHeight="1">
      <c r="B91" s="31"/>
      <c r="AR91" s="31"/>
      <c r="AS91" s="204"/>
      <c r="AT91" s="205"/>
      <c r="BD91" s="55"/>
    </row>
    <row r="92" spans="1:91" s="1" customFormat="1" ht="29.25" customHeight="1">
      <c r="B92" s="31"/>
      <c r="C92" s="192" t="s">
        <v>53</v>
      </c>
      <c r="D92" s="193"/>
      <c r="E92" s="193"/>
      <c r="F92" s="193"/>
      <c r="G92" s="193"/>
      <c r="H92" s="56"/>
      <c r="I92" s="194" t="s">
        <v>54</v>
      </c>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5" t="s">
        <v>55</v>
      </c>
      <c r="AH92" s="193"/>
      <c r="AI92" s="193"/>
      <c r="AJ92" s="193"/>
      <c r="AK92" s="193"/>
      <c r="AL92" s="193"/>
      <c r="AM92" s="193"/>
      <c r="AN92" s="194" t="s">
        <v>56</v>
      </c>
      <c r="AO92" s="193"/>
      <c r="AP92" s="196"/>
      <c r="AQ92" s="57" t="s">
        <v>57</v>
      </c>
      <c r="AR92" s="31"/>
      <c r="AS92" s="58" t="s">
        <v>58</v>
      </c>
      <c r="AT92" s="59" t="s">
        <v>59</v>
      </c>
      <c r="AU92" s="59" t="s">
        <v>60</v>
      </c>
      <c r="AV92" s="59" t="s">
        <v>61</v>
      </c>
      <c r="AW92" s="59" t="s">
        <v>62</v>
      </c>
      <c r="AX92" s="59" t="s">
        <v>63</v>
      </c>
      <c r="AY92" s="59" t="s">
        <v>64</v>
      </c>
      <c r="AZ92" s="59" t="s">
        <v>65</v>
      </c>
      <c r="BA92" s="59" t="s">
        <v>66</v>
      </c>
      <c r="BB92" s="59" t="s">
        <v>67</v>
      </c>
      <c r="BC92" s="59" t="s">
        <v>68</v>
      </c>
      <c r="BD92" s="60" t="s">
        <v>69</v>
      </c>
    </row>
    <row r="93" spans="1:91" s="1" customFormat="1" ht="10.9" customHeight="1">
      <c r="B93" s="31"/>
      <c r="AR93" s="31"/>
      <c r="AS93" s="61"/>
      <c r="AT93" s="52"/>
      <c r="AU93" s="52"/>
      <c r="AV93" s="52"/>
      <c r="AW93" s="52"/>
      <c r="AX93" s="52"/>
      <c r="AY93" s="52"/>
      <c r="AZ93" s="52"/>
      <c r="BA93" s="52"/>
      <c r="BB93" s="52"/>
      <c r="BC93" s="52"/>
      <c r="BD93" s="53"/>
    </row>
    <row r="94" spans="1:91" s="5" customFormat="1" ht="32.450000000000003" customHeight="1">
      <c r="B94" s="62"/>
      <c r="C94" s="63" t="s">
        <v>70</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190">
        <f>ROUND(SUM(AG95:AG96),2)</f>
        <v>0</v>
      </c>
      <c r="AH94" s="190"/>
      <c r="AI94" s="190"/>
      <c r="AJ94" s="190"/>
      <c r="AK94" s="190"/>
      <c r="AL94" s="190"/>
      <c r="AM94" s="190"/>
      <c r="AN94" s="191">
        <f>SUM(AG94,AT94)</f>
        <v>0</v>
      </c>
      <c r="AO94" s="191"/>
      <c r="AP94" s="191"/>
      <c r="AQ94" s="66" t="s">
        <v>1</v>
      </c>
      <c r="AR94" s="62"/>
      <c r="AS94" s="67">
        <f>ROUND(SUM(AS95:AS96),2)</f>
        <v>0</v>
      </c>
      <c r="AT94" s="68">
        <f>ROUND(SUM(AV94:AW94),2)</f>
        <v>0</v>
      </c>
      <c r="AU94" s="69">
        <f>ROUND(SUM(AU95:AU96),5)</f>
        <v>0</v>
      </c>
      <c r="AV94" s="68">
        <f>ROUND(AZ94*L29,2)</f>
        <v>0</v>
      </c>
      <c r="AW94" s="68">
        <f>ROUND(BA94*L30,2)</f>
        <v>0</v>
      </c>
      <c r="AX94" s="68">
        <f>ROUND(BB94*L29,2)</f>
        <v>0</v>
      </c>
      <c r="AY94" s="68">
        <f>ROUND(BC94*L30,2)</f>
        <v>0</v>
      </c>
      <c r="AZ94" s="68">
        <f>ROUND(SUM(AZ95:AZ96),2)</f>
        <v>0</v>
      </c>
      <c r="BA94" s="68">
        <f>ROUND(SUM(BA95:BA96),2)</f>
        <v>0</v>
      </c>
      <c r="BB94" s="68">
        <f>ROUND(SUM(BB95:BB96),2)</f>
        <v>0</v>
      </c>
      <c r="BC94" s="68">
        <f>ROUND(SUM(BC95:BC96),2)</f>
        <v>0</v>
      </c>
      <c r="BD94" s="70">
        <f>ROUND(SUM(BD95:BD96),2)</f>
        <v>0</v>
      </c>
      <c r="BS94" s="71" t="s">
        <v>71</v>
      </c>
      <c r="BT94" s="71" t="s">
        <v>72</v>
      </c>
      <c r="BU94" s="72" t="s">
        <v>73</v>
      </c>
      <c r="BV94" s="71" t="s">
        <v>74</v>
      </c>
      <c r="BW94" s="71" t="s">
        <v>5</v>
      </c>
      <c r="BX94" s="71" t="s">
        <v>75</v>
      </c>
      <c r="CL94" s="71" t="s">
        <v>1</v>
      </c>
    </row>
    <row r="95" spans="1:91" s="6" customFormat="1" ht="16.5" customHeight="1">
      <c r="A95" s="73" t="s">
        <v>76</v>
      </c>
      <c r="B95" s="74"/>
      <c r="C95" s="75"/>
      <c r="D95" s="189" t="s">
        <v>77</v>
      </c>
      <c r="E95" s="189"/>
      <c r="F95" s="189"/>
      <c r="G95" s="189"/>
      <c r="H95" s="189"/>
      <c r="I95" s="76"/>
      <c r="J95" s="189" t="s">
        <v>17</v>
      </c>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7">
        <f>'201 - Most ev.č. 14 Žitná...'!J30</f>
        <v>0</v>
      </c>
      <c r="AH95" s="188"/>
      <c r="AI95" s="188"/>
      <c r="AJ95" s="188"/>
      <c r="AK95" s="188"/>
      <c r="AL95" s="188"/>
      <c r="AM95" s="188"/>
      <c r="AN95" s="187">
        <f>SUM(AG95,AT95)</f>
        <v>0</v>
      </c>
      <c r="AO95" s="188"/>
      <c r="AP95" s="188"/>
      <c r="AQ95" s="77" t="s">
        <v>78</v>
      </c>
      <c r="AR95" s="74"/>
      <c r="AS95" s="78">
        <v>0</v>
      </c>
      <c r="AT95" s="79">
        <f>ROUND(SUM(AV95:AW95),2)</f>
        <v>0</v>
      </c>
      <c r="AU95" s="80">
        <f>'201 - Most ev.č. 14 Žitná...'!P132</f>
        <v>0</v>
      </c>
      <c r="AV95" s="79">
        <f>'201 - Most ev.č. 14 Žitná...'!J33</f>
        <v>0</v>
      </c>
      <c r="AW95" s="79">
        <f>'201 - Most ev.č. 14 Žitná...'!J34</f>
        <v>0</v>
      </c>
      <c r="AX95" s="79">
        <f>'201 - Most ev.č. 14 Žitná...'!J35</f>
        <v>0</v>
      </c>
      <c r="AY95" s="79">
        <f>'201 - Most ev.č. 14 Žitná...'!J36</f>
        <v>0</v>
      </c>
      <c r="AZ95" s="79">
        <f>'201 - Most ev.č. 14 Žitná...'!F33</f>
        <v>0</v>
      </c>
      <c r="BA95" s="79">
        <f>'201 - Most ev.č. 14 Žitná...'!F34</f>
        <v>0</v>
      </c>
      <c r="BB95" s="79">
        <f>'201 - Most ev.č. 14 Žitná...'!F35</f>
        <v>0</v>
      </c>
      <c r="BC95" s="79">
        <f>'201 - Most ev.č. 14 Žitná...'!F36</f>
        <v>0</v>
      </c>
      <c r="BD95" s="81">
        <f>'201 - Most ev.č. 14 Žitná...'!F37</f>
        <v>0</v>
      </c>
      <c r="BT95" s="82" t="s">
        <v>79</v>
      </c>
      <c r="BV95" s="82" t="s">
        <v>74</v>
      </c>
      <c r="BW95" s="82" t="s">
        <v>80</v>
      </c>
      <c r="BX95" s="82" t="s">
        <v>5</v>
      </c>
      <c r="CL95" s="82" t="s">
        <v>1</v>
      </c>
      <c r="CM95" s="82" t="s">
        <v>81</v>
      </c>
    </row>
    <row r="96" spans="1:91" s="6" customFormat="1" ht="16.5" customHeight="1">
      <c r="A96" s="73" t="s">
        <v>76</v>
      </c>
      <c r="B96" s="74"/>
      <c r="C96" s="75"/>
      <c r="D96" s="189" t="s">
        <v>82</v>
      </c>
      <c r="E96" s="189"/>
      <c r="F96" s="189"/>
      <c r="G96" s="189"/>
      <c r="H96" s="189"/>
      <c r="I96" s="76"/>
      <c r="J96" s="189" t="s">
        <v>83</v>
      </c>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7">
        <f>'301 - Přeložka vodovodu'!J30</f>
        <v>0</v>
      </c>
      <c r="AH96" s="188"/>
      <c r="AI96" s="188"/>
      <c r="AJ96" s="188"/>
      <c r="AK96" s="188"/>
      <c r="AL96" s="188"/>
      <c r="AM96" s="188"/>
      <c r="AN96" s="187">
        <f>SUM(AG96,AT96)</f>
        <v>0</v>
      </c>
      <c r="AO96" s="188"/>
      <c r="AP96" s="188"/>
      <c r="AQ96" s="77" t="s">
        <v>78</v>
      </c>
      <c r="AR96" s="74"/>
      <c r="AS96" s="83">
        <v>0</v>
      </c>
      <c r="AT96" s="84">
        <f>ROUND(SUM(AV96:AW96),2)</f>
        <v>0</v>
      </c>
      <c r="AU96" s="85">
        <f>'301 - Přeložka vodovodu'!P128</f>
        <v>0</v>
      </c>
      <c r="AV96" s="84">
        <f>'301 - Přeložka vodovodu'!J33</f>
        <v>0</v>
      </c>
      <c r="AW96" s="84">
        <f>'301 - Přeložka vodovodu'!J34</f>
        <v>0</v>
      </c>
      <c r="AX96" s="84">
        <f>'301 - Přeložka vodovodu'!J35</f>
        <v>0</v>
      </c>
      <c r="AY96" s="84">
        <f>'301 - Přeložka vodovodu'!J36</f>
        <v>0</v>
      </c>
      <c r="AZ96" s="84">
        <f>'301 - Přeložka vodovodu'!F33</f>
        <v>0</v>
      </c>
      <c r="BA96" s="84">
        <f>'301 - Přeložka vodovodu'!F34</f>
        <v>0</v>
      </c>
      <c r="BB96" s="84">
        <f>'301 - Přeložka vodovodu'!F35</f>
        <v>0</v>
      </c>
      <c r="BC96" s="84">
        <f>'301 - Přeložka vodovodu'!F36</f>
        <v>0</v>
      </c>
      <c r="BD96" s="86">
        <f>'301 - Přeložka vodovodu'!F37</f>
        <v>0</v>
      </c>
      <c r="BT96" s="82" t="s">
        <v>79</v>
      </c>
      <c r="BV96" s="82" t="s">
        <v>74</v>
      </c>
      <c r="BW96" s="82" t="s">
        <v>84</v>
      </c>
      <c r="BX96" s="82" t="s">
        <v>5</v>
      </c>
      <c r="CL96" s="82" t="s">
        <v>1</v>
      </c>
      <c r="CM96" s="82" t="s">
        <v>81</v>
      </c>
    </row>
    <row r="97" spans="2:44" s="1" customFormat="1" ht="30" customHeight="1">
      <c r="B97" s="31"/>
      <c r="AR97" s="31"/>
    </row>
    <row r="98" spans="2:44" s="1" customFormat="1" ht="6.95" customHeight="1">
      <c r="B98" s="43"/>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31"/>
    </row>
  </sheetData>
  <sheetProtection algorithmName="SHA-512" hashValue="CVuGR7SggIjolTpVw0D4IrxtQvG65jMQwAiO54NGWvlWBAMySlirpM+A6lq1VlzD7oPGmedFcbILwf3V8QLRXg==" saltValue="z/HYMRJCWZ3EmZmkToq1cuvYBK4h23cZfcCC3OPiqaLTC0jaP63SMZSch+N4Pjhd106p6zra3kJpJDrxOAvwDA==" spinCount="100000" sheet="1" objects="1" scenarios="1" formatColumns="0" formatRows="0"/>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3:P33"/>
    <mergeCell ref="X35:AB35"/>
    <mergeCell ref="AK35:AO35"/>
    <mergeCell ref="AK31:AO31"/>
    <mergeCell ref="L31:P31"/>
    <mergeCell ref="W32:AE32"/>
    <mergeCell ref="AK32:AO32"/>
    <mergeCell ref="L32:P32"/>
    <mergeCell ref="AM87:AN87"/>
    <mergeCell ref="AM89:AP89"/>
    <mergeCell ref="AS89:AT91"/>
    <mergeCell ref="AM90:AP90"/>
    <mergeCell ref="W33:AE33"/>
    <mergeCell ref="AK33:AO33"/>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O85"/>
  </mergeCells>
  <hyperlinks>
    <hyperlink ref="A95" location="'201 - Most ev.č. 14 Žitná...'!C2" display="/" xr:uid="{00000000-0004-0000-0000-000000000000}"/>
    <hyperlink ref="A96" location="'301 - Přeložka vodovodu'!C2" display="/" xr:uid="{00000000-0004-0000-0000-000001000000}"/>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6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86"/>
      <c r="M2" s="186"/>
      <c r="N2" s="186"/>
      <c r="O2" s="186"/>
      <c r="P2" s="186"/>
      <c r="Q2" s="186"/>
      <c r="R2" s="186"/>
      <c r="S2" s="186"/>
      <c r="T2" s="186"/>
      <c r="U2" s="186"/>
      <c r="V2" s="186"/>
      <c r="AT2" s="16" t="s">
        <v>80</v>
      </c>
    </row>
    <row r="3" spans="2:46" ht="6.95" customHeight="1">
      <c r="B3" s="17"/>
      <c r="C3" s="18"/>
      <c r="D3" s="18"/>
      <c r="E3" s="18"/>
      <c r="F3" s="18"/>
      <c r="G3" s="18"/>
      <c r="H3" s="18"/>
      <c r="I3" s="18"/>
      <c r="J3" s="18"/>
      <c r="K3" s="18"/>
      <c r="L3" s="19"/>
      <c r="AT3" s="16" t="s">
        <v>81</v>
      </c>
    </row>
    <row r="4" spans="2:46" ht="24.95" customHeight="1">
      <c r="B4" s="19"/>
      <c r="D4" s="20" t="s">
        <v>85</v>
      </c>
      <c r="L4" s="19"/>
      <c r="M4" s="87" t="s">
        <v>10</v>
      </c>
      <c r="AT4" s="16" t="s">
        <v>4</v>
      </c>
    </row>
    <row r="5" spans="2:46" ht="6.95" customHeight="1">
      <c r="B5" s="19"/>
      <c r="L5" s="19"/>
    </row>
    <row r="6" spans="2:46" ht="12" customHeight="1">
      <c r="B6" s="19"/>
      <c r="D6" s="26" t="s">
        <v>16</v>
      </c>
      <c r="L6" s="19"/>
    </row>
    <row r="7" spans="2:46" ht="16.5" customHeight="1">
      <c r="B7" s="19"/>
      <c r="E7" s="225" t="str">
        <f>'Rekapitulace stavby'!K6</f>
        <v>Most ev.č. 14 Žitná ul., Rumburk</v>
      </c>
      <c r="F7" s="226"/>
      <c r="G7" s="226"/>
      <c r="H7" s="226"/>
      <c r="L7" s="19"/>
    </row>
    <row r="8" spans="2:46" s="1" customFormat="1" ht="12" customHeight="1">
      <c r="B8" s="31"/>
      <c r="D8" s="26" t="s">
        <v>86</v>
      </c>
      <c r="L8" s="31"/>
    </row>
    <row r="9" spans="2:46" s="1" customFormat="1" ht="16.5" customHeight="1">
      <c r="B9" s="31"/>
      <c r="E9" s="197" t="s">
        <v>87</v>
      </c>
      <c r="F9" s="224"/>
      <c r="G9" s="224"/>
      <c r="H9" s="224"/>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f>'Rekapitulace stavby'!AN8</f>
        <v>45510</v>
      </c>
      <c r="L12" s="31"/>
    </row>
    <row r="13" spans="2:46" s="1" customFormat="1" ht="10.9" customHeight="1">
      <c r="B13" s="31"/>
      <c r="L13" s="31"/>
    </row>
    <row r="14" spans="2:46" s="1" customFormat="1" ht="12" customHeight="1">
      <c r="B14" s="31"/>
      <c r="D14" s="26" t="s">
        <v>23</v>
      </c>
      <c r="I14" s="26" t="s">
        <v>24</v>
      </c>
      <c r="J14" s="24" t="str">
        <f>IF('Rekapitulace stavby'!AN10="","",'Rekapitulace stavby'!AN10)</f>
        <v/>
      </c>
      <c r="L14" s="31"/>
    </row>
    <row r="15" spans="2:46" s="1" customFormat="1" ht="18" customHeight="1">
      <c r="B15" s="31"/>
      <c r="E15" s="24" t="str">
        <f>IF('Rekapitulace stavby'!E11="","",'Rekapitulace stavby'!E11)</f>
        <v xml:space="preserve"> </v>
      </c>
      <c r="I15" s="26" t="s">
        <v>25</v>
      </c>
      <c r="J15" s="24" t="str">
        <f>IF('Rekapitulace stavby'!AN11="","",'Rekapitulace stavby'!AN11)</f>
        <v/>
      </c>
      <c r="L15" s="31"/>
    </row>
    <row r="16" spans="2:46" s="1" customFormat="1" ht="6.95" customHeight="1">
      <c r="B16" s="31"/>
      <c r="L16" s="31"/>
    </row>
    <row r="17" spans="2:12" s="1" customFormat="1" ht="12" customHeight="1">
      <c r="B17" s="31"/>
      <c r="D17" s="26" t="s">
        <v>26</v>
      </c>
      <c r="I17" s="26" t="s">
        <v>24</v>
      </c>
      <c r="J17" s="27" t="str">
        <f>'Rekapitulace stavby'!AN13</f>
        <v>Vyplň údaj</v>
      </c>
      <c r="L17" s="31"/>
    </row>
    <row r="18" spans="2:12" s="1" customFormat="1" ht="18" customHeight="1">
      <c r="B18" s="31"/>
      <c r="E18" s="227" t="str">
        <f>'Rekapitulace stavby'!E14</f>
        <v>Vyplň údaj</v>
      </c>
      <c r="F18" s="216"/>
      <c r="G18" s="216"/>
      <c r="H18" s="216"/>
      <c r="I18" s="26" t="s">
        <v>25</v>
      </c>
      <c r="J18" s="27" t="str">
        <f>'Rekapitulace stavby'!AN14</f>
        <v>Vyplň údaj</v>
      </c>
      <c r="L18" s="31"/>
    </row>
    <row r="19" spans="2:12" s="1" customFormat="1" ht="6.95" customHeight="1">
      <c r="B19" s="31"/>
      <c r="L19" s="31"/>
    </row>
    <row r="20" spans="2:12" s="1" customFormat="1" ht="12" customHeight="1">
      <c r="B20" s="31"/>
      <c r="D20" s="26" t="s">
        <v>28</v>
      </c>
      <c r="I20" s="26" t="s">
        <v>24</v>
      </c>
      <c r="J20" s="24" t="str">
        <f>IF('Rekapitulace stavby'!AN16="","",'Rekapitulace stavby'!AN16)</f>
        <v/>
      </c>
      <c r="L20" s="31"/>
    </row>
    <row r="21" spans="2:12" s="1" customFormat="1" ht="18" customHeight="1">
      <c r="B21" s="31"/>
      <c r="E21" s="24" t="str">
        <f>IF('Rekapitulace stavby'!E17="","",'Rekapitulace stavby'!E17)</f>
        <v xml:space="preserve"> </v>
      </c>
      <c r="I21" s="26" t="s">
        <v>25</v>
      </c>
      <c r="J21" s="24" t="str">
        <f>IF('Rekapitulace stavby'!AN17="","",'Rekapitulace stavby'!AN17)</f>
        <v/>
      </c>
      <c r="L21" s="31"/>
    </row>
    <row r="22" spans="2:12" s="1" customFormat="1" ht="6.95" customHeight="1">
      <c r="B22" s="31"/>
      <c r="L22" s="31"/>
    </row>
    <row r="23" spans="2:12" s="1" customFormat="1" ht="12" customHeight="1">
      <c r="B23" s="31"/>
      <c r="D23" s="26" t="s">
        <v>30</v>
      </c>
      <c r="I23" s="26" t="s">
        <v>24</v>
      </c>
      <c r="J23" s="24" t="str">
        <f>IF('Rekapitulace stavby'!AN19="","",'Rekapitulace stavby'!AN19)</f>
        <v/>
      </c>
      <c r="L23" s="31"/>
    </row>
    <row r="24" spans="2:12" s="1" customFormat="1" ht="18" customHeight="1">
      <c r="B24" s="31"/>
      <c r="E24" s="24" t="str">
        <f>IF('Rekapitulace stavby'!E20="","",'Rekapitulace stavby'!E20)</f>
        <v xml:space="preserve"> </v>
      </c>
      <c r="I24" s="26" t="s">
        <v>25</v>
      </c>
      <c r="J24" s="24" t="str">
        <f>IF('Rekapitulace stavby'!AN20="","",'Rekapitulace stavby'!AN20)</f>
        <v/>
      </c>
      <c r="L24" s="31"/>
    </row>
    <row r="25" spans="2:12" s="1" customFormat="1" ht="6.95" customHeight="1">
      <c r="B25" s="31"/>
      <c r="L25" s="31"/>
    </row>
    <row r="26" spans="2:12" s="1" customFormat="1" ht="12" customHeight="1">
      <c r="B26" s="31"/>
      <c r="D26" s="26" t="s">
        <v>31</v>
      </c>
      <c r="L26" s="31"/>
    </row>
    <row r="27" spans="2:12" s="7" customFormat="1" ht="16.5" customHeight="1">
      <c r="B27" s="88"/>
      <c r="E27" s="220" t="s">
        <v>1</v>
      </c>
      <c r="F27" s="220"/>
      <c r="G27" s="220"/>
      <c r="H27" s="220"/>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32</v>
      </c>
      <c r="J30" s="65">
        <f>ROUND(J132, 2)</f>
        <v>0</v>
      </c>
      <c r="L30" s="31"/>
    </row>
    <row r="31" spans="2:12" s="1" customFormat="1" ht="6.95" customHeight="1">
      <c r="B31" s="31"/>
      <c r="D31" s="52"/>
      <c r="E31" s="52"/>
      <c r="F31" s="52"/>
      <c r="G31" s="52"/>
      <c r="H31" s="52"/>
      <c r="I31" s="52"/>
      <c r="J31" s="52"/>
      <c r="K31" s="52"/>
      <c r="L31" s="31"/>
    </row>
    <row r="32" spans="2:12" s="1" customFormat="1" ht="14.45" customHeight="1">
      <c r="B32" s="31"/>
      <c r="F32" s="34" t="s">
        <v>34</v>
      </c>
      <c r="I32" s="34" t="s">
        <v>33</v>
      </c>
      <c r="J32" s="34" t="s">
        <v>35</v>
      </c>
      <c r="L32" s="31"/>
    </row>
    <row r="33" spans="2:12" s="1" customFormat="1" ht="14.45" customHeight="1">
      <c r="B33" s="31"/>
      <c r="D33" s="54" t="s">
        <v>36</v>
      </c>
      <c r="E33" s="26" t="s">
        <v>37</v>
      </c>
      <c r="F33" s="90">
        <f>ROUND((SUM(BE132:BE627)),  2)</f>
        <v>0</v>
      </c>
      <c r="I33" s="91">
        <v>0.21</v>
      </c>
      <c r="J33" s="90">
        <f>ROUND(((SUM(BE132:BE627))*I33),  2)</f>
        <v>0</v>
      </c>
      <c r="L33" s="31"/>
    </row>
    <row r="34" spans="2:12" s="1" customFormat="1" ht="14.45" customHeight="1">
      <c r="B34" s="31"/>
      <c r="E34" s="26" t="s">
        <v>38</v>
      </c>
      <c r="F34" s="90">
        <f>ROUND((SUM(BF132:BF627)),  2)</f>
        <v>0</v>
      </c>
      <c r="I34" s="91">
        <v>0.15</v>
      </c>
      <c r="J34" s="90">
        <f>ROUND(((SUM(BF132:BF627))*I34),  2)</f>
        <v>0</v>
      </c>
      <c r="L34" s="31"/>
    </row>
    <row r="35" spans="2:12" s="1" customFormat="1" ht="14.45" hidden="1" customHeight="1">
      <c r="B35" s="31"/>
      <c r="E35" s="26" t="s">
        <v>39</v>
      </c>
      <c r="F35" s="90">
        <f>ROUND((SUM(BG132:BG627)),  2)</f>
        <v>0</v>
      </c>
      <c r="I35" s="91">
        <v>0.21</v>
      </c>
      <c r="J35" s="90">
        <f>0</f>
        <v>0</v>
      </c>
      <c r="L35" s="31"/>
    </row>
    <row r="36" spans="2:12" s="1" customFormat="1" ht="14.45" hidden="1" customHeight="1">
      <c r="B36" s="31"/>
      <c r="E36" s="26" t="s">
        <v>40</v>
      </c>
      <c r="F36" s="90">
        <f>ROUND((SUM(BH132:BH627)),  2)</f>
        <v>0</v>
      </c>
      <c r="I36" s="91">
        <v>0.15</v>
      </c>
      <c r="J36" s="90">
        <f>0</f>
        <v>0</v>
      </c>
      <c r="L36" s="31"/>
    </row>
    <row r="37" spans="2:12" s="1" customFormat="1" ht="14.45" hidden="1" customHeight="1">
      <c r="B37" s="31"/>
      <c r="E37" s="26" t="s">
        <v>41</v>
      </c>
      <c r="F37" s="90">
        <f>ROUND((SUM(BI132:BI627)),  2)</f>
        <v>0</v>
      </c>
      <c r="I37" s="91">
        <v>0</v>
      </c>
      <c r="J37" s="90">
        <f>0</f>
        <v>0</v>
      </c>
      <c r="L37" s="31"/>
    </row>
    <row r="38" spans="2:12" s="1" customFormat="1" ht="6.95" customHeight="1">
      <c r="B38" s="31"/>
      <c r="L38" s="31"/>
    </row>
    <row r="39" spans="2:12" s="1" customFormat="1" ht="25.35" customHeight="1">
      <c r="B39" s="31"/>
      <c r="C39" s="92"/>
      <c r="D39" s="93" t="s">
        <v>42</v>
      </c>
      <c r="E39" s="56"/>
      <c r="F39" s="56"/>
      <c r="G39" s="94" t="s">
        <v>43</v>
      </c>
      <c r="H39" s="95" t="s">
        <v>44</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45</v>
      </c>
      <c r="E50" s="41"/>
      <c r="F50" s="41"/>
      <c r="G50" s="40" t="s">
        <v>46</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47</v>
      </c>
      <c r="E61" s="33"/>
      <c r="F61" s="98" t="s">
        <v>48</v>
      </c>
      <c r="G61" s="42" t="s">
        <v>47</v>
      </c>
      <c r="H61" s="33"/>
      <c r="I61" s="33"/>
      <c r="J61" s="99" t="s">
        <v>48</v>
      </c>
      <c r="K61" s="33"/>
      <c r="L61" s="31"/>
    </row>
    <row r="62" spans="2:12">
      <c r="B62" s="19"/>
      <c r="L62" s="19"/>
    </row>
    <row r="63" spans="2:12">
      <c r="B63" s="19"/>
      <c r="L63" s="19"/>
    </row>
    <row r="64" spans="2:12">
      <c r="B64" s="19"/>
      <c r="L64" s="19"/>
    </row>
    <row r="65" spans="2:12" s="1" customFormat="1" ht="12.75">
      <c r="B65" s="31"/>
      <c r="D65" s="40" t="s">
        <v>49</v>
      </c>
      <c r="E65" s="41"/>
      <c r="F65" s="41"/>
      <c r="G65" s="40" t="s">
        <v>50</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47</v>
      </c>
      <c r="E76" s="33"/>
      <c r="F76" s="98" t="s">
        <v>48</v>
      </c>
      <c r="G76" s="42" t="s">
        <v>47</v>
      </c>
      <c r="H76" s="33"/>
      <c r="I76" s="33"/>
      <c r="J76" s="99" t="s">
        <v>48</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88</v>
      </c>
      <c r="L82" s="31"/>
    </row>
    <row r="83" spans="2:47" s="1" customFormat="1" ht="6.95" customHeight="1">
      <c r="B83" s="31"/>
      <c r="L83" s="31"/>
    </row>
    <row r="84" spans="2:47" s="1" customFormat="1" ht="12" customHeight="1">
      <c r="B84" s="31"/>
      <c r="C84" s="26" t="s">
        <v>16</v>
      </c>
      <c r="L84" s="31"/>
    </row>
    <row r="85" spans="2:47" s="1" customFormat="1" ht="16.5" customHeight="1">
      <c r="B85" s="31"/>
      <c r="E85" s="225" t="str">
        <f>E7</f>
        <v>Most ev.č. 14 Žitná ul., Rumburk</v>
      </c>
      <c r="F85" s="226"/>
      <c r="G85" s="226"/>
      <c r="H85" s="226"/>
      <c r="L85" s="31"/>
    </row>
    <row r="86" spans="2:47" s="1" customFormat="1" ht="12" customHeight="1">
      <c r="B86" s="31"/>
      <c r="C86" s="26" t="s">
        <v>86</v>
      </c>
      <c r="L86" s="31"/>
    </row>
    <row r="87" spans="2:47" s="1" customFormat="1" ht="16.5" customHeight="1">
      <c r="B87" s="31"/>
      <c r="E87" s="197" t="str">
        <f>E9</f>
        <v>201 - Most ev.č. 14 Žitná ul., Rumburk</v>
      </c>
      <c r="F87" s="224"/>
      <c r="G87" s="224"/>
      <c r="H87" s="224"/>
      <c r="L87" s="31"/>
    </row>
    <row r="88" spans="2:47" s="1" customFormat="1" ht="6.95" customHeight="1">
      <c r="B88" s="31"/>
      <c r="L88" s="31"/>
    </row>
    <row r="89" spans="2:47" s="1" customFormat="1" ht="12" customHeight="1">
      <c r="B89" s="31"/>
      <c r="C89" s="26" t="s">
        <v>20</v>
      </c>
      <c r="F89" s="24" t="str">
        <f>F12</f>
        <v xml:space="preserve"> </v>
      </c>
      <c r="I89" s="26" t="s">
        <v>22</v>
      </c>
      <c r="J89" s="51">
        <f>IF(J12="","",J12)</f>
        <v>45510</v>
      </c>
      <c r="L89" s="31"/>
    </row>
    <row r="90" spans="2:47" s="1" customFormat="1" ht="6.95" customHeight="1">
      <c r="B90" s="31"/>
      <c r="L90" s="31"/>
    </row>
    <row r="91" spans="2:47" s="1" customFormat="1" ht="15.2" customHeight="1">
      <c r="B91" s="31"/>
      <c r="C91" s="26" t="s">
        <v>23</v>
      </c>
      <c r="F91" s="24" t="str">
        <f>E15</f>
        <v xml:space="preserve"> </v>
      </c>
      <c r="I91" s="26" t="s">
        <v>28</v>
      </c>
      <c r="J91" s="29" t="str">
        <f>E21</f>
        <v xml:space="preserve"> </v>
      </c>
      <c r="L91" s="31"/>
    </row>
    <row r="92" spans="2:47" s="1" customFormat="1" ht="15.2" customHeight="1">
      <c r="B92" s="31"/>
      <c r="C92" s="26" t="s">
        <v>26</v>
      </c>
      <c r="F92" s="24" t="str">
        <f>IF(E18="","",E18)</f>
        <v>Vyplň údaj</v>
      </c>
      <c r="I92" s="26" t="s">
        <v>30</v>
      </c>
      <c r="J92" s="29" t="str">
        <f>E24</f>
        <v xml:space="preserve"> </v>
      </c>
      <c r="L92" s="31"/>
    </row>
    <row r="93" spans="2:47" s="1" customFormat="1" ht="10.35" customHeight="1">
      <c r="B93" s="31"/>
      <c r="L93" s="31"/>
    </row>
    <row r="94" spans="2:47" s="1" customFormat="1" ht="29.25" customHeight="1">
      <c r="B94" s="31"/>
      <c r="C94" s="100" t="s">
        <v>89</v>
      </c>
      <c r="D94" s="92"/>
      <c r="E94" s="92"/>
      <c r="F94" s="92"/>
      <c r="G94" s="92"/>
      <c r="H94" s="92"/>
      <c r="I94" s="92"/>
      <c r="J94" s="101" t="s">
        <v>90</v>
      </c>
      <c r="K94" s="92"/>
      <c r="L94" s="31"/>
    </row>
    <row r="95" spans="2:47" s="1" customFormat="1" ht="10.35" customHeight="1">
      <c r="B95" s="31"/>
      <c r="L95" s="31"/>
    </row>
    <row r="96" spans="2:47" s="1" customFormat="1" ht="22.9" customHeight="1">
      <c r="B96" s="31"/>
      <c r="C96" s="102" t="s">
        <v>91</v>
      </c>
      <c r="J96" s="65">
        <f>J132</f>
        <v>0</v>
      </c>
      <c r="L96" s="31"/>
      <c r="AU96" s="16" t="s">
        <v>92</v>
      </c>
    </row>
    <row r="97" spans="2:12" s="8" customFormat="1" ht="24.95" customHeight="1">
      <c r="B97" s="103"/>
      <c r="D97" s="104" t="s">
        <v>93</v>
      </c>
      <c r="E97" s="105"/>
      <c r="F97" s="105"/>
      <c r="G97" s="105"/>
      <c r="H97" s="105"/>
      <c r="I97" s="105"/>
      <c r="J97" s="106">
        <f>J133</f>
        <v>0</v>
      </c>
      <c r="L97" s="103"/>
    </row>
    <row r="98" spans="2:12" s="9" customFormat="1" ht="19.899999999999999" customHeight="1">
      <c r="B98" s="107"/>
      <c r="D98" s="108" t="s">
        <v>94</v>
      </c>
      <c r="E98" s="109"/>
      <c r="F98" s="109"/>
      <c r="G98" s="109"/>
      <c r="H98" s="109"/>
      <c r="I98" s="109"/>
      <c r="J98" s="110">
        <f>J134</f>
        <v>0</v>
      </c>
      <c r="L98" s="107"/>
    </row>
    <row r="99" spans="2:12" s="9" customFormat="1" ht="19.899999999999999" customHeight="1">
      <c r="B99" s="107"/>
      <c r="D99" s="108" t="s">
        <v>95</v>
      </c>
      <c r="E99" s="109"/>
      <c r="F99" s="109"/>
      <c r="G99" s="109"/>
      <c r="H99" s="109"/>
      <c r="I99" s="109"/>
      <c r="J99" s="110">
        <f>J238</f>
        <v>0</v>
      </c>
      <c r="L99" s="107"/>
    </row>
    <row r="100" spans="2:12" s="9" customFormat="1" ht="19.899999999999999" customHeight="1">
      <c r="B100" s="107"/>
      <c r="D100" s="108" t="s">
        <v>96</v>
      </c>
      <c r="E100" s="109"/>
      <c r="F100" s="109"/>
      <c r="G100" s="109"/>
      <c r="H100" s="109"/>
      <c r="I100" s="109"/>
      <c r="J100" s="110">
        <f>J268</f>
        <v>0</v>
      </c>
      <c r="L100" s="107"/>
    </row>
    <row r="101" spans="2:12" s="9" customFormat="1" ht="19.899999999999999" customHeight="1">
      <c r="B101" s="107"/>
      <c r="D101" s="108" t="s">
        <v>97</v>
      </c>
      <c r="E101" s="109"/>
      <c r="F101" s="109"/>
      <c r="G101" s="109"/>
      <c r="H101" s="109"/>
      <c r="I101" s="109"/>
      <c r="J101" s="110">
        <f>J328</f>
        <v>0</v>
      </c>
      <c r="L101" s="107"/>
    </row>
    <row r="102" spans="2:12" s="9" customFormat="1" ht="19.899999999999999" customHeight="1">
      <c r="B102" s="107"/>
      <c r="D102" s="108" t="s">
        <v>98</v>
      </c>
      <c r="E102" s="109"/>
      <c r="F102" s="109"/>
      <c r="G102" s="109"/>
      <c r="H102" s="109"/>
      <c r="I102" s="109"/>
      <c r="J102" s="110">
        <f>J385</f>
        <v>0</v>
      </c>
      <c r="L102" s="107"/>
    </row>
    <row r="103" spans="2:12" s="9" customFormat="1" ht="19.899999999999999" customHeight="1">
      <c r="B103" s="107"/>
      <c r="D103" s="108" t="s">
        <v>99</v>
      </c>
      <c r="E103" s="109"/>
      <c r="F103" s="109"/>
      <c r="G103" s="109"/>
      <c r="H103" s="109"/>
      <c r="I103" s="109"/>
      <c r="J103" s="110">
        <f>J424</f>
        <v>0</v>
      </c>
      <c r="L103" s="107"/>
    </row>
    <row r="104" spans="2:12" s="9" customFormat="1" ht="19.899999999999999" customHeight="1">
      <c r="B104" s="107"/>
      <c r="D104" s="108" t="s">
        <v>100</v>
      </c>
      <c r="E104" s="109"/>
      <c r="F104" s="109"/>
      <c r="G104" s="109"/>
      <c r="H104" s="109"/>
      <c r="I104" s="109"/>
      <c r="J104" s="110">
        <f>J537</f>
        <v>0</v>
      </c>
      <c r="L104" s="107"/>
    </row>
    <row r="105" spans="2:12" s="9" customFormat="1" ht="19.899999999999999" customHeight="1">
      <c r="B105" s="107"/>
      <c r="D105" s="108" t="s">
        <v>101</v>
      </c>
      <c r="E105" s="109"/>
      <c r="F105" s="109"/>
      <c r="G105" s="109"/>
      <c r="H105" s="109"/>
      <c r="I105" s="109"/>
      <c r="J105" s="110">
        <f>J560</f>
        <v>0</v>
      </c>
      <c r="L105" s="107"/>
    </row>
    <row r="106" spans="2:12" s="8" customFormat="1" ht="24.95" customHeight="1">
      <c r="B106" s="103"/>
      <c r="D106" s="104" t="s">
        <v>102</v>
      </c>
      <c r="E106" s="105"/>
      <c r="F106" s="105"/>
      <c r="G106" s="105"/>
      <c r="H106" s="105"/>
      <c r="I106" s="105"/>
      <c r="J106" s="106">
        <f>J564</f>
        <v>0</v>
      </c>
      <c r="L106" s="103"/>
    </row>
    <row r="107" spans="2:12" s="9" customFormat="1" ht="19.899999999999999" customHeight="1">
      <c r="B107" s="107"/>
      <c r="D107" s="108" t="s">
        <v>103</v>
      </c>
      <c r="E107" s="109"/>
      <c r="F107" s="109"/>
      <c r="G107" s="109"/>
      <c r="H107" s="109"/>
      <c r="I107" s="109"/>
      <c r="J107" s="110">
        <f>J565</f>
        <v>0</v>
      </c>
      <c r="L107" s="107"/>
    </row>
    <row r="108" spans="2:12" s="8" customFormat="1" ht="24.95" customHeight="1">
      <c r="B108" s="103"/>
      <c r="D108" s="104" t="s">
        <v>104</v>
      </c>
      <c r="E108" s="105"/>
      <c r="F108" s="105"/>
      <c r="G108" s="105"/>
      <c r="H108" s="105"/>
      <c r="I108" s="105"/>
      <c r="J108" s="106">
        <f>J587</f>
        <v>0</v>
      </c>
      <c r="L108" s="103"/>
    </row>
    <row r="109" spans="2:12" s="9" customFormat="1" ht="19.899999999999999" customHeight="1">
      <c r="B109" s="107"/>
      <c r="D109" s="108" t="s">
        <v>105</v>
      </c>
      <c r="E109" s="109"/>
      <c r="F109" s="109"/>
      <c r="G109" s="109"/>
      <c r="H109" s="109"/>
      <c r="I109" s="109"/>
      <c r="J109" s="110">
        <f>J588</f>
        <v>0</v>
      </c>
      <c r="L109" s="107"/>
    </row>
    <row r="110" spans="2:12" s="9" customFormat="1" ht="19.899999999999999" customHeight="1">
      <c r="B110" s="107"/>
      <c r="D110" s="108" t="s">
        <v>106</v>
      </c>
      <c r="E110" s="109"/>
      <c r="F110" s="109"/>
      <c r="G110" s="109"/>
      <c r="H110" s="109"/>
      <c r="I110" s="109"/>
      <c r="J110" s="110">
        <f>J610</f>
        <v>0</v>
      </c>
      <c r="L110" s="107"/>
    </row>
    <row r="111" spans="2:12" s="9" customFormat="1" ht="19.899999999999999" customHeight="1">
      <c r="B111" s="107"/>
      <c r="D111" s="108" t="s">
        <v>107</v>
      </c>
      <c r="E111" s="109"/>
      <c r="F111" s="109"/>
      <c r="G111" s="109"/>
      <c r="H111" s="109"/>
      <c r="I111" s="109"/>
      <c r="J111" s="110">
        <f>J616</f>
        <v>0</v>
      </c>
      <c r="L111" s="107"/>
    </row>
    <row r="112" spans="2:12" s="9" customFormat="1" ht="19.899999999999999" customHeight="1">
      <c r="B112" s="107"/>
      <c r="D112" s="108" t="s">
        <v>108</v>
      </c>
      <c r="E112" s="109"/>
      <c r="F112" s="109"/>
      <c r="G112" s="109"/>
      <c r="H112" s="109"/>
      <c r="I112" s="109"/>
      <c r="J112" s="110">
        <f>J622</f>
        <v>0</v>
      </c>
      <c r="L112" s="107"/>
    </row>
    <row r="113" spans="2:12" s="1" customFormat="1" ht="21.75" customHeight="1">
      <c r="B113" s="31"/>
      <c r="L113" s="31"/>
    </row>
    <row r="114" spans="2:12" s="1" customFormat="1" ht="6.95" customHeight="1">
      <c r="B114" s="43"/>
      <c r="C114" s="44"/>
      <c r="D114" s="44"/>
      <c r="E114" s="44"/>
      <c r="F114" s="44"/>
      <c r="G114" s="44"/>
      <c r="H114" s="44"/>
      <c r="I114" s="44"/>
      <c r="J114" s="44"/>
      <c r="K114" s="44"/>
      <c r="L114" s="31"/>
    </row>
    <row r="118" spans="2:12" s="1" customFormat="1" ht="6.95" customHeight="1">
      <c r="B118" s="45"/>
      <c r="C118" s="46"/>
      <c r="D118" s="46"/>
      <c r="E118" s="46"/>
      <c r="F118" s="46"/>
      <c r="G118" s="46"/>
      <c r="H118" s="46"/>
      <c r="I118" s="46"/>
      <c r="J118" s="46"/>
      <c r="K118" s="46"/>
      <c r="L118" s="31"/>
    </row>
    <row r="119" spans="2:12" s="1" customFormat="1" ht="24.95" customHeight="1">
      <c r="B119" s="31"/>
      <c r="C119" s="20" t="s">
        <v>109</v>
      </c>
      <c r="L119" s="31"/>
    </row>
    <row r="120" spans="2:12" s="1" customFormat="1" ht="6.95" customHeight="1">
      <c r="B120" s="31"/>
      <c r="L120" s="31"/>
    </row>
    <row r="121" spans="2:12" s="1" customFormat="1" ht="12" customHeight="1">
      <c r="B121" s="31"/>
      <c r="C121" s="26" t="s">
        <v>16</v>
      </c>
      <c r="L121" s="31"/>
    </row>
    <row r="122" spans="2:12" s="1" customFormat="1" ht="16.5" customHeight="1">
      <c r="B122" s="31"/>
      <c r="E122" s="225" t="str">
        <f>E7</f>
        <v>Most ev.č. 14 Žitná ul., Rumburk</v>
      </c>
      <c r="F122" s="226"/>
      <c r="G122" s="226"/>
      <c r="H122" s="226"/>
      <c r="L122" s="31"/>
    </row>
    <row r="123" spans="2:12" s="1" customFormat="1" ht="12" customHeight="1">
      <c r="B123" s="31"/>
      <c r="C123" s="26" t="s">
        <v>86</v>
      </c>
      <c r="L123" s="31"/>
    </row>
    <row r="124" spans="2:12" s="1" customFormat="1" ht="16.5" customHeight="1">
      <c r="B124" s="31"/>
      <c r="E124" s="197" t="str">
        <f>E9</f>
        <v>201 - Most ev.č. 14 Žitná ul., Rumburk</v>
      </c>
      <c r="F124" s="224"/>
      <c r="G124" s="224"/>
      <c r="H124" s="224"/>
      <c r="L124" s="31"/>
    </row>
    <row r="125" spans="2:12" s="1" customFormat="1" ht="6.95" customHeight="1">
      <c r="B125" s="31"/>
      <c r="L125" s="31"/>
    </row>
    <row r="126" spans="2:12" s="1" customFormat="1" ht="12" customHeight="1">
      <c r="B126" s="31"/>
      <c r="C126" s="26" t="s">
        <v>20</v>
      </c>
      <c r="F126" s="24" t="str">
        <f>F12</f>
        <v xml:space="preserve"> </v>
      </c>
      <c r="I126" s="26" t="s">
        <v>22</v>
      </c>
      <c r="J126" s="51">
        <f>IF(J12="","",J12)</f>
        <v>45510</v>
      </c>
      <c r="L126" s="31"/>
    </row>
    <row r="127" spans="2:12" s="1" customFormat="1" ht="6.95" customHeight="1">
      <c r="B127" s="31"/>
      <c r="L127" s="31"/>
    </row>
    <row r="128" spans="2:12" s="1" customFormat="1" ht="15.2" customHeight="1">
      <c r="B128" s="31"/>
      <c r="C128" s="26" t="s">
        <v>23</v>
      </c>
      <c r="F128" s="24" t="str">
        <f>E15</f>
        <v xml:space="preserve"> </v>
      </c>
      <c r="I128" s="26" t="s">
        <v>28</v>
      </c>
      <c r="J128" s="29" t="str">
        <f>E21</f>
        <v xml:space="preserve"> </v>
      </c>
      <c r="L128" s="31"/>
    </row>
    <row r="129" spans="2:65" s="1" customFormat="1" ht="15.2" customHeight="1">
      <c r="B129" s="31"/>
      <c r="C129" s="26" t="s">
        <v>26</v>
      </c>
      <c r="F129" s="24" t="str">
        <f>IF(E18="","",E18)</f>
        <v>Vyplň údaj</v>
      </c>
      <c r="I129" s="26" t="s">
        <v>30</v>
      </c>
      <c r="J129" s="29" t="str">
        <f>E24</f>
        <v xml:space="preserve"> </v>
      </c>
      <c r="L129" s="31"/>
    </row>
    <row r="130" spans="2:65" s="1" customFormat="1" ht="10.35" customHeight="1">
      <c r="B130" s="31"/>
      <c r="L130" s="31"/>
    </row>
    <row r="131" spans="2:65" s="10" customFormat="1" ht="29.25" customHeight="1">
      <c r="B131" s="111"/>
      <c r="C131" s="112" t="s">
        <v>110</v>
      </c>
      <c r="D131" s="113" t="s">
        <v>57</v>
      </c>
      <c r="E131" s="113" t="s">
        <v>53</v>
      </c>
      <c r="F131" s="113" t="s">
        <v>54</v>
      </c>
      <c r="G131" s="113" t="s">
        <v>111</v>
      </c>
      <c r="H131" s="113" t="s">
        <v>112</v>
      </c>
      <c r="I131" s="113" t="s">
        <v>113</v>
      </c>
      <c r="J131" s="113" t="s">
        <v>90</v>
      </c>
      <c r="K131" s="114" t="s">
        <v>114</v>
      </c>
      <c r="L131" s="111"/>
      <c r="M131" s="58" t="s">
        <v>1</v>
      </c>
      <c r="N131" s="59" t="s">
        <v>36</v>
      </c>
      <c r="O131" s="59" t="s">
        <v>115</v>
      </c>
      <c r="P131" s="59" t="s">
        <v>116</v>
      </c>
      <c r="Q131" s="59" t="s">
        <v>117</v>
      </c>
      <c r="R131" s="59" t="s">
        <v>118</v>
      </c>
      <c r="S131" s="59" t="s">
        <v>119</v>
      </c>
      <c r="T131" s="60" t="s">
        <v>120</v>
      </c>
    </row>
    <row r="132" spans="2:65" s="1" customFormat="1" ht="22.9" customHeight="1">
      <c r="B132" s="31"/>
      <c r="C132" s="63" t="s">
        <v>121</v>
      </c>
      <c r="J132" s="115">
        <f>BK132</f>
        <v>0</v>
      </c>
      <c r="L132" s="31"/>
      <c r="M132" s="61"/>
      <c r="N132" s="52"/>
      <c r="O132" s="52"/>
      <c r="P132" s="116">
        <f>P133+P564+P587</f>
        <v>0</v>
      </c>
      <c r="Q132" s="52"/>
      <c r="R132" s="116">
        <f>R133+R564+R587</f>
        <v>467.40106161000011</v>
      </c>
      <c r="S132" s="52"/>
      <c r="T132" s="117">
        <f>T133+T564+T587</f>
        <v>215.16308000000004</v>
      </c>
      <c r="AT132" s="16" t="s">
        <v>71</v>
      </c>
      <c r="AU132" s="16" t="s">
        <v>92</v>
      </c>
      <c r="BK132" s="118">
        <f>BK133+BK564+BK587</f>
        <v>0</v>
      </c>
    </row>
    <row r="133" spans="2:65" s="11" customFormat="1" ht="25.9" customHeight="1">
      <c r="B133" s="119"/>
      <c r="D133" s="120" t="s">
        <v>71</v>
      </c>
      <c r="E133" s="121" t="s">
        <v>122</v>
      </c>
      <c r="F133" s="121" t="s">
        <v>123</v>
      </c>
      <c r="I133" s="122"/>
      <c r="J133" s="123">
        <f>BK133</f>
        <v>0</v>
      </c>
      <c r="L133" s="119"/>
      <c r="M133" s="124"/>
      <c r="P133" s="125">
        <f>P134+P238+P268+P328+P385+P424+P537+P560</f>
        <v>0</v>
      </c>
      <c r="R133" s="125">
        <f>R134+R238+R268+R328+R385+R424+R537+R560</f>
        <v>466.25105141000012</v>
      </c>
      <c r="T133" s="126">
        <f>T134+T238+T268+T328+T385+T424+T537+T560</f>
        <v>214.91036000000003</v>
      </c>
      <c r="AR133" s="120" t="s">
        <v>79</v>
      </c>
      <c r="AT133" s="127" t="s">
        <v>71</v>
      </c>
      <c r="AU133" s="127" t="s">
        <v>72</v>
      </c>
      <c r="AY133" s="120" t="s">
        <v>124</v>
      </c>
      <c r="BK133" s="128">
        <f>BK134+BK238+BK268+BK328+BK385+BK424+BK537+BK560</f>
        <v>0</v>
      </c>
    </row>
    <row r="134" spans="2:65" s="11" customFormat="1" ht="22.9" customHeight="1">
      <c r="B134" s="119"/>
      <c r="D134" s="120" t="s">
        <v>71</v>
      </c>
      <c r="E134" s="129" t="s">
        <v>79</v>
      </c>
      <c r="F134" s="129" t="s">
        <v>125</v>
      </c>
      <c r="I134" s="122"/>
      <c r="J134" s="130">
        <f>BK134</f>
        <v>0</v>
      </c>
      <c r="L134" s="119"/>
      <c r="M134" s="124"/>
      <c r="P134" s="125">
        <f>SUM(P135:P237)</f>
        <v>0</v>
      </c>
      <c r="R134" s="125">
        <f>SUM(R135:R237)</f>
        <v>0.33071</v>
      </c>
      <c r="T134" s="126">
        <f>SUM(T135:T237)</f>
        <v>173.45024000000001</v>
      </c>
      <c r="AR134" s="120" t="s">
        <v>79</v>
      </c>
      <c r="AT134" s="127" t="s">
        <v>71</v>
      </c>
      <c r="AU134" s="127" t="s">
        <v>79</v>
      </c>
      <c r="AY134" s="120" t="s">
        <v>124</v>
      </c>
      <c r="BK134" s="128">
        <f>SUM(BK135:BK237)</f>
        <v>0</v>
      </c>
    </row>
    <row r="135" spans="2:65" s="1" customFormat="1" ht="16.5" customHeight="1">
      <c r="B135" s="31"/>
      <c r="C135" s="131" t="s">
        <v>79</v>
      </c>
      <c r="D135" s="131" t="s">
        <v>126</v>
      </c>
      <c r="E135" s="132" t="s">
        <v>127</v>
      </c>
      <c r="F135" s="133" t="s">
        <v>128</v>
      </c>
      <c r="G135" s="134" t="s">
        <v>129</v>
      </c>
      <c r="H135" s="135">
        <v>2</v>
      </c>
      <c r="I135" s="136"/>
      <c r="J135" s="137">
        <f>ROUND(I135*H135,2)</f>
        <v>0</v>
      </c>
      <c r="K135" s="133" t="s">
        <v>130</v>
      </c>
      <c r="L135" s="31"/>
      <c r="M135" s="138" t="s">
        <v>1</v>
      </c>
      <c r="N135" s="139" t="s">
        <v>37</v>
      </c>
      <c r="P135" s="140">
        <f>O135*H135</f>
        <v>0</v>
      </c>
      <c r="Q135" s="140">
        <v>0</v>
      </c>
      <c r="R135" s="140">
        <f>Q135*H135</f>
        <v>0</v>
      </c>
      <c r="S135" s="140">
        <v>0</v>
      </c>
      <c r="T135" s="141">
        <f>S135*H135</f>
        <v>0</v>
      </c>
      <c r="AR135" s="142" t="s">
        <v>131</v>
      </c>
      <c r="AT135" s="142" t="s">
        <v>126</v>
      </c>
      <c r="AU135" s="142" t="s">
        <v>81</v>
      </c>
      <c r="AY135" s="16" t="s">
        <v>124</v>
      </c>
      <c r="BE135" s="143">
        <f>IF(N135="základní",J135,0)</f>
        <v>0</v>
      </c>
      <c r="BF135" s="143">
        <f>IF(N135="snížená",J135,0)</f>
        <v>0</v>
      </c>
      <c r="BG135" s="143">
        <f>IF(N135="zákl. přenesená",J135,0)</f>
        <v>0</v>
      </c>
      <c r="BH135" s="143">
        <f>IF(N135="sníž. přenesená",J135,0)</f>
        <v>0</v>
      </c>
      <c r="BI135" s="143">
        <f>IF(N135="nulová",J135,0)</f>
        <v>0</v>
      </c>
      <c r="BJ135" s="16" t="s">
        <v>79</v>
      </c>
      <c r="BK135" s="143">
        <f>ROUND(I135*H135,2)</f>
        <v>0</v>
      </c>
      <c r="BL135" s="16" t="s">
        <v>131</v>
      </c>
      <c r="BM135" s="142" t="s">
        <v>132</v>
      </c>
    </row>
    <row r="136" spans="2:65" s="1" customFormat="1">
      <c r="B136" s="31"/>
      <c r="D136" s="144" t="s">
        <v>133</v>
      </c>
      <c r="F136" s="145" t="s">
        <v>134</v>
      </c>
      <c r="I136" s="146"/>
      <c r="L136" s="31"/>
      <c r="M136" s="147"/>
      <c r="T136" s="55"/>
      <c r="AT136" s="16" t="s">
        <v>133</v>
      </c>
      <c r="AU136" s="16" t="s">
        <v>81</v>
      </c>
    </row>
    <row r="137" spans="2:65" s="1" customFormat="1" ht="68.25">
      <c r="B137" s="31"/>
      <c r="D137" s="144" t="s">
        <v>135</v>
      </c>
      <c r="F137" s="148" t="s">
        <v>136</v>
      </c>
      <c r="I137" s="146"/>
      <c r="L137" s="31"/>
      <c r="M137" s="147"/>
      <c r="T137" s="55"/>
      <c r="AT137" s="16" t="s">
        <v>135</v>
      </c>
      <c r="AU137" s="16" t="s">
        <v>81</v>
      </c>
    </row>
    <row r="138" spans="2:65" s="1" customFormat="1" ht="16.5" customHeight="1">
      <c r="B138" s="31"/>
      <c r="C138" s="131" t="s">
        <v>81</v>
      </c>
      <c r="D138" s="131" t="s">
        <v>126</v>
      </c>
      <c r="E138" s="132" t="s">
        <v>137</v>
      </c>
      <c r="F138" s="133" t="s">
        <v>138</v>
      </c>
      <c r="G138" s="134" t="s">
        <v>129</v>
      </c>
      <c r="H138" s="135">
        <v>2</v>
      </c>
      <c r="I138" s="136"/>
      <c r="J138" s="137">
        <f>ROUND(I138*H138,2)</f>
        <v>0</v>
      </c>
      <c r="K138" s="133" t="s">
        <v>130</v>
      </c>
      <c r="L138" s="31"/>
      <c r="M138" s="138" t="s">
        <v>1</v>
      </c>
      <c r="N138" s="139" t="s">
        <v>37</v>
      </c>
      <c r="P138" s="140">
        <f>O138*H138</f>
        <v>0</v>
      </c>
      <c r="Q138" s="140">
        <v>0</v>
      </c>
      <c r="R138" s="140">
        <f>Q138*H138</f>
        <v>0</v>
      </c>
      <c r="S138" s="140">
        <v>0</v>
      </c>
      <c r="T138" s="141">
        <f>S138*H138</f>
        <v>0</v>
      </c>
      <c r="AR138" s="142" t="s">
        <v>131</v>
      </c>
      <c r="AT138" s="142" t="s">
        <v>126</v>
      </c>
      <c r="AU138" s="142" t="s">
        <v>81</v>
      </c>
      <c r="AY138" s="16" t="s">
        <v>124</v>
      </c>
      <c r="BE138" s="143">
        <f>IF(N138="základní",J138,0)</f>
        <v>0</v>
      </c>
      <c r="BF138" s="143">
        <f>IF(N138="snížená",J138,0)</f>
        <v>0</v>
      </c>
      <c r="BG138" s="143">
        <f>IF(N138="zákl. přenesená",J138,0)</f>
        <v>0</v>
      </c>
      <c r="BH138" s="143">
        <f>IF(N138="sníž. přenesená",J138,0)</f>
        <v>0</v>
      </c>
      <c r="BI138" s="143">
        <f>IF(N138="nulová",J138,0)</f>
        <v>0</v>
      </c>
      <c r="BJ138" s="16" t="s">
        <v>79</v>
      </c>
      <c r="BK138" s="143">
        <f>ROUND(I138*H138,2)</f>
        <v>0</v>
      </c>
      <c r="BL138" s="16" t="s">
        <v>131</v>
      </c>
      <c r="BM138" s="142" t="s">
        <v>139</v>
      </c>
    </row>
    <row r="139" spans="2:65" s="1" customFormat="1">
      <c r="B139" s="31"/>
      <c r="D139" s="144" t="s">
        <v>133</v>
      </c>
      <c r="F139" s="145" t="s">
        <v>140</v>
      </c>
      <c r="I139" s="146"/>
      <c r="L139" s="31"/>
      <c r="M139" s="147"/>
      <c r="T139" s="55"/>
      <c r="AT139" s="16" t="s">
        <v>133</v>
      </c>
      <c r="AU139" s="16" t="s">
        <v>81</v>
      </c>
    </row>
    <row r="140" spans="2:65" s="1" customFormat="1" ht="58.5">
      <c r="B140" s="31"/>
      <c r="D140" s="144" t="s">
        <v>135</v>
      </c>
      <c r="F140" s="148" t="s">
        <v>141</v>
      </c>
      <c r="I140" s="146"/>
      <c r="L140" s="31"/>
      <c r="M140" s="147"/>
      <c r="T140" s="55"/>
      <c r="AT140" s="16" t="s">
        <v>135</v>
      </c>
      <c r="AU140" s="16" t="s">
        <v>81</v>
      </c>
    </row>
    <row r="141" spans="2:65" s="1" customFormat="1" ht="16.5" customHeight="1">
      <c r="B141" s="31"/>
      <c r="C141" s="131" t="s">
        <v>142</v>
      </c>
      <c r="D141" s="131" t="s">
        <v>126</v>
      </c>
      <c r="E141" s="132" t="s">
        <v>143</v>
      </c>
      <c r="F141" s="133" t="s">
        <v>144</v>
      </c>
      <c r="G141" s="134" t="s">
        <v>145</v>
      </c>
      <c r="H141" s="135">
        <v>12.6</v>
      </c>
      <c r="I141" s="136"/>
      <c r="J141" s="137">
        <f>ROUND(I141*H141,2)</f>
        <v>0</v>
      </c>
      <c r="K141" s="133" t="s">
        <v>130</v>
      </c>
      <c r="L141" s="31"/>
      <c r="M141" s="138" t="s">
        <v>1</v>
      </c>
      <c r="N141" s="139" t="s">
        <v>37</v>
      </c>
      <c r="P141" s="140">
        <f>O141*H141</f>
        <v>0</v>
      </c>
      <c r="Q141" s="140">
        <v>0</v>
      </c>
      <c r="R141" s="140">
        <f>Q141*H141</f>
        <v>0</v>
      </c>
      <c r="S141" s="140">
        <v>0.26</v>
      </c>
      <c r="T141" s="141">
        <f>S141*H141</f>
        <v>3.2759999999999998</v>
      </c>
      <c r="AR141" s="142" t="s">
        <v>131</v>
      </c>
      <c r="AT141" s="142" t="s">
        <v>126</v>
      </c>
      <c r="AU141" s="142" t="s">
        <v>81</v>
      </c>
      <c r="AY141" s="16" t="s">
        <v>124</v>
      </c>
      <c r="BE141" s="143">
        <f>IF(N141="základní",J141,0)</f>
        <v>0</v>
      </c>
      <c r="BF141" s="143">
        <f>IF(N141="snížená",J141,0)</f>
        <v>0</v>
      </c>
      <c r="BG141" s="143">
        <f>IF(N141="zákl. přenesená",J141,0)</f>
        <v>0</v>
      </c>
      <c r="BH141" s="143">
        <f>IF(N141="sníž. přenesená",J141,0)</f>
        <v>0</v>
      </c>
      <c r="BI141" s="143">
        <f>IF(N141="nulová",J141,0)</f>
        <v>0</v>
      </c>
      <c r="BJ141" s="16" t="s">
        <v>79</v>
      </c>
      <c r="BK141" s="143">
        <f>ROUND(I141*H141,2)</f>
        <v>0</v>
      </c>
      <c r="BL141" s="16" t="s">
        <v>131</v>
      </c>
      <c r="BM141" s="142" t="s">
        <v>146</v>
      </c>
    </row>
    <row r="142" spans="2:65" s="1" customFormat="1" ht="19.5">
      <c r="B142" s="31"/>
      <c r="D142" s="144" t="s">
        <v>133</v>
      </c>
      <c r="F142" s="145" t="s">
        <v>147</v>
      </c>
      <c r="I142" s="146"/>
      <c r="L142" s="31"/>
      <c r="M142" s="147"/>
      <c r="T142" s="55"/>
      <c r="AT142" s="16" t="s">
        <v>133</v>
      </c>
      <c r="AU142" s="16" t="s">
        <v>81</v>
      </c>
    </row>
    <row r="143" spans="2:65" s="1" customFormat="1" ht="78">
      <c r="B143" s="31"/>
      <c r="D143" s="144" t="s">
        <v>135</v>
      </c>
      <c r="F143" s="148" t="s">
        <v>148</v>
      </c>
      <c r="I143" s="146"/>
      <c r="L143" s="31"/>
      <c r="M143" s="147"/>
      <c r="T143" s="55"/>
      <c r="AT143" s="16" t="s">
        <v>135</v>
      </c>
      <c r="AU143" s="16" t="s">
        <v>81</v>
      </c>
    </row>
    <row r="144" spans="2:65" s="1" customFormat="1" ht="16.5" customHeight="1">
      <c r="B144" s="31"/>
      <c r="C144" s="131" t="s">
        <v>131</v>
      </c>
      <c r="D144" s="131" t="s">
        <v>126</v>
      </c>
      <c r="E144" s="132" t="s">
        <v>149</v>
      </c>
      <c r="F144" s="133" t="s">
        <v>150</v>
      </c>
      <c r="G144" s="134" t="s">
        <v>145</v>
      </c>
      <c r="H144" s="135">
        <v>198.75</v>
      </c>
      <c r="I144" s="136"/>
      <c r="J144" s="137">
        <f>ROUND(I144*H144,2)</f>
        <v>0</v>
      </c>
      <c r="K144" s="133" t="s">
        <v>130</v>
      </c>
      <c r="L144" s="31"/>
      <c r="M144" s="138" t="s">
        <v>1</v>
      </c>
      <c r="N144" s="139" t="s">
        <v>37</v>
      </c>
      <c r="P144" s="140">
        <f>O144*H144</f>
        <v>0</v>
      </c>
      <c r="Q144" s="140">
        <v>0</v>
      </c>
      <c r="R144" s="140">
        <f>Q144*H144</f>
        <v>0</v>
      </c>
      <c r="S144" s="140">
        <v>0.32</v>
      </c>
      <c r="T144" s="141">
        <f>S144*H144</f>
        <v>63.6</v>
      </c>
      <c r="AR144" s="142" t="s">
        <v>131</v>
      </c>
      <c r="AT144" s="142" t="s">
        <v>126</v>
      </c>
      <c r="AU144" s="142" t="s">
        <v>81</v>
      </c>
      <c r="AY144" s="16" t="s">
        <v>124</v>
      </c>
      <c r="BE144" s="143">
        <f>IF(N144="základní",J144,0)</f>
        <v>0</v>
      </c>
      <c r="BF144" s="143">
        <f>IF(N144="snížená",J144,0)</f>
        <v>0</v>
      </c>
      <c r="BG144" s="143">
        <f>IF(N144="zákl. přenesená",J144,0)</f>
        <v>0</v>
      </c>
      <c r="BH144" s="143">
        <f>IF(N144="sníž. přenesená",J144,0)</f>
        <v>0</v>
      </c>
      <c r="BI144" s="143">
        <f>IF(N144="nulová",J144,0)</f>
        <v>0</v>
      </c>
      <c r="BJ144" s="16" t="s">
        <v>79</v>
      </c>
      <c r="BK144" s="143">
        <f>ROUND(I144*H144,2)</f>
        <v>0</v>
      </c>
      <c r="BL144" s="16" t="s">
        <v>131</v>
      </c>
      <c r="BM144" s="142" t="s">
        <v>151</v>
      </c>
    </row>
    <row r="145" spans="2:65" s="1" customFormat="1" ht="19.5">
      <c r="B145" s="31"/>
      <c r="D145" s="144" t="s">
        <v>133</v>
      </c>
      <c r="F145" s="145" t="s">
        <v>152</v>
      </c>
      <c r="I145" s="146"/>
      <c r="L145" s="31"/>
      <c r="M145" s="147"/>
      <c r="T145" s="55"/>
      <c r="AT145" s="16" t="s">
        <v>133</v>
      </c>
      <c r="AU145" s="16" t="s">
        <v>81</v>
      </c>
    </row>
    <row r="146" spans="2:65" s="1" customFormat="1" ht="78">
      <c r="B146" s="31"/>
      <c r="D146" s="144" t="s">
        <v>135</v>
      </c>
      <c r="F146" s="148" t="s">
        <v>153</v>
      </c>
      <c r="I146" s="146"/>
      <c r="L146" s="31"/>
      <c r="M146" s="147"/>
      <c r="T146" s="55"/>
      <c r="AT146" s="16" t="s">
        <v>135</v>
      </c>
      <c r="AU146" s="16" t="s">
        <v>81</v>
      </c>
    </row>
    <row r="147" spans="2:65" s="12" customFormat="1">
      <c r="B147" s="149"/>
      <c r="D147" s="144" t="s">
        <v>154</v>
      </c>
      <c r="E147" s="150" t="s">
        <v>1</v>
      </c>
      <c r="F147" s="151" t="s">
        <v>155</v>
      </c>
      <c r="H147" s="152">
        <v>198.75</v>
      </c>
      <c r="I147" s="153"/>
      <c r="L147" s="149"/>
      <c r="M147" s="154"/>
      <c r="T147" s="155"/>
      <c r="AT147" s="150" t="s">
        <v>154</v>
      </c>
      <c r="AU147" s="150" t="s">
        <v>81</v>
      </c>
      <c r="AV147" s="12" t="s">
        <v>81</v>
      </c>
      <c r="AW147" s="12" t="s">
        <v>29</v>
      </c>
      <c r="AX147" s="12" t="s">
        <v>79</v>
      </c>
      <c r="AY147" s="150" t="s">
        <v>124</v>
      </c>
    </row>
    <row r="148" spans="2:65" s="1" customFormat="1" ht="16.5" customHeight="1">
      <c r="B148" s="31"/>
      <c r="C148" s="131" t="s">
        <v>156</v>
      </c>
      <c r="D148" s="131" t="s">
        <v>126</v>
      </c>
      <c r="E148" s="132" t="s">
        <v>157</v>
      </c>
      <c r="F148" s="133" t="s">
        <v>158</v>
      </c>
      <c r="G148" s="134" t="s">
        <v>145</v>
      </c>
      <c r="H148" s="135">
        <v>185.5</v>
      </c>
      <c r="I148" s="136"/>
      <c r="J148" s="137">
        <f>ROUND(I148*H148,2)</f>
        <v>0</v>
      </c>
      <c r="K148" s="133" t="s">
        <v>130</v>
      </c>
      <c r="L148" s="31"/>
      <c r="M148" s="138" t="s">
        <v>1</v>
      </c>
      <c r="N148" s="139" t="s">
        <v>37</v>
      </c>
      <c r="P148" s="140">
        <f>O148*H148</f>
        <v>0</v>
      </c>
      <c r="Q148" s="140">
        <v>0</v>
      </c>
      <c r="R148" s="140">
        <f>Q148*H148</f>
        <v>0</v>
      </c>
      <c r="S148" s="140">
        <v>0.17</v>
      </c>
      <c r="T148" s="141">
        <f>S148*H148</f>
        <v>31.535000000000004</v>
      </c>
      <c r="AR148" s="142" t="s">
        <v>131</v>
      </c>
      <c r="AT148" s="142" t="s">
        <v>126</v>
      </c>
      <c r="AU148" s="142" t="s">
        <v>81</v>
      </c>
      <c r="AY148" s="16" t="s">
        <v>124</v>
      </c>
      <c r="BE148" s="143">
        <f>IF(N148="základní",J148,0)</f>
        <v>0</v>
      </c>
      <c r="BF148" s="143">
        <f>IF(N148="snížená",J148,0)</f>
        <v>0</v>
      </c>
      <c r="BG148" s="143">
        <f>IF(N148="zákl. přenesená",J148,0)</f>
        <v>0</v>
      </c>
      <c r="BH148" s="143">
        <f>IF(N148="sníž. přenesená",J148,0)</f>
        <v>0</v>
      </c>
      <c r="BI148" s="143">
        <f>IF(N148="nulová",J148,0)</f>
        <v>0</v>
      </c>
      <c r="BJ148" s="16" t="s">
        <v>79</v>
      </c>
      <c r="BK148" s="143">
        <f>ROUND(I148*H148,2)</f>
        <v>0</v>
      </c>
      <c r="BL148" s="16" t="s">
        <v>131</v>
      </c>
      <c r="BM148" s="142" t="s">
        <v>159</v>
      </c>
    </row>
    <row r="149" spans="2:65" s="1" customFormat="1" ht="19.5">
      <c r="B149" s="31"/>
      <c r="D149" s="144" t="s">
        <v>133</v>
      </c>
      <c r="F149" s="145" t="s">
        <v>160</v>
      </c>
      <c r="I149" s="146"/>
      <c r="L149" s="31"/>
      <c r="M149" s="147"/>
      <c r="T149" s="55"/>
      <c r="AT149" s="16" t="s">
        <v>133</v>
      </c>
      <c r="AU149" s="16" t="s">
        <v>81</v>
      </c>
    </row>
    <row r="150" spans="2:65" s="1" customFormat="1" ht="126.75">
      <c r="B150" s="31"/>
      <c r="D150" s="144" t="s">
        <v>135</v>
      </c>
      <c r="F150" s="148" t="s">
        <v>161</v>
      </c>
      <c r="I150" s="146"/>
      <c r="L150" s="31"/>
      <c r="M150" s="147"/>
      <c r="T150" s="55"/>
      <c r="AT150" s="16" t="s">
        <v>135</v>
      </c>
      <c r="AU150" s="16" t="s">
        <v>81</v>
      </c>
    </row>
    <row r="151" spans="2:65" s="12" customFormat="1">
      <c r="B151" s="149"/>
      <c r="D151" s="144" t="s">
        <v>154</v>
      </c>
      <c r="E151" s="150" t="s">
        <v>1</v>
      </c>
      <c r="F151" s="151" t="s">
        <v>162</v>
      </c>
      <c r="H151" s="152">
        <v>185.5</v>
      </c>
      <c r="I151" s="153"/>
      <c r="L151" s="149"/>
      <c r="M151" s="154"/>
      <c r="T151" s="155"/>
      <c r="AT151" s="150" t="s">
        <v>154</v>
      </c>
      <c r="AU151" s="150" t="s">
        <v>81</v>
      </c>
      <c r="AV151" s="12" t="s">
        <v>81</v>
      </c>
      <c r="AW151" s="12" t="s">
        <v>29</v>
      </c>
      <c r="AX151" s="12" t="s">
        <v>79</v>
      </c>
      <c r="AY151" s="150" t="s">
        <v>124</v>
      </c>
    </row>
    <row r="152" spans="2:65" s="1" customFormat="1" ht="16.5" customHeight="1">
      <c r="B152" s="31"/>
      <c r="C152" s="131" t="s">
        <v>163</v>
      </c>
      <c r="D152" s="131" t="s">
        <v>126</v>
      </c>
      <c r="E152" s="132" t="s">
        <v>164</v>
      </c>
      <c r="F152" s="133" t="s">
        <v>165</v>
      </c>
      <c r="G152" s="134" t="s">
        <v>145</v>
      </c>
      <c r="H152" s="135">
        <v>198.75</v>
      </c>
      <c r="I152" s="136"/>
      <c r="J152" s="137">
        <f>ROUND(I152*H152,2)</f>
        <v>0</v>
      </c>
      <c r="K152" s="133" t="s">
        <v>130</v>
      </c>
      <c r="L152" s="31"/>
      <c r="M152" s="138" t="s">
        <v>1</v>
      </c>
      <c r="N152" s="139" t="s">
        <v>37</v>
      </c>
      <c r="P152" s="140">
        <f>O152*H152</f>
        <v>0</v>
      </c>
      <c r="Q152" s="140">
        <v>0</v>
      </c>
      <c r="R152" s="140">
        <f>Q152*H152</f>
        <v>0</v>
      </c>
      <c r="S152" s="140">
        <v>0.316</v>
      </c>
      <c r="T152" s="141">
        <f>S152*H152</f>
        <v>62.805</v>
      </c>
      <c r="AR152" s="142" t="s">
        <v>131</v>
      </c>
      <c r="AT152" s="142" t="s">
        <v>126</v>
      </c>
      <c r="AU152" s="142" t="s">
        <v>81</v>
      </c>
      <c r="AY152" s="16" t="s">
        <v>124</v>
      </c>
      <c r="BE152" s="143">
        <f>IF(N152="základní",J152,0)</f>
        <v>0</v>
      </c>
      <c r="BF152" s="143">
        <f>IF(N152="snížená",J152,0)</f>
        <v>0</v>
      </c>
      <c r="BG152" s="143">
        <f>IF(N152="zákl. přenesená",J152,0)</f>
        <v>0</v>
      </c>
      <c r="BH152" s="143">
        <f>IF(N152="sníž. přenesená",J152,0)</f>
        <v>0</v>
      </c>
      <c r="BI152" s="143">
        <f>IF(N152="nulová",J152,0)</f>
        <v>0</v>
      </c>
      <c r="BJ152" s="16" t="s">
        <v>79</v>
      </c>
      <c r="BK152" s="143">
        <f>ROUND(I152*H152,2)</f>
        <v>0</v>
      </c>
      <c r="BL152" s="16" t="s">
        <v>131</v>
      </c>
      <c r="BM152" s="142" t="s">
        <v>166</v>
      </c>
    </row>
    <row r="153" spans="2:65" s="1" customFormat="1" ht="19.5">
      <c r="B153" s="31"/>
      <c r="D153" s="144" t="s">
        <v>133</v>
      </c>
      <c r="F153" s="145" t="s">
        <v>167</v>
      </c>
      <c r="I153" s="146"/>
      <c r="L153" s="31"/>
      <c r="M153" s="147"/>
      <c r="T153" s="55"/>
      <c r="AT153" s="16" t="s">
        <v>133</v>
      </c>
      <c r="AU153" s="16" t="s">
        <v>81</v>
      </c>
    </row>
    <row r="154" spans="2:65" s="1" customFormat="1" ht="126.75">
      <c r="B154" s="31"/>
      <c r="D154" s="144" t="s">
        <v>135</v>
      </c>
      <c r="F154" s="148" t="s">
        <v>161</v>
      </c>
      <c r="I154" s="146"/>
      <c r="L154" s="31"/>
      <c r="M154" s="147"/>
      <c r="T154" s="55"/>
      <c r="AT154" s="16" t="s">
        <v>135</v>
      </c>
      <c r="AU154" s="16" t="s">
        <v>81</v>
      </c>
    </row>
    <row r="155" spans="2:65" s="12" customFormat="1">
      <c r="B155" s="149"/>
      <c r="D155" s="144" t="s">
        <v>154</v>
      </c>
      <c r="E155" s="150" t="s">
        <v>1</v>
      </c>
      <c r="F155" s="151" t="s">
        <v>155</v>
      </c>
      <c r="H155" s="152">
        <v>198.75</v>
      </c>
      <c r="I155" s="153"/>
      <c r="L155" s="149"/>
      <c r="M155" s="154"/>
      <c r="T155" s="155"/>
      <c r="AT155" s="150" t="s">
        <v>154</v>
      </c>
      <c r="AU155" s="150" t="s">
        <v>81</v>
      </c>
      <c r="AV155" s="12" t="s">
        <v>81</v>
      </c>
      <c r="AW155" s="12" t="s">
        <v>29</v>
      </c>
      <c r="AX155" s="12" t="s">
        <v>79</v>
      </c>
      <c r="AY155" s="150" t="s">
        <v>124</v>
      </c>
    </row>
    <row r="156" spans="2:65" s="1" customFormat="1" ht="16.5" customHeight="1">
      <c r="B156" s="31"/>
      <c r="C156" s="131" t="s">
        <v>168</v>
      </c>
      <c r="D156" s="131" t="s">
        <v>126</v>
      </c>
      <c r="E156" s="132" t="s">
        <v>169</v>
      </c>
      <c r="F156" s="133" t="s">
        <v>170</v>
      </c>
      <c r="G156" s="134" t="s">
        <v>145</v>
      </c>
      <c r="H156" s="135">
        <v>50.975999999999999</v>
      </c>
      <c r="I156" s="136"/>
      <c r="J156" s="137">
        <f>ROUND(I156*H156,2)</f>
        <v>0</v>
      </c>
      <c r="K156" s="133" t="s">
        <v>130</v>
      </c>
      <c r="L156" s="31"/>
      <c r="M156" s="138" t="s">
        <v>1</v>
      </c>
      <c r="N156" s="139" t="s">
        <v>37</v>
      </c>
      <c r="P156" s="140">
        <f>O156*H156</f>
        <v>0</v>
      </c>
      <c r="Q156" s="140">
        <v>0</v>
      </c>
      <c r="R156" s="140">
        <f>Q156*H156</f>
        <v>0</v>
      </c>
      <c r="S156" s="140">
        <v>0.24</v>
      </c>
      <c r="T156" s="141">
        <f>S156*H156</f>
        <v>12.23424</v>
      </c>
      <c r="AR156" s="142" t="s">
        <v>131</v>
      </c>
      <c r="AT156" s="142" t="s">
        <v>126</v>
      </c>
      <c r="AU156" s="142" t="s">
        <v>81</v>
      </c>
      <c r="AY156" s="16" t="s">
        <v>124</v>
      </c>
      <c r="BE156" s="143">
        <f>IF(N156="základní",J156,0)</f>
        <v>0</v>
      </c>
      <c r="BF156" s="143">
        <f>IF(N156="snížená",J156,0)</f>
        <v>0</v>
      </c>
      <c r="BG156" s="143">
        <f>IF(N156="zákl. přenesená",J156,0)</f>
        <v>0</v>
      </c>
      <c r="BH156" s="143">
        <f>IF(N156="sníž. přenesená",J156,0)</f>
        <v>0</v>
      </c>
      <c r="BI156" s="143">
        <f>IF(N156="nulová",J156,0)</f>
        <v>0</v>
      </c>
      <c r="BJ156" s="16" t="s">
        <v>79</v>
      </c>
      <c r="BK156" s="143">
        <f>ROUND(I156*H156,2)</f>
        <v>0</v>
      </c>
      <c r="BL156" s="16" t="s">
        <v>131</v>
      </c>
      <c r="BM156" s="142" t="s">
        <v>171</v>
      </c>
    </row>
    <row r="157" spans="2:65" s="1" customFormat="1" ht="19.5">
      <c r="B157" s="31"/>
      <c r="D157" s="144" t="s">
        <v>133</v>
      </c>
      <c r="F157" s="145" t="s">
        <v>172</v>
      </c>
      <c r="I157" s="146"/>
      <c r="L157" s="31"/>
      <c r="M157" s="147"/>
      <c r="T157" s="55"/>
      <c r="AT157" s="16" t="s">
        <v>133</v>
      </c>
      <c r="AU157" s="16" t="s">
        <v>81</v>
      </c>
    </row>
    <row r="158" spans="2:65" s="1" customFormat="1" ht="126.75">
      <c r="B158" s="31"/>
      <c r="D158" s="144" t="s">
        <v>135</v>
      </c>
      <c r="F158" s="148" t="s">
        <v>161</v>
      </c>
      <c r="I158" s="146"/>
      <c r="L158" s="31"/>
      <c r="M158" s="147"/>
      <c r="T158" s="55"/>
      <c r="AT158" s="16" t="s">
        <v>135</v>
      </c>
      <c r="AU158" s="16" t="s">
        <v>81</v>
      </c>
    </row>
    <row r="159" spans="2:65" s="12" customFormat="1">
      <c r="B159" s="149"/>
      <c r="D159" s="144" t="s">
        <v>154</v>
      </c>
      <c r="E159" s="150" t="s">
        <v>1</v>
      </c>
      <c r="F159" s="151" t="s">
        <v>173</v>
      </c>
      <c r="H159" s="152">
        <v>50.975999999999999</v>
      </c>
      <c r="I159" s="153"/>
      <c r="L159" s="149"/>
      <c r="M159" s="154"/>
      <c r="T159" s="155"/>
      <c r="AT159" s="150" t="s">
        <v>154</v>
      </c>
      <c r="AU159" s="150" t="s">
        <v>81</v>
      </c>
      <c r="AV159" s="12" t="s">
        <v>81</v>
      </c>
      <c r="AW159" s="12" t="s">
        <v>29</v>
      </c>
      <c r="AX159" s="12" t="s">
        <v>79</v>
      </c>
      <c r="AY159" s="150" t="s">
        <v>124</v>
      </c>
    </row>
    <row r="160" spans="2:65" s="1" customFormat="1" ht="16.5" customHeight="1">
      <c r="B160" s="31"/>
      <c r="C160" s="131" t="s">
        <v>174</v>
      </c>
      <c r="D160" s="131" t="s">
        <v>126</v>
      </c>
      <c r="E160" s="132" t="s">
        <v>175</v>
      </c>
      <c r="F160" s="133" t="s">
        <v>176</v>
      </c>
      <c r="G160" s="134" t="s">
        <v>177</v>
      </c>
      <c r="H160" s="135">
        <v>15</v>
      </c>
      <c r="I160" s="136"/>
      <c r="J160" s="137">
        <f>ROUND(I160*H160,2)</f>
        <v>0</v>
      </c>
      <c r="K160" s="133" t="s">
        <v>130</v>
      </c>
      <c r="L160" s="31"/>
      <c r="M160" s="138" t="s">
        <v>1</v>
      </c>
      <c r="N160" s="139" t="s">
        <v>37</v>
      </c>
      <c r="P160" s="140">
        <f>O160*H160</f>
        <v>0</v>
      </c>
      <c r="Q160" s="140">
        <v>2.1930000000000002E-2</v>
      </c>
      <c r="R160" s="140">
        <f>Q160*H160</f>
        <v>0.32895000000000002</v>
      </c>
      <c r="S160" s="140">
        <v>0</v>
      </c>
      <c r="T160" s="141">
        <f>S160*H160</f>
        <v>0</v>
      </c>
      <c r="AR160" s="142" t="s">
        <v>131</v>
      </c>
      <c r="AT160" s="142" t="s">
        <v>126</v>
      </c>
      <c r="AU160" s="142" t="s">
        <v>81</v>
      </c>
      <c r="AY160" s="16" t="s">
        <v>124</v>
      </c>
      <c r="BE160" s="143">
        <f>IF(N160="základní",J160,0)</f>
        <v>0</v>
      </c>
      <c r="BF160" s="143">
        <f>IF(N160="snížená",J160,0)</f>
        <v>0</v>
      </c>
      <c r="BG160" s="143">
        <f>IF(N160="zákl. přenesená",J160,0)</f>
        <v>0</v>
      </c>
      <c r="BH160" s="143">
        <f>IF(N160="sníž. přenesená",J160,0)</f>
        <v>0</v>
      </c>
      <c r="BI160" s="143">
        <f>IF(N160="nulová",J160,0)</f>
        <v>0</v>
      </c>
      <c r="BJ160" s="16" t="s">
        <v>79</v>
      </c>
      <c r="BK160" s="143">
        <f>ROUND(I160*H160,2)</f>
        <v>0</v>
      </c>
      <c r="BL160" s="16" t="s">
        <v>131</v>
      </c>
      <c r="BM160" s="142" t="s">
        <v>178</v>
      </c>
    </row>
    <row r="161" spans="2:65" s="1" customFormat="1">
      <c r="B161" s="31"/>
      <c r="D161" s="144" t="s">
        <v>133</v>
      </c>
      <c r="F161" s="145" t="s">
        <v>179</v>
      </c>
      <c r="I161" s="146"/>
      <c r="L161" s="31"/>
      <c r="M161" s="147"/>
      <c r="T161" s="55"/>
      <c r="AT161" s="16" t="s">
        <v>133</v>
      </c>
      <c r="AU161" s="16" t="s">
        <v>81</v>
      </c>
    </row>
    <row r="162" spans="2:65" s="1" customFormat="1" ht="78">
      <c r="B162" s="31"/>
      <c r="D162" s="144" t="s">
        <v>135</v>
      </c>
      <c r="F162" s="148" t="s">
        <v>180</v>
      </c>
      <c r="I162" s="146"/>
      <c r="L162" s="31"/>
      <c r="M162" s="147"/>
      <c r="T162" s="55"/>
      <c r="AT162" s="16" t="s">
        <v>135</v>
      </c>
      <c r="AU162" s="16" t="s">
        <v>81</v>
      </c>
    </row>
    <row r="163" spans="2:65" s="1" customFormat="1" ht="16.5" customHeight="1">
      <c r="B163" s="31"/>
      <c r="C163" s="131" t="s">
        <v>181</v>
      </c>
      <c r="D163" s="131" t="s">
        <v>126</v>
      </c>
      <c r="E163" s="132" t="s">
        <v>182</v>
      </c>
      <c r="F163" s="133" t="s">
        <v>183</v>
      </c>
      <c r="G163" s="134" t="s">
        <v>184</v>
      </c>
      <c r="H163" s="135">
        <v>48</v>
      </c>
      <c r="I163" s="136"/>
      <c r="J163" s="137">
        <f>ROUND(I163*H163,2)</f>
        <v>0</v>
      </c>
      <c r="K163" s="133" t="s">
        <v>130</v>
      </c>
      <c r="L163" s="31"/>
      <c r="M163" s="138" t="s">
        <v>1</v>
      </c>
      <c r="N163" s="139" t="s">
        <v>37</v>
      </c>
      <c r="P163" s="140">
        <f>O163*H163</f>
        <v>0</v>
      </c>
      <c r="Q163" s="140">
        <v>3.0000000000000001E-5</v>
      </c>
      <c r="R163" s="140">
        <f>Q163*H163</f>
        <v>1.4400000000000001E-3</v>
      </c>
      <c r="S163" s="140">
        <v>0</v>
      </c>
      <c r="T163" s="141">
        <f>S163*H163</f>
        <v>0</v>
      </c>
      <c r="AR163" s="142" t="s">
        <v>131</v>
      </c>
      <c r="AT163" s="142" t="s">
        <v>126</v>
      </c>
      <c r="AU163" s="142" t="s">
        <v>81</v>
      </c>
      <c r="AY163" s="16" t="s">
        <v>124</v>
      </c>
      <c r="BE163" s="143">
        <f>IF(N163="základní",J163,0)</f>
        <v>0</v>
      </c>
      <c r="BF163" s="143">
        <f>IF(N163="snížená",J163,0)</f>
        <v>0</v>
      </c>
      <c r="BG163" s="143">
        <f>IF(N163="zákl. přenesená",J163,0)</f>
        <v>0</v>
      </c>
      <c r="BH163" s="143">
        <f>IF(N163="sníž. přenesená",J163,0)</f>
        <v>0</v>
      </c>
      <c r="BI163" s="143">
        <f>IF(N163="nulová",J163,0)</f>
        <v>0</v>
      </c>
      <c r="BJ163" s="16" t="s">
        <v>79</v>
      </c>
      <c r="BK163" s="143">
        <f>ROUND(I163*H163,2)</f>
        <v>0</v>
      </c>
      <c r="BL163" s="16" t="s">
        <v>131</v>
      </c>
      <c r="BM163" s="142" t="s">
        <v>185</v>
      </c>
    </row>
    <row r="164" spans="2:65" s="1" customFormat="1">
      <c r="B164" s="31"/>
      <c r="D164" s="144" t="s">
        <v>133</v>
      </c>
      <c r="F164" s="145" t="s">
        <v>186</v>
      </c>
      <c r="I164" s="146"/>
      <c r="L164" s="31"/>
      <c r="M164" s="147"/>
      <c r="T164" s="55"/>
      <c r="AT164" s="16" t="s">
        <v>133</v>
      </c>
      <c r="AU164" s="16" t="s">
        <v>81</v>
      </c>
    </row>
    <row r="165" spans="2:65" s="1" customFormat="1" ht="126.75">
      <c r="B165" s="31"/>
      <c r="D165" s="144" t="s">
        <v>135</v>
      </c>
      <c r="F165" s="148" t="s">
        <v>187</v>
      </c>
      <c r="I165" s="146"/>
      <c r="L165" s="31"/>
      <c r="M165" s="147"/>
      <c r="T165" s="55"/>
      <c r="AT165" s="16" t="s">
        <v>135</v>
      </c>
      <c r="AU165" s="16" t="s">
        <v>81</v>
      </c>
    </row>
    <row r="166" spans="2:65" s="13" customFormat="1">
      <c r="B166" s="156"/>
      <c r="D166" s="144" t="s">
        <v>154</v>
      </c>
      <c r="E166" s="157" t="s">
        <v>1</v>
      </c>
      <c r="F166" s="158" t="s">
        <v>188</v>
      </c>
      <c r="H166" s="157" t="s">
        <v>1</v>
      </c>
      <c r="I166" s="159"/>
      <c r="L166" s="156"/>
      <c r="M166" s="160"/>
      <c r="T166" s="161"/>
      <c r="AT166" s="157" t="s">
        <v>154</v>
      </c>
      <c r="AU166" s="157" t="s">
        <v>81</v>
      </c>
      <c r="AV166" s="13" t="s">
        <v>79</v>
      </c>
      <c r="AW166" s="13" t="s">
        <v>29</v>
      </c>
      <c r="AX166" s="13" t="s">
        <v>72</v>
      </c>
      <c r="AY166" s="157" t="s">
        <v>124</v>
      </c>
    </row>
    <row r="167" spans="2:65" s="12" customFormat="1">
      <c r="B167" s="149"/>
      <c r="D167" s="144" t="s">
        <v>154</v>
      </c>
      <c r="E167" s="150" t="s">
        <v>1</v>
      </c>
      <c r="F167" s="151" t="s">
        <v>189</v>
      </c>
      <c r="H167" s="152">
        <v>48</v>
      </c>
      <c r="I167" s="153"/>
      <c r="L167" s="149"/>
      <c r="M167" s="154"/>
      <c r="T167" s="155"/>
      <c r="AT167" s="150" t="s">
        <v>154</v>
      </c>
      <c r="AU167" s="150" t="s">
        <v>81</v>
      </c>
      <c r="AV167" s="12" t="s">
        <v>81</v>
      </c>
      <c r="AW167" s="12" t="s">
        <v>29</v>
      </c>
      <c r="AX167" s="12" t="s">
        <v>79</v>
      </c>
      <c r="AY167" s="150" t="s">
        <v>124</v>
      </c>
    </row>
    <row r="168" spans="2:65" s="1" customFormat="1" ht="16.5" customHeight="1">
      <c r="B168" s="31"/>
      <c r="C168" s="131" t="s">
        <v>190</v>
      </c>
      <c r="D168" s="131" t="s">
        <v>126</v>
      </c>
      <c r="E168" s="132" t="s">
        <v>191</v>
      </c>
      <c r="F168" s="133" t="s">
        <v>192</v>
      </c>
      <c r="G168" s="134" t="s">
        <v>145</v>
      </c>
      <c r="H168" s="135">
        <v>3.2</v>
      </c>
      <c r="I168" s="136"/>
      <c r="J168" s="137">
        <f>ROUND(I168*H168,2)</f>
        <v>0</v>
      </c>
      <c r="K168" s="133" t="s">
        <v>130</v>
      </c>
      <c r="L168" s="31"/>
      <c r="M168" s="138" t="s">
        <v>1</v>
      </c>
      <c r="N168" s="139" t="s">
        <v>37</v>
      </c>
      <c r="P168" s="140">
        <f>O168*H168</f>
        <v>0</v>
      </c>
      <c r="Q168" s="140">
        <v>0</v>
      </c>
      <c r="R168" s="140">
        <f>Q168*H168</f>
        <v>0</v>
      </c>
      <c r="S168" s="140">
        <v>0</v>
      </c>
      <c r="T168" s="141">
        <f>S168*H168</f>
        <v>0</v>
      </c>
      <c r="AR168" s="142" t="s">
        <v>131</v>
      </c>
      <c r="AT168" s="142" t="s">
        <v>126</v>
      </c>
      <c r="AU168" s="142" t="s">
        <v>81</v>
      </c>
      <c r="AY168" s="16" t="s">
        <v>124</v>
      </c>
      <c r="BE168" s="143">
        <f>IF(N168="základní",J168,0)</f>
        <v>0</v>
      </c>
      <c r="BF168" s="143">
        <f>IF(N168="snížená",J168,0)</f>
        <v>0</v>
      </c>
      <c r="BG168" s="143">
        <f>IF(N168="zákl. přenesená",J168,0)</f>
        <v>0</v>
      </c>
      <c r="BH168" s="143">
        <f>IF(N168="sníž. přenesená",J168,0)</f>
        <v>0</v>
      </c>
      <c r="BI168" s="143">
        <f>IF(N168="nulová",J168,0)</f>
        <v>0</v>
      </c>
      <c r="BJ168" s="16" t="s">
        <v>79</v>
      </c>
      <c r="BK168" s="143">
        <f>ROUND(I168*H168,2)</f>
        <v>0</v>
      </c>
      <c r="BL168" s="16" t="s">
        <v>131</v>
      </c>
      <c r="BM168" s="142" t="s">
        <v>193</v>
      </c>
    </row>
    <row r="169" spans="2:65" s="1" customFormat="1">
      <c r="B169" s="31"/>
      <c r="D169" s="144" t="s">
        <v>133</v>
      </c>
      <c r="F169" s="145" t="s">
        <v>194</v>
      </c>
      <c r="I169" s="146"/>
      <c r="L169" s="31"/>
      <c r="M169" s="147"/>
      <c r="T169" s="55"/>
      <c r="AT169" s="16" t="s">
        <v>133</v>
      </c>
      <c r="AU169" s="16" t="s">
        <v>81</v>
      </c>
    </row>
    <row r="170" spans="2:65" s="1" customFormat="1" ht="39">
      <c r="B170" s="31"/>
      <c r="D170" s="144" t="s">
        <v>135</v>
      </c>
      <c r="F170" s="148" t="s">
        <v>195</v>
      </c>
      <c r="I170" s="146"/>
      <c r="L170" s="31"/>
      <c r="M170" s="147"/>
      <c r="T170" s="55"/>
      <c r="AT170" s="16" t="s">
        <v>135</v>
      </c>
      <c r="AU170" s="16" t="s">
        <v>81</v>
      </c>
    </row>
    <row r="171" spans="2:65" s="12" customFormat="1">
      <c r="B171" s="149"/>
      <c r="D171" s="144" t="s">
        <v>154</v>
      </c>
      <c r="E171" s="150" t="s">
        <v>1</v>
      </c>
      <c r="F171" s="151" t="s">
        <v>196</v>
      </c>
      <c r="H171" s="152">
        <v>3.2</v>
      </c>
      <c r="I171" s="153"/>
      <c r="L171" s="149"/>
      <c r="M171" s="154"/>
      <c r="T171" s="155"/>
      <c r="AT171" s="150" t="s">
        <v>154</v>
      </c>
      <c r="AU171" s="150" t="s">
        <v>81</v>
      </c>
      <c r="AV171" s="12" t="s">
        <v>81</v>
      </c>
      <c r="AW171" s="12" t="s">
        <v>29</v>
      </c>
      <c r="AX171" s="12" t="s">
        <v>79</v>
      </c>
      <c r="AY171" s="150" t="s">
        <v>124</v>
      </c>
    </row>
    <row r="172" spans="2:65" s="1" customFormat="1" ht="16.5" customHeight="1">
      <c r="B172" s="31"/>
      <c r="C172" s="131" t="s">
        <v>197</v>
      </c>
      <c r="D172" s="131" t="s">
        <v>126</v>
      </c>
      <c r="E172" s="132" t="s">
        <v>198</v>
      </c>
      <c r="F172" s="133" t="s">
        <v>199</v>
      </c>
      <c r="G172" s="134" t="s">
        <v>200</v>
      </c>
      <c r="H172" s="135">
        <v>68</v>
      </c>
      <c r="I172" s="136"/>
      <c r="J172" s="137">
        <f>ROUND(I172*H172,2)</f>
        <v>0</v>
      </c>
      <c r="K172" s="133" t="s">
        <v>130</v>
      </c>
      <c r="L172" s="31"/>
      <c r="M172" s="138" t="s">
        <v>1</v>
      </c>
      <c r="N172" s="139" t="s">
        <v>37</v>
      </c>
      <c r="P172" s="140">
        <f>O172*H172</f>
        <v>0</v>
      </c>
      <c r="Q172" s="140">
        <v>0</v>
      </c>
      <c r="R172" s="140">
        <f>Q172*H172</f>
        <v>0</v>
      </c>
      <c r="S172" s="140">
        <v>0</v>
      </c>
      <c r="T172" s="141">
        <f>S172*H172</f>
        <v>0</v>
      </c>
      <c r="AR172" s="142" t="s">
        <v>131</v>
      </c>
      <c r="AT172" s="142" t="s">
        <v>126</v>
      </c>
      <c r="AU172" s="142" t="s">
        <v>81</v>
      </c>
      <c r="AY172" s="16" t="s">
        <v>124</v>
      </c>
      <c r="BE172" s="143">
        <f>IF(N172="základní",J172,0)</f>
        <v>0</v>
      </c>
      <c r="BF172" s="143">
        <f>IF(N172="snížená",J172,0)</f>
        <v>0</v>
      </c>
      <c r="BG172" s="143">
        <f>IF(N172="zákl. přenesená",J172,0)</f>
        <v>0</v>
      </c>
      <c r="BH172" s="143">
        <f>IF(N172="sníž. přenesená",J172,0)</f>
        <v>0</v>
      </c>
      <c r="BI172" s="143">
        <f>IF(N172="nulová",J172,0)</f>
        <v>0</v>
      </c>
      <c r="BJ172" s="16" t="s">
        <v>79</v>
      </c>
      <c r="BK172" s="143">
        <f>ROUND(I172*H172,2)</f>
        <v>0</v>
      </c>
      <c r="BL172" s="16" t="s">
        <v>131</v>
      </c>
      <c r="BM172" s="142" t="s">
        <v>201</v>
      </c>
    </row>
    <row r="173" spans="2:65" s="1" customFormat="1" ht="19.5">
      <c r="B173" s="31"/>
      <c r="D173" s="144" t="s">
        <v>133</v>
      </c>
      <c r="F173" s="145" t="s">
        <v>202</v>
      </c>
      <c r="I173" s="146"/>
      <c r="L173" s="31"/>
      <c r="M173" s="147"/>
      <c r="T173" s="55"/>
      <c r="AT173" s="16" t="s">
        <v>133</v>
      </c>
      <c r="AU173" s="16" t="s">
        <v>81</v>
      </c>
    </row>
    <row r="174" spans="2:65" s="1" customFormat="1" ht="39">
      <c r="B174" s="31"/>
      <c r="D174" s="144" t="s">
        <v>135</v>
      </c>
      <c r="F174" s="148" t="s">
        <v>203</v>
      </c>
      <c r="I174" s="146"/>
      <c r="L174" s="31"/>
      <c r="M174" s="147"/>
      <c r="T174" s="55"/>
      <c r="AT174" s="16" t="s">
        <v>135</v>
      </c>
      <c r="AU174" s="16" t="s">
        <v>81</v>
      </c>
    </row>
    <row r="175" spans="2:65" s="13" customFormat="1">
      <c r="B175" s="156"/>
      <c r="D175" s="144" t="s">
        <v>154</v>
      </c>
      <c r="E175" s="157" t="s">
        <v>1</v>
      </c>
      <c r="F175" s="158" t="s">
        <v>204</v>
      </c>
      <c r="H175" s="157" t="s">
        <v>1</v>
      </c>
      <c r="I175" s="159"/>
      <c r="L175" s="156"/>
      <c r="M175" s="160"/>
      <c r="T175" s="161"/>
      <c r="AT175" s="157" t="s">
        <v>154</v>
      </c>
      <c r="AU175" s="157" t="s">
        <v>81</v>
      </c>
      <c r="AV175" s="13" t="s">
        <v>79</v>
      </c>
      <c r="AW175" s="13" t="s">
        <v>29</v>
      </c>
      <c r="AX175" s="13" t="s">
        <v>72</v>
      </c>
      <c r="AY175" s="157" t="s">
        <v>124</v>
      </c>
    </row>
    <row r="176" spans="2:65" s="12" customFormat="1">
      <c r="B176" s="149"/>
      <c r="D176" s="144" t="s">
        <v>154</v>
      </c>
      <c r="E176" s="150" t="s">
        <v>1</v>
      </c>
      <c r="F176" s="151" t="s">
        <v>205</v>
      </c>
      <c r="H176" s="152">
        <v>19.2</v>
      </c>
      <c r="I176" s="153"/>
      <c r="L176" s="149"/>
      <c r="M176" s="154"/>
      <c r="T176" s="155"/>
      <c r="AT176" s="150" t="s">
        <v>154</v>
      </c>
      <c r="AU176" s="150" t="s">
        <v>81</v>
      </c>
      <c r="AV176" s="12" t="s">
        <v>81</v>
      </c>
      <c r="AW176" s="12" t="s">
        <v>29</v>
      </c>
      <c r="AX176" s="12" t="s">
        <v>72</v>
      </c>
      <c r="AY176" s="150" t="s">
        <v>124</v>
      </c>
    </row>
    <row r="177" spans="2:65" s="13" customFormat="1">
      <c r="B177" s="156"/>
      <c r="D177" s="144" t="s">
        <v>154</v>
      </c>
      <c r="E177" s="157" t="s">
        <v>1</v>
      </c>
      <c r="F177" s="158" t="s">
        <v>206</v>
      </c>
      <c r="H177" s="157" t="s">
        <v>1</v>
      </c>
      <c r="I177" s="159"/>
      <c r="L177" s="156"/>
      <c r="M177" s="160"/>
      <c r="T177" s="161"/>
      <c r="AT177" s="157" t="s">
        <v>154</v>
      </c>
      <c r="AU177" s="157" t="s">
        <v>81</v>
      </c>
      <c r="AV177" s="13" t="s">
        <v>79</v>
      </c>
      <c r="AW177" s="13" t="s">
        <v>29</v>
      </c>
      <c r="AX177" s="13" t="s">
        <v>72</v>
      </c>
      <c r="AY177" s="157" t="s">
        <v>124</v>
      </c>
    </row>
    <row r="178" spans="2:65" s="12" customFormat="1">
      <c r="B178" s="149"/>
      <c r="D178" s="144" t="s">
        <v>154</v>
      </c>
      <c r="E178" s="150" t="s">
        <v>1</v>
      </c>
      <c r="F178" s="151" t="s">
        <v>207</v>
      </c>
      <c r="H178" s="152">
        <v>40.799999999999997</v>
      </c>
      <c r="I178" s="153"/>
      <c r="L178" s="149"/>
      <c r="M178" s="154"/>
      <c r="T178" s="155"/>
      <c r="AT178" s="150" t="s">
        <v>154</v>
      </c>
      <c r="AU178" s="150" t="s">
        <v>81</v>
      </c>
      <c r="AV178" s="12" t="s">
        <v>81</v>
      </c>
      <c r="AW178" s="12" t="s">
        <v>29</v>
      </c>
      <c r="AX178" s="12" t="s">
        <v>72</v>
      </c>
      <c r="AY178" s="150" t="s">
        <v>124</v>
      </c>
    </row>
    <row r="179" spans="2:65" s="13" customFormat="1">
      <c r="B179" s="156"/>
      <c r="D179" s="144" t="s">
        <v>154</v>
      </c>
      <c r="E179" s="157" t="s">
        <v>1</v>
      </c>
      <c r="F179" s="158" t="s">
        <v>208</v>
      </c>
      <c r="H179" s="157" t="s">
        <v>1</v>
      </c>
      <c r="I179" s="159"/>
      <c r="L179" s="156"/>
      <c r="M179" s="160"/>
      <c r="T179" s="161"/>
      <c r="AT179" s="157" t="s">
        <v>154</v>
      </c>
      <c r="AU179" s="157" t="s">
        <v>81</v>
      </c>
      <c r="AV179" s="13" t="s">
        <v>79</v>
      </c>
      <c r="AW179" s="13" t="s">
        <v>29</v>
      </c>
      <c r="AX179" s="13" t="s">
        <v>72</v>
      </c>
      <c r="AY179" s="157" t="s">
        <v>124</v>
      </c>
    </row>
    <row r="180" spans="2:65" s="12" customFormat="1">
      <c r="B180" s="149"/>
      <c r="D180" s="144" t="s">
        <v>154</v>
      </c>
      <c r="E180" s="150" t="s">
        <v>1</v>
      </c>
      <c r="F180" s="151" t="s">
        <v>209</v>
      </c>
      <c r="H180" s="152">
        <v>8</v>
      </c>
      <c r="I180" s="153"/>
      <c r="L180" s="149"/>
      <c r="M180" s="154"/>
      <c r="T180" s="155"/>
      <c r="AT180" s="150" t="s">
        <v>154</v>
      </c>
      <c r="AU180" s="150" t="s">
        <v>81</v>
      </c>
      <c r="AV180" s="12" t="s">
        <v>81</v>
      </c>
      <c r="AW180" s="12" t="s">
        <v>29</v>
      </c>
      <c r="AX180" s="12" t="s">
        <v>72</v>
      </c>
      <c r="AY180" s="150" t="s">
        <v>124</v>
      </c>
    </row>
    <row r="181" spans="2:65" s="14" customFormat="1">
      <c r="B181" s="162"/>
      <c r="D181" s="144" t="s">
        <v>154</v>
      </c>
      <c r="E181" s="163" t="s">
        <v>1</v>
      </c>
      <c r="F181" s="164" t="s">
        <v>210</v>
      </c>
      <c r="H181" s="165">
        <v>68</v>
      </c>
      <c r="I181" s="166"/>
      <c r="L181" s="162"/>
      <c r="M181" s="167"/>
      <c r="T181" s="168"/>
      <c r="AT181" s="163" t="s">
        <v>154</v>
      </c>
      <c r="AU181" s="163" t="s">
        <v>81</v>
      </c>
      <c r="AV181" s="14" t="s">
        <v>131</v>
      </c>
      <c r="AW181" s="14" t="s">
        <v>29</v>
      </c>
      <c r="AX181" s="14" t="s">
        <v>79</v>
      </c>
      <c r="AY181" s="163" t="s">
        <v>124</v>
      </c>
    </row>
    <row r="182" spans="2:65" s="1" customFormat="1" ht="16.5" customHeight="1">
      <c r="B182" s="31"/>
      <c r="C182" s="131" t="s">
        <v>211</v>
      </c>
      <c r="D182" s="131" t="s">
        <v>126</v>
      </c>
      <c r="E182" s="132" t="s">
        <v>212</v>
      </c>
      <c r="F182" s="133" t="s">
        <v>213</v>
      </c>
      <c r="G182" s="134" t="s">
        <v>200</v>
      </c>
      <c r="H182" s="135">
        <v>15</v>
      </c>
      <c r="I182" s="136"/>
      <c r="J182" s="137">
        <f>ROUND(I182*H182,2)</f>
        <v>0</v>
      </c>
      <c r="K182" s="133" t="s">
        <v>130</v>
      </c>
      <c r="L182" s="31"/>
      <c r="M182" s="138" t="s">
        <v>1</v>
      </c>
      <c r="N182" s="139" t="s">
        <v>37</v>
      </c>
      <c r="P182" s="140">
        <f>O182*H182</f>
        <v>0</v>
      </c>
      <c r="Q182" s="140">
        <v>0</v>
      </c>
      <c r="R182" s="140">
        <f>Q182*H182</f>
        <v>0</v>
      </c>
      <c r="S182" s="140">
        <v>0</v>
      </c>
      <c r="T182" s="141">
        <f>S182*H182</f>
        <v>0</v>
      </c>
      <c r="AR182" s="142" t="s">
        <v>131</v>
      </c>
      <c r="AT182" s="142" t="s">
        <v>126</v>
      </c>
      <c r="AU182" s="142" t="s">
        <v>81</v>
      </c>
      <c r="AY182" s="16" t="s">
        <v>124</v>
      </c>
      <c r="BE182" s="143">
        <f>IF(N182="základní",J182,0)</f>
        <v>0</v>
      </c>
      <c r="BF182" s="143">
        <f>IF(N182="snížená",J182,0)</f>
        <v>0</v>
      </c>
      <c r="BG182" s="143">
        <f>IF(N182="zákl. přenesená",J182,0)</f>
        <v>0</v>
      </c>
      <c r="BH182" s="143">
        <f>IF(N182="sníž. přenesená",J182,0)</f>
        <v>0</v>
      </c>
      <c r="BI182" s="143">
        <f>IF(N182="nulová",J182,0)</f>
        <v>0</v>
      </c>
      <c r="BJ182" s="16" t="s">
        <v>79</v>
      </c>
      <c r="BK182" s="143">
        <f>ROUND(I182*H182,2)</f>
        <v>0</v>
      </c>
      <c r="BL182" s="16" t="s">
        <v>131</v>
      </c>
      <c r="BM182" s="142" t="s">
        <v>214</v>
      </c>
    </row>
    <row r="183" spans="2:65" s="1" customFormat="1" ht="19.5">
      <c r="B183" s="31"/>
      <c r="D183" s="144" t="s">
        <v>133</v>
      </c>
      <c r="F183" s="145" t="s">
        <v>215</v>
      </c>
      <c r="I183" s="146"/>
      <c r="L183" s="31"/>
      <c r="M183" s="147"/>
      <c r="T183" s="55"/>
      <c r="AT183" s="16" t="s">
        <v>133</v>
      </c>
      <c r="AU183" s="16" t="s">
        <v>81</v>
      </c>
    </row>
    <row r="184" spans="2:65" s="1" customFormat="1" ht="39">
      <c r="B184" s="31"/>
      <c r="D184" s="144" t="s">
        <v>135</v>
      </c>
      <c r="F184" s="148" t="s">
        <v>216</v>
      </c>
      <c r="I184" s="146"/>
      <c r="L184" s="31"/>
      <c r="M184" s="147"/>
      <c r="T184" s="55"/>
      <c r="AT184" s="16" t="s">
        <v>135</v>
      </c>
      <c r="AU184" s="16" t="s">
        <v>81</v>
      </c>
    </row>
    <row r="185" spans="2:65" s="13" customFormat="1">
      <c r="B185" s="156"/>
      <c r="D185" s="144" t="s">
        <v>154</v>
      </c>
      <c r="E185" s="157" t="s">
        <v>1</v>
      </c>
      <c r="F185" s="158" t="s">
        <v>217</v>
      </c>
      <c r="H185" s="157" t="s">
        <v>1</v>
      </c>
      <c r="I185" s="159"/>
      <c r="L185" s="156"/>
      <c r="M185" s="160"/>
      <c r="T185" s="161"/>
      <c r="AT185" s="157" t="s">
        <v>154</v>
      </c>
      <c r="AU185" s="157" t="s">
        <v>81</v>
      </c>
      <c r="AV185" s="13" t="s">
        <v>79</v>
      </c>
      <c r="AW185" s="13" t="s">
        <v>29</v>
      </c>
      <c r="AX185" s="13" t="s">
        <v>72</v>
      </c>
      <c r="AY185" s="157" t="s">
        <v>124</v>
      </c>
    </row>
    <row r="186" spans="2:65" s="12" customFormat="1">
      <c r="B186" s="149"/>
      <c r="D186" s="144" t="s">
        <v>154</v>
      </c>
      <c r="E186" s="150" t="s">
        <v>1</v>
      </c>
      <c r="F186" s="151" t="s">
        <v>218</v>
      </c>
      <c r="H186" s="152">
        <v>15</v>
      </c>
      <c r="I186" s="153"/>
      <c r="L186" s="149"/>
      <c r="M186" s="154"/>
      <c r="T186" s="155"/>
      <c r="AT186" s="150" t="s">
        <v>154</v>
      </c>
      <c r="AU186" s="150" t="s">
        <v>81</v>
      </c>
      <c r="AV186" s="12" t="s">
        <v>81</v>
      </c>
      <c r="AW186" s="12" t="s">
        <v>29</v>
      </c>
      <c r="AX186" s="12" t="s">
        <v>79</v>
      </c>
      <c r="AY186" s="150" t="s">
        <v>124</v>
      </c>
    </row>
    <row r="187" spans="2:65" s="1" customFormat="1" ht="16.5" customHeight="1">
      <c r="B187" s="31"/>
      <c r="C187" s="169" t="s">
        <v>219</v>
      </c>
      <c r="D187" s="169" t="s">
        <v>220</v>
      </c>
      <c r="E187" s="170" t="s">
        <v>221</v>
      </c>
      <c r="F187" s="171" t="s">
        <v>222</v>
      </c>
      <c r="G187" s="172" t="s">
        <v>200</v>
      </c>
      <c r="H187" s="173">
        <v>15</v>
      </c>
      <c r="I187" s="174"/>
      <c r="J187" s="175">
        <f>ROUND(I187*H187,2)</f>
        <v>0</v>
      </c>
      <c r="K187" s="171" t="s">
        <v>1</v>
      </c>
      <c r="L187" s="176"/>
      <c r="M187" s="177" t="s">
        <v>1</v>
      </c>
      <c r="N187" s="178" t="s">
        <v>37</v>
      </c>
      <c r="P187" s="140">
        <f>O187*H187</f>
        <v>0</v>
      </c>
      <c r="Q187" s="140">
        <v>0</v>
      </c>
      <c r="R187" s="140">
        <f>Q187*H187</f>
        <v>0</v>
      </c>
      <c r="S187" s="140">
        <v>0</v>
      </c>
      <c r="T187" s="141">
        <f>S187*H187</f>
        <v>0</v>
      </c>
      <c r="AR187" s="142" t="s">
        <v>174</v>
      </c>
      <c r="AT187" s="142" t="s">
        <v>220</v>
      </c>
      <c r="AU187" s="142" t="s">
        <v>81</v>
      </c>
      <c r="AY187" s="16" t="s">
        <v>124</v>
      </c>
      <c r="BE187" s="143">
        <f>IF(N187="základní",J187,0)</f>
        <v>0</v>
      </c>
      <c r="BF187" s="143">
        <f>IF(N187="snížená",J187,0)</f>
        <v>0</v>
      </c>
      <c r="BG187" s="143">
        <f>IF(N187="zákl. přenesená",J187,0)</f>
        <v>0</v>
      </c>
      <c r="BH187" s="143">
        <f>IF(N187="sníž. přenesená",J187,0)</f>
        <v>0</v>
      </c>
      <c r="BI187" s="143">
        <f>IF(N187="nulová",J187,0)</f>
        <v>0</v>
      </c>
      <c r="BJ187" s="16" t="s">
        <v>79</v>
      </c>
      <c r="BK187" s="143">
        <f>ROUND(I187*H187,2)</f>
        <v>0</v>
      </c>
      <c r="BL187" s="16" t="s">
        <v>131</v>
      </c>
      <c r="BM187" s="142" t="s">
        <v>223</v>
      </c>
    </row>
    <row r="188" spans="2:65" s="1" customFormat="1">
      <c r="B188" s="31"/>
      <c r="D188" s="144" t="s">
        <v>133</v>
      </c>
      <c r="F188" s="145" t="s">
        <v>222</v>
      </c>
      <c r="I188" s="146"/>
      <c r="L188" s="31"/>
      <c r="M188" s="147"/>
      <c r="T188" s="55"/>
      <c r="AT188" s="16" t="s">
        <v>133</v>
      </c>
      <c r="AU188" s="16" t="s">
        <v>81</v>
      </c>
    </row>
    <row r="189" spans="2:65" s="1" customFormat="1" ht="16.5" customHeight="1">
      <c r="B189" s="31"/>
      <c r="C189" s="131" t="s">
        <v>224</v>
      </c>
      <c r="D189" s="131" t="s">
        <v>126</v>
      </c>
      <c r="E189" s="132" t="s">
        <v>225</v>
      </c>
      <c r="F189" s="133" t="s">
        <v>226</v>
      </c>
      <c r="G189" s="134" t="s">
        <v>200</v>
      </c>
      <c r="H189" s="135">
        <v>15</v>
      </c>
      <c r="I189" s="136"/>
      <c r="J189" s="137">
        <f>ROUND(I189*H189,2)</f>
        <v>0</v>
      </c>
      <c r="K189" s="133" t="s">
        <v>130</v>
      </c>
      <c r="L189" s="31"/>
      <c r="M189" s="138" t="s">
        <v>1</v>
      </c>
      <c r="N189" s="139" t="s">
        <v>37</v>
      </c>
      <c r="P189" s="140">
        <f>O189*H189</f>
        <v>0</v>
      </c>
      <c r="Q189" s="140">
        <v>0</v>
      </c>
      <c r="R189" s="140">
        <f>Q189*H189</f>
        <v>0</v>
      </c>
      <c r="S189" s="140">
        <v>0</v>
      </c>
      <c r="T189" s="141">
        <f>S189*H189</f>
        <v>0</v>
      </c>
      <c r="AR189" s="142" t="s">
        <v>131</v>
      </c>
      <c r="AT189" s="142" t="s">
        <v>126</v>
      </c>
      <c r="AU189" s="142" t="s">
        <v>81</v>
      </c>
      <c r="AY189" s="16" t="s">
        <v>124</v>
      </c>
      <c r="BE189" s="143">
        <f>IF(N189="základní",J189,0)</f>
        <v>0</v>
      </c>
      <c r="BF189" s="143">
        <f>IF(N189="snížená",J189,0)</f>
        <v>0</v>
      </c>
      <c r="BG189" s="143">
        <f>IF(N189="zákl. přenesená",J189,0)</f>
        <v>0</v>
      </c>
      <c r="BH189" s="143">
        <f>IF(N189="sníž. přenesená",J189,0)</f>
        <v>0</v>
      </c>
      <c r="BI189" s="143">
        <f>IF(N189="nulová",J189,0)</f>
        <v>0</v>
      </c>
      <c r="BJ189" s="16" t="s">
        <v>79</v>
      </c>
      <c r="BK189" s="143">
        <f>ROUND(I189*H189,2)</f>
        <v>0</v>
      </c>
      <c r="BL189" s="16" t="s">
        <v>131</v>
      </c>
      <c r="BM189" s="142" t="s">
        <v>227</v>
      </c>
    </row>
    <row r="190" spans="2:65" s="1" customFormat="1" ht="19.5">
      <c r="B190" s="31"/>
      <c r="D190" s="144" t="s">
        <v>133</v>
      </c>
      <c r="F190" s="145" t="s">
        <v>228</v>
      </c>
      <c r="I190" s="146"/>
      <c r="L190" s="31"/>
      <c r="M190" s="147"/>
      <c r="T190" s="55"/>
      <c r="AT190" s="16" t="s">
        <v>133</v>
      </c>
      <c r="AU190" s="16" t="s">
        <v>81</v>
      </c>
    </row>
    <row r="191" spans="2:65" s="1" customFormat="1" ht="39">
      <c r="B191" s="31"/>
      <c r="D191" s="144" t="s">
        <v>135</v>
      </c>
      <c r="F191" s="148" t="s">
        <v>216</v>
      </c>
      <c r="I191" s="146"/>
      <c r="L191" s="31"/>
      <c r="M191" s="147"/>
      <c r="T191" s="55"/>
      <c r="AT191" s="16" t="s">
        <v>135</v>
      </c>
      <c r="AU191" s="16" t="s">
        <v>81</v>
      </c>
    </row>
    <row r="192" spans="2:65" s="1" customFormat="1" ht="16.5" customHeight="1">
      <c r="B192" s="31"/>
      <c r="C192" s="131" t="s">
        <v>8</v>
      </c>
      <c r="D192" s="131" t="s">
        <v>126</v>
      </c>
      <c r="E192" s="132" t="s">
        <v>229</v>
      </c>
      <c r="F192" s="133" t="s">
        <v>230</v>
      </c>
      <c r="G192" s="134" t="s">
        <v>129</v>
      </c>
      <c r="H192" s="135">
        <v>2</v>
      </c>
      <c r="I192" s="136"/>
      <c r="J192" s="137">
        <f>ROUND(I192*H192,2)</f>
        <v>0</v>
      </c>
      <c r="K192" s="133" t="s">
        <v>130</v>
      </c>
      <c r="L192" s="31"/>
      <c r="M192" s="138" t="s">
        <v>1</v>
      </c>
      <c r="N192" s="139" t="s">
        <v>37</v>
      </c>
      <c r="P192" s="140">
        <f>O192*H192</f>
        <v>0</v>
      </c>
      <c r="Q192" s="140">
        <v>0</v>
      </c>
      <c r="R192" s="140">
        <f>Q192*H192</f>
        <v>0</v>
      </c>
      <c r="S192" s="140">
        <v>0</v>
      </c>
      <c r="T192" s="141">
        <f>S192*H192</f>
        <v>0</v>
      </c>
      <c r="AR192" s="142" t="s">
        <v>131</v>
      </c>
      <c r="AT192" s="142" t="s">
        <v>126</v>
      </c>
      <c r="AU192" s="142" t="s">
        <v>81</v>
      </c>
      <c r="AY192" s="16" t="s">
        <v>124</v>
      </c>
      <c r="BE192" s="143">
        <f>IF(N192="základní",J192,0)</f>
        <v>0</v>
      </c>
      <c r="BF192" s="143">
        <f>IF(N192="snížená",J192,0)</f>
        <v>0</v>
      </c>
      <c r="BG192" s="143">
        <f>IF(N192="zákl. přenesená",J192,0)</f>
        <v>0</v>
      </c>
      <c r="BH192" s="143">
        <f>IF(N192="sníž. přenesená",J192,0)</f>
        <v>0</v>
      </c>
      <c r="BI192" s="143">
        <f>IF(N192="nulová",J192,0)</f>
        <v>0</v>
      </c>
      <c r="BJ192" s="16" t="s">
        <v>79</v>
      </c>
      <c r="BK192" s="143">
        <f>ROUND(I192*H192,2)</f>
        <v>0</v>
      </c>
      <c r="BL192" s="16" t="s">
        <v>131</v>
      </c>
      <c r="BM192" s="142" t="s">
        <v>231</v>
      </c>
    </row>
    <row r="193" spans="2:65" s="1" customFormat="1" ht="19.5">
      <c r="B193" s="31"/>
      <c r="D193" s="144" t="s">
        <v>133</v>
      </c>
      <c r="F193" s="145" t="s">
        <v>232</v>
      </c>
      <c r="I193" s="146"/>
      <c r="L193" s="31"/>
      <c r="M193" s="147"/>
      <c r="T193" s="55"/>
      <c r="AT193" s="16" t="s">
        <v>133</v>
      </c>
      <c r="AU193" s="16" t="s">
        <v>81</v>
      </c>
    </row>
    <row r="194" spans="2:65" s="1" customFormat="1" ht="19.5">
      <c r="B194" s="31"/>
      <c r="D194" s="144" t="s">
        <v>135</v>
      </c>
      <c r="F194" s="148" t="s">
        <v>233</v>
      </c>
      <c r="I194" s="146"/>
      <c r="L194" s="31"/>
      <c r="M194" s="147"/>
      <c r="T194" s="55"/>
      <c r="AT194" s="16" t="s">
        <v>135</v>
      </c>
      <c r="AU194" s="16" t="s">
        <v>81</v>
      </c>
    </row>
    <row r="195" spans="2:65" s="1" customFormat="1" ht="16.5" customHeight="1">
      <c r="B195" s="31"/>
      <c r="C195" s="131" t="s">
        <v>234</v>
      </c>
      <c r="D195" s="131" t="s">
        <v>126</v>
      </c>
      <c r="E195" s="132" t="s">
        <v>235</v>
      </c>
      <c r="F195" s="133" t="s">
        <v>236</v>
      </c>
      <c r="G195" s="134" t="s">
        <v>129</v>
      </c>
      <c r="H195" s="135">
        <v>2</v>
      </c>
      <c r="I195" s="136"/>
      <c r="J195" s="137">
        <f>ROUND(I195*H195,2)</f>
        <v>0</v>
      </c>
      <c r="K195" s="133" t="s">
        <v>130</v>
      </c>
      <c r="L195" s="31"/>
      <c r="M195" s="138" t="s">
        <v>1</v>
      </c>
      <c r="N195" s="139" t="s">
        <v>37</v>
      </c>
      <c r="P195" s="140">
        <f>O195*H195</f>
        <v>0</v>
      </c>
      <c r="Q195" s="140">
        <v>0</v>
      </c>
      <c r="R195" s="140">
        <f>Q195*H195</f>
        <v>0</v>
      </c>
      <c r="S195" s="140">
        <v>0</v>
      </c>
      <c r="T195" s="141">
        <f>S195*H195</f>
        <v>0</v>
      </c>
      <c r="AR195" s="142" t="s">
        <v>131</v>
      </c>
      <c r="AT195" s="142" t="s">
        <v>126</v>
      </c>
      <c r="AU195" s="142" t="s">
        <v>81</v>
      </c>
      <c r="AY195" s="16" t="s">
        <v>124</v>
      </c>
      <c r="BE195" s="143">
        <f>IF(N195="základní",J195,0)</f>
        <v>0</v>
      </c>
      <c r="BF195" s="143">
        <f>IF(N195="snížená",J195,0)</f>
        <v>0</v>
      </c>
      <c r="BG195" s="143">
        <f>IF(N195="zákl. přenesená",J195,0)</f>
        <v>0</v>
      </c>
      <c r="BH195" s="143">
        <f>IF(N195="sníž. přenesená",J195,0)</f>
        <v>0</v>
      </c>
      <c r="BI195" s="143">
        <f>IF(N195="nulová",J195,0)</f>
        <v>0</v>
      </c>
      <c r="BJ195" s="16" t="s">
        <v>79</v>
      </c>
      <c r="BK195" s="143">
        <f>ROUND(I195*H195,2)</f>
        <v>0</v>
      </c>
      <c r="BL195" s="16" t="s">
        <v>131</v>
      </c>
      <c r="BM195" s="142" t="s">
        <v>237</v>
      </c>
    </row>
    <row r="196" spans="2:65" s="1" customFormat="1" ht="19.5">
      <c r="B196" s="31"/>
      <c r="D196" s="144" t="s">
        <v>133</v>
      </c>
      <c r="F196" s="145" t="s">
        <v>238</v>
      </c>
      <c r="I196" s="146"/>
      <c r="L196" s="31"/>
      <c r="M196" s="147"/>
      <c r="T196" s="55"/>
      <c r="AT196" s="16" t="s">
        <v>133</v>
      </c>
      <c r="AU196" s="16" t="s">
        <v>81</v>
      </c>
    </row>
    <row r="197" spans="2:65" s="1" customFormat="1" ht="19.5">
      <c r="B197" s="31"/>
      <c r="D197" s="144" t="s">
        <v>135</v>
      </c>
      <c r="F197" s="148" t="s">
        <v>233</v>
      </c>
      <c r="I197" s="146"/>
      <c r="L197" s="31"/>
      <c r="M197" s="147"/>
      <c r="T197" s="55"/>
      <c r="AT197" s="16" t="s">
        <v>135</v>
      </c>
      <c r="AU197" s="16" t="s">
        <v>81</v>
      </c>
    </row>
    <row r="198" spans="2:65" s="1" customFormat="1" ht="16.5" customHeight="1">
      <c r="B198" s="31"/>
      <c r="C198" s="131" t="s">
        <v>239</v>
      </c>
      <c r="D198" s="131" t="s">
        <v>126</v>
      </c>
      <c r="E198" s="132" t="s">
        <v>240</v>
      </c>
      <c r="F198" s="133" t="s">
        <v>241</v>
      </c>
      <c r="G198" s="134" t="s">
        <v>129</v>
      </c>
      <c r="H198" s="135">
        <v>2</v>
      </c>
      <c r="I198" s="136"/>
      <c r="J198" s="137">
        <f>ROUND(I198*H198,2)</f>
        <v>0</v>
      </c>
      <c r="K198" s="133" t="s">
        <v>130</v>
      </c>
      <c r="L198" s="31"/>
      <c r="M198" s="138" t="s">
        <v>1</v>
      </c>
      <c r="N198" s="139" t="s">
        <v>37</v>
      </c>
      <c r="P198" s="140">
        <f>O198*H198</f>
        <v>0</v>
      </c>
      <c r="Q198" s="140">
        <v>0</v>
      </c>
      <c r="R198" s="140">
        <f>Q198*H198</f>
        <v>0</v>
      </c>
      <c r="S198" s="140">
        <v>0</v>
      </c>
      <c r="T198" s="141">
        <f>S198*H198</f>
        <v>0</v>
      </c>
      <c r="AR198" s="142" t="s">
        <v>131</v>
      </c>
      <c r="AT198" s="142" t="s">
        <v>126</v>
      </c>
      <c r="AU198" s="142" t="s">
        <v>81</v>
      </c>
      <c r="AY198" s="16" t="s">
        <v>124</v>
      </c>
      <c r="BE198" s="143">
        <f>IF(N198="základní",J198,0)</f>
        <v>0</v>
      </c>
      <c r="BF198" s="143">
        <f>IF(N198="snížená",J198,0)</f>
        <v>0</v>
      </c>
      <c r="BG198" s="143">
        <f>IF(N198="zákl. přenesená",J198,0)</f>
        <v>0</v>
      </c>
      <c r="BH198" s="143">
        <f>IF(N198="sníž. přenesená",J198,0)</f>
        <v>0</v>
      </c>
      <c r="BI198" s="143">
        <f>IF(N198="nulová",J198,0)</f>
        <v>0</v>
      </c>
      <c r="BJ198" s="16" t="s">
        <v>79</v>
      </c>
      <c r="BK198" s="143">
        <f>ROUND(I198*H198,2)</f>
        <v>0</v>
      </c>
      <c r="BL198" s="16" t="s">
        <v>131</v>
      </c>
      <c r="BM198" s="142" t="s">
        <v>242</v>
      </c>
    </row>
    <row r="199" spans="2:65" s="1" customFormat="1" ht="19.5">
      <c r="B199" s="31"/>
      <c r="D199" s="144" t="s">
        <v>133</v>
      </c>
      <c r="F199" s="145" t="s">
        <v>243</v>
      </c>
      <c r="I199" s="146"/>
      <c r="L199" s="31"/>
      <c r="M199" s="147"/>
      <c r="T199" s="55"/>
      <c r="AT199" s="16" t="s">
        <v>133</v>
      </c>
      <c r="AU199" s="16" t="s">
        <v>81</v>
      </c>
    </row>
    <row r="200" spans="2:65" s="1" customFormat="1" ht="19.5">
      <c r="B200" s="31"/>
      <c r="D200" s="144" t="s">
        <v>135</v>
      </c>
      <c r="F200" s="148" t="s">
        <v>233</v>
      </c>
      <c r="I200" s="146"/>
      <c r="L200" s="31"/>
      <c r="M200" s="147"/>
      <c r="T200" s="55"/>
      <c r="AT200" s="16" t="s">
        <v>135</v>
      </c>
      <c r="AU200" s="16" t="s">
        <v>81</v>
      </c>
    </row>
    <row r="201" spans="2:65" s="1" customFormat="1" ht="16.5" customHeight="1">
      <c r="B201" s="31"/>
      <c r="C201" s="131" t="s">
        <v>244</v>
      </c>
      <c r="D201" s="131" t="s">
        <v>126</v>
      </c>
      <c r="E201" s="132" t="s">
        <v>245</v>
      </c>
      <c r="F201" s="133" t="s">
        <v>246</v>
      </c>
      <c r="G201" s="134" t="s">
        <v>129</v>
      </c>
      <c r="H201" s="135">
        <v>22</v>
      </c>
      <c r="I201" s="136"/>
      <c r="J201" s="137">
        <f>ROUND(I201*H201,2)</f>
        <v>0</v>
      </c>
      <c r="K201" s="133" t="s">
        <v>130</v>
      </c>
      <c r="L201" s="31"/>
      <c r="M201" s="138" t="s">
        <v>1</v>
      </c>
      <c r="N201" s="139" t="s">
        <v>37</v>
      </c>
      <c r="P201" s="140">
        <f>O201*H201</f>
        <v>0</v>
      </c>
      <c r="Q201" s="140">
        <v>0</v>
      </c>
      <c r="R201" s="140">
        <f>Q201*H201</f>
        <v>0</v>
      </c>
      <c r="S201" s="140">
        <v>0</v>
      </c>
      <c r="T201" s="141">
        <f>S201*H201</f>
        <v>0</v>
      </c>
      <c r="AR201" s="142" t="s">
        <v>131</v>
      </c>
      <c r="AT201" s="142" t="s">
        <v>126</v>
      </c>
      <c r="AU201" s="142" t="s">
        <v>81</v>
      </c>
      <c r="AY201" s="16" t="s">
        <v>124</v>
      </c>
      <c r="BE201" s="143">
        <f>IF(N201="základní",J201,0)</f>
        <v>0</v>
      </c>
      <c r="BF201" s="143">
        <f>IF(N201="snížená",J201,0)</f>
        <v>0</v>
      </c>
      <c r="BG201" s="143">
        <f>IF(N201="zákl. přenesená",J201,0)</f>
        <v>0</v>
      </c>
      <c r="BH201" s="143">
        <f>IF(N201="sníž. přenesená",J201,0)</f>
        <v>0</v>
      </c>
      <c r="BI201" s="143">
        <f>IF(N201="nulová",J201,0)</f>
        <v>0</v>
      </c>
      <c r="BJ201" s="16" t="s">
        <v>79</v>
      </c>
      <c r="BK201" s="143">
        <f>ROUND(I201*H201,2)</f>
        <v>0</v>
      </c>
      <c r="BL201" s="16" t="s">
        <v>131</v>
      </c>
      <c r="BM201" s="142" t="s">
        <v>247</v>
      </c>
    </row>
    <row r="202" spans="2:65" s="1" customFormat="1" ht="19.5">
      <c r="B202" s="31"/>
      <c r="D202" s="144" t="s">
        <v>133</v>
      </c>
      <c r="F202" s="145" t="s">
        <v>248</v>
      </c>
      <c r="I202" s="146"/>
      <c r="L202" s="31"/>
      <c r="M202" s="147"/>
      <c r="T202" s="55"/>
      <c r="AT202" s="16" t="s">
        <v>133</v>
      </c>
      <c r="AU202" s="16" t="s">
        <v>81</v>
      </c>
    </row>
    <row r="203" spans="2:65" s="1" customFormat="1" ht="19.5">
      <c r="B203" s="31"/>
      <c r="D203" s="144" t="s">
        <v>135</v>
      </c>
      <c r="F203" s="148" t="s">
        <v>233</v>
      </c>
      <c r="I203" s="146"/>
      <c r="L203" s="31"/>
      <c r="M203" s="147"/>
      <c r="T203" s="55"/>
      <c r="AT203" s="16" t="s">
        <v>135</v>
      </c>
      <c r="AU203" s="16" t="s">
        <v>81</v>
      </c>
    </row>
    <row r="204" spans="2:65" s="1" customFormat="1" ht="16.5" customHeight="1">
      <c r="B204" s="31"/>
      <c r="C204" s="131" t="s">
        <v>249</v>
      </c>
      <c r="D204" s="131" t="s">
        <v>126</v>
      </c>
      <c r="E204" s="132" t="s">
        <v>250</v>
      </c>
      <c r="F204" s="133" t="s">
        <v>251</v>
      </c>
      <c r="G204" s="134" t="s">
        <v>129</v>
      </c>
      <c r="H204" s="135">
        <v>22</v>
      </c>
      <c r="I204" s="136"/>
      <c r="J204" s="137">
        <f>ROUND(I204*H204,2)</f>
        <v>0</v>
      </c>
      <c r="K204" s="133" t="s">
        <v>130</v>
      </c>
      <c r="L204" s="31"/>
      <c r="M204" s="138" t="s">
        <v>1</v>
      </c>
      <c r="N204" s="139" t="s">
        <v>37</v>
      </c>
      <c r="P204" s="140">
        <f>O204*H204</f>
        <v>0</v>
      </c>
      <c r="Q204" s="140">
        <v>0</v>
      </c>
      <c r="R204" s="140">
        <f>Q204*H204</f>
        <v>0</v>
      </c>
      <c r="S204" s="140">
        <v>0</v>
      </c>
      <c r="T204" s="141">
        <f>S204*H204</f>
        <v>0</v>
      </c>
      <c r="AR204" s="142" t="s">
        <v>131</v>
      </c>
      <c r="AT204" s="142" t="s">
        <v>126</v>
      </c>
      <c r="AU204" s="142" t="s">
        <v>81</v>
      </c>
      <c r="AY204" s="16" t="s">
        <v>124</v>
      </c>
      <c r="BE204" s="143">
        <f>IF(N204="základní",J204,0)</f>
        <v>0</v>
      </c>
      <c r="BF204" s="143">
        <f>IF(N204="snížená",J204,0)</f>
        <v>0</v>
      </c>
      <c r="BG204" s="143">
        <f>IF(N204="zákl. přenesená",J204,0)</f>
        <v>0</v>
      </c>
      <c r="BH204" s="143">
        <f>IF(N204="sníž. přenesená",J204,0)</f>
        <v>0</v>
      </c>
      <c r="BI204" s="143">
        <f>IF(N204="nulová",J204,0)</f>
        <v>0</v>
      </c>
      <c r="BJ204" s="16" t="s">
        <v>79</v>
      </c>
      <c r="BK204" s="143">
        <f>ROUND(I204*H204,2)</f>
        <v>0</v>
      </c>
      <c r="BL204" s="16" t="s">
        <v>131</v>
      </c>
      <c r="BM204" s="142" t="s">
        <v>252</v>
      </c>
    </row>
    <row r="205" spans="2:65" s="1" customFormat="1" ht="19.5">
      <c r="B205" s="31"/>
      <c r="D205" s="144" t="s">
        <v>133</v>
      </c>
      <c r="F205" s="145" t="s">
        <v>253</v>
      </c>
      <c r="I205" s="146"/>
      <c r="L205" s="31"/>
      <c r="M205" s="147"/>
      <c r="T205" s="55"/>
      <c r="AT205" s="16" t="s">
        <v>133</v>
      </c>
      <c r="AU205" s="16" t="s">
        <v>81</v>
      </c>
    </row>
    <row r="206" spans="2:65" s="1" customFormat="1" ht="19.5">
      <c r="B206" s="31"/>
      <c r="D206" s="144" t="s">
        <v>135</v>
      </c>
      <c r="F206" s="148" t="s">
        <v>233</v>
      </c>
      <c r="I206" s="146"/>
      <c r="L206" s="31"/>
      <c r="M206" s="147"/>
      <c r="T206" s="55"/>
      <c r="AT206" s="16" t="s">
        <v>135</v>
      </c>
      <c r="AU206" s="16" t="s">
        <v>81</v>
      </c>
    </row>
    <row r="207" spans="2:65" s="1" customFormat="1" ht="16.5" customHeight="1">
      <c r="B207" s="31"/>
      <c r="C207" s="131" t="s">
        <v>254</v>
      </c>
      <c r="D207" s="131" t="s">
        <v>126</v>
      </c>
      <c r="E207" s="132" t="s">
        <v>255</v>
      </c>
      <c r="F207" s="133" t="s">
        <v>256</v>
      </c>
      <c r="G207" s="134" t="s">
        <v>129</v>
      </c>
      <c r="H207" s="135">
        <v>22</v>
      </c>
      <c r="I207" s="136"/>
      <c r="J207" s="137">
        <f>ROUND(I207*H207,2)</f>
        <v>0</v>
      </c>
      <c r="K207" s="133" t="s">
        <v>130</v>
      </c>
      <c r="L207" s="31"/>
      <c r="M207" s="138" t="s">
        <v>1</v>
      </c>
      <c r="N207" s="139" t="s">
        <v>37</v>
      </c>
      <c r="P207" s="140">
        <f>O207*H207</f>
        <v>0</v>
      </c>
      <c r="Q207" s="140">
        <v>0</v>
      </c>
      <c r="R207" s="140">
        <f>Q207*H207</f>
        <v>0</v>
      </c>
      <c r="S207" s="140">
        <v>0</v>
      </c>
      <c r="T207" s="141">
        <f>S207*H207</f>
        <v>0</v>
      </c>
      <c r="AR207" s="142" t="s">
        <v>131</v>
      </c>
      <c r="AT207" s="142" t="s">
        <v>126</v>
      </c>
      <c r="AU207" s="142" t="s">
        <v>81</v>
      </c>
      <c r="AY207" s="16" t="s">
        <v>124</v>
      </c>
      <c r="BE207" s="143">
        <f>IF(N207="základní",J207,0)</f>
        <v>0</v>
      </c>
      <c r="BF207" s="143">
        <f>IF(N207="snížená",J207,0)</f>
        <v>0</v>
      </c>
      <c r="BG207" s="143">
        <f>IF(N207="zákl. přenesená",J207,0)</f>
        <v>0</v>
      </c>
      <c r="BH207" s="143">
        <f>IF(N207="sníž. přenesená",J207,0)</f>
        <v>0</v>
      </c>
      <c r="BI207" s="143">
        <f>IF(N207="nulová",J207,0)</f>
        <v>0</v>
      </c>
      <c r="BJ207" s="16" t="s">
        <v>79</v>
      </c>
      <c r="BK207" s="143">
        <f>ROUND(I207*H207,2)</f>
        <v>0</v>
      </c>
      <c r="BL207" s="16" t="s">
        <v>131</v>
      </c>
      <c r="BM207" s="142" t="s">
        <v>257</v>
      </c>
    </row>
    <row r="208" spans="2:65" s="1" customFormat="1" ht="19.5">
      <c r="B208" s="31"/>
      <c r="D208" s="144" t="s">
        <v>133</v>
      </c>
      <c r="F208" s="145" t="s">
        <v>258</v>
      </c>
      <c r="I208" s="146"/>
      <c r="L208" s="31"/>
      <c r="M208" s="147"/>
      <c r="T208" s="55"/>
      <c r="AT208" s="16" t="s">
        <v>133</v>
      </c>
      <c r="AU208" s="16" t="s">
        <v>81</v>
      </c>
    </row>
    <row r="209" spans="2:65" s="1" customFormat="1" ht="19.5">
      <c r="B209" s="31"/>
      <c r="D209" s="144" t="s">
        <v>135</v>
      </c>
      <c r="F209" s="148" t="s">
        <v>233</v>
      </c>
      <c r="I209" s="146"/>
      <c r="L209" s="31"/>
      <c r="M209" s="147"/>
      <c r="T209" s="55"/>
      <c r="AT209" s="16" t="s">
        <v>135</v>
      </c>
      <c r="AU209" s="16" t="s">
        <v>81</v>
      </c>
    </row>
    <row r="210" spans="2:65" s="1" customFormat="1" ht="16.5" customHeight="1">
      <c r="B210" s="31"/>
      <c r="C210" s="131" t="s">
        <v>7</v>
      </c>
      <c r="D210" s="131" t="s">
        <v>126</v>
      </c>
      <c r="E210" s="132" t="s">
        <v>259</v>
      </c>
      <c r="F210" s="133" t="s">
        <v>260</v>
      </c>
      <c r="G210" s="134" t="s">
        <v>200</v>
      </c>
      <c r="H210" s="135">
        <v>8</v>
      </c>
      <c r="I210" s="136"/>
      <c r="J210" s="137">
        <f>ROUND(I210*H210,2)</f>
        <v>0</v>
      </c>
      <c r="K210" s="133" t="s">
        <v>130</v>
      </c>
      <c r="L210" s="31"/>
      <c r="M210" s="138" t="s">
        <v>1</v>
      </c>
      <c r="N210" s="139" t="s">
        <v>37</v>
      </c>
      <c r="P210" s="140">
        <f>O210*H210</f>
        <v>0</v>
      </c>
      <c r="Q210" s="140">
        <v>0</v>
      </c>
      <c r="R210" s="140">
        <f>Q210*H210</f>
        <v>0</v>
      </c>
      <c r="S210" s="140">
        <v>0</v>
      </c>
      <c r="T210" s="141">
        <f>S210*H210</f>
        <v>0</v>
      </c>
      <c r="AR210" s="142" t="s">
        <v>131</v>
      </c>
      <c r="AT210" s="142" t="s">
        <v>126</v>
      </c>
      <c r="AU210" s="142" t="s">
        <v>81</v>
      </c>
      <c r="AY210" s="16" t="s">
        <v>124</v>
      </c>
      <c r="BE210" s="143">
        <f>IF(N210="základní",J210,0)</f>
        <v>0</v>
      </c>
      <c r="BF210" s="143">
        <f>IF(N210="snížená",J210,0)</f>
        <v>0</v>
      </c>
      <c r="BG210" s="143">
        <f>IF(N210="zákl. přenesená",J210,0)</f>
        <v>0</v>
      </c>
      <c r="BH210" s="143">
        <f>IF(N210="sníž. přenesená",J210,0)</f>
        <v>0</v>
      </c>
      <c r="BI210" s="143">
        <f>IF(N210="nulová",J210,0)</f>
        <v>0</v>
      </c>
      <c r="BJ210" s="16" t="s">
        <v>79</v>
      </c>
      <c r="BK210" s="143">
        <f>ROUND(I210*H210,2)</f>
        <v>0</v>
      </c>
      <c r="BL210" s="16" t="s">
        <v>131</v>
      </c>
      <c r="BM210" s="142" t="s">
        <v>261</v>
      </c>
    </row>
    <row r="211" spans="2:65" s="1" customFormat="1" ht="19.5">
      <c r="B211" s="31"/>
      <c r="D211" s="144" t="s">
        <v>133</v>
      </c>
      <c r="F211" s="145" t="s">
        <v>262</v>
      </c>
      <c r="I211" s="146"/>
      <c r="L211" s="31"/>
      <c r="M211" s="147"/>
      <c r="T211" s="55"/>
      <c r="AT211" s="16" t="s">
        <v>133</v>
      </c>
      <c r="AU211" s="16" t="s">
        <v>81</v>
      </c>
    </row>
    <row r="212" spans="2:65" s="1" customFormat="1" ht="39">
      <c r="B212" s="31"/>
      <c r="D212" s="144" t="s">
        <v>135</v>
      </c>
      <c r="F212" s="148" t="s">
        <v>263</v>
      </c>
      <c r="I212" s="146"/>
      <c r="L212" s="31"/>
      <c r="M212" s="147"/>
      <c r="T212" s="55"/>
      <c r="AT212" s="16" t="s">
        <v>135</v>
      </c>
      <c r="AU212" s="16" t="s">
        <v>81</v>
      </c>
    </row>
    <row r="213" spans="2:65" s="12" customFormat="1">
      <c r="B213" s="149"/>
      <c r="D213" s="144" t="s">
        <v>154</v>
      </c>
      <c r="E213" s="150" t="s">
        <v>1</v>
      </c>
      <c r="F213" s="151" t="s">
        <v>264</v>
      </c>
      <c r="H213" s="152">
        <v>8</v>
      </c>
      <c r="I213" s="153"/>
      <c r="L213" s="149"/>
      <c r="M213" s="154"/>
      <c r="T213" s="155"/>
      <c r="AT213" s="150" t="s">
        <v>154</v>
      </c>
      <c r="AU213" s="150" t="s">
        <v>81</v>
      </c>
      <c r="AV213" s="12" t="s">
        <v>81</v>
      </c>
      <c r="AW213" s="12" t="s">
        <v>29</v>
      </c>
      <c r="AX213" s="12" t="s">
        <v>79</v>
      </c>
      <c r="AY213" s="150" t="s">
        <v>124</v>
      </c>
    </row>
    <row r="214" spans="2:65" s="1" customFormat="1" ht="24">
      <c r="B214" s="31"/>
      <c r="C214" s="131" t="s">
        <v>265</v>
      </c>
      <c r="D214" s="131" t="s">
        <v>126</v>
      </c>
      <c r="E214" s="132" t="s">
        <v>266</v>
      </c>
      <c r="F214" s="133" t="s">
        <v>267</v>
      </c>
      <c r="G214" s="134" t="s">
        <v>200</v>
      </c>
      <c r="H214" s="135">
        <v>80</v>
      </c>
      <c r="I214" s="136"/>
      <c r="J214" s="137">
        <f>ROUND(I214*H214,2)</f>
        <v>0</v>
      </c>
      <c r="K214" s="133" t="s">
        <v>130</v>
      </c>
      <c r="L214" s="31"/>
      <c r="M214" s="138" t="s">
        <v>1</v>
      </c>
      <c r="N214" s="139" t="s">
        <v>37</v>
      </c>
      <c r="P214" s="140">
        <f>O214*H214</f>
        <v>0</v>
      </c>
      <c r="Q214" s="140">
        <v>0</v>
      </c>
      <c r="R214" s="140">
        <f>Q214*H214</f>
        <v>0</v>
      </c>
      <c r="S214" s="140">
        <v>0</v>
      </c>
      <c r="T214" s="141">
        <f>S214*H214</f>
        <v>0</v>
      </c>
      <c r="AR214" s="142" t="s">
        <v>131</v>
      </c>
      <c r="AT214" s="142" t="s">
        <v>126</v>
      </c>
      <c r="AU214" s="142" t="s">
        <v>81</v>
      </c>
      <c r="AY214" s="16" t="s">
        <v>124</v>
      </c>
      <c r="BE214" s="143">
        <f>IF(N214="základní",J214,0)</f>
        <v>0</v>
      </c>
      <c r="BF214" s="143">
        <f>IF(N214="snížená",J214,0)</f>
        <v>0</v>
      </c>
      <c r="BG214" s="143">
        <f>IF(N214="zákl. přenesená",J214,0)</f>
        <v>0</v>
      </c>
      <c r="BH214" s="143">
        <f>IF(N214="sníž. přenesená",J214,0)</f>
        <v>0</v>
      </c>
      <c r="BI214" s="143">
        <f>IF(N214="nulová",J214,0)</f>
        <v>0</v>
      </c>
      <c r="BJ214" s="16" t="s">
        <v>79</v>
      </c>
      <c r="BK214" s="143">
        <f>ROUND(I214*H214,2)</f>
        <v>0</v>
      </c>
      <c r="BL214" s="16" t="s">
        <v>131</v>
      </c>
      <c r="BM214" s="142" t="s">
        <v>268</v>
      </c>
    </row>
    <row r="215" spans="2:65" s="1" customFormat="1" ht="19.5">
      <c r="B215" s="31"/>
      <c r="D215" s="144" t="s">
        <v>133</v>
      </c>
      <c r="F215" s="145" t="s">
        <v>269</v>
      </c>
      <c r="I215" s="146"/>
      <c r="L215" s="31"/>
      <c r="M215" s="147"/>
      <c r="T215" s="55"/>
      <c r="AT215" s="16" t="s">
        <v>133</v>
      </c>
      <c r="AU215" s="16" t="s">
        <v>81</v>
      </c>
    </row>
    <row r="216" spans="2:65" s="1" customFormat="1" ht="39">
      <c r="B216" s="31"/>
      <c r="D216" s="144" t="s">
        <v>135</v>
      </c>
      <c r="F216" s="148" t="s">
        <v>263</v>
      </c>
      <c r="I216" s="146"/>
      <c r="L216" s="31"/>
      <c r="M216" s="147"/>
      <c r="T216" s="55"/>
      <c r="AT216" s="16" t="s">
        <v>135</v>
      </c>
      <c r="AU216" s="16" t="s">
        <v>81</v>
      </c>
    </row>
    <row r="217" spans="2:65" s="1" customFormat="1" ht="16.5" customHeight="1">
      <c r="B217" s="31"/>
      <c r="C217" s="131" t="s">
        <v>270</v>
      </c>
      <c r="D217" s="131" t="s">
        <v>126</v>
      </c>
      <c r="E217" s="132" t="s">
        <v>271</v>
      </c>
      <c r="F217" s="133" t="s">
        <v>272</v>
      </c>
      <c r="G217" s="134" t="s">
        <v>273</v>
      </c>
      <c r="H217" s="135">
        <v>60</v>
      </c>
      <c r="I217" s="136"/>
      <c r="J217" s="137">
        <f>ROUND(I217*H217,2)</f>
        <v>0</v>
      </c>
      <c r="K217" s="133" t="s">
        <v>130</v>
      </c>
      <c r="L217" s="31"/>
      <c r="M217" s="138" t="s">
        <v>1</v>
      </c>
      <c r="N217" s="139" t="s">
        <v>37</v>
      </c>
      <c r="P217" s="140">
        <f>O217*H217</f>
        <v>0</v>
      </c>
      <c r="Q217" s="140">
        <v>0</v>
      </c>
      <c r="R217" s="140">
        <f>Q217*H217</f>
        <v>0</v>
      </c>
      <c r="S217" s="140">
        <v>0</v>
      </c>
      <c r="T217" s="141">
        <f>S217*H217</f>
        <v>0</v>
      </c>
      <c r="AR217" s="142" t="s">
        <v>131</v>
      </c>
      <c r="AT217" s="142" t="s">
        <v>126</v>
      </c>
      <c r="AU217" s="142" t="s">
        <v>81</v>
      </c>
      <c r="AY217" s="16" t="s">
        <v>124</v>
      </c>
      <c r="BE217" s="143">
        <f>IF(N217="základní",J217,0)</f>
        <v>0</v>
      </c>
      <c r="BF217" s="143">
        <f>IF(N217="snížená",J217,0)</f>
        <v>0</v>
      </c>
      <c r="BG217" s="143">
        <f>IF(N217="zákl. přenesená",J217,0)</f>
        <v>0</v>
      </c>
      <c r="BH217" s="143">
        <f>IF(N217="sníž. přenesená",J217,0)</f>
        <v>0</v>
      </c>
      <c r="BI217" s="143">
        <f>IF(N217="nulová",J217,0)</f>
        <v>0</v>
      </c>
      <c r="BJ217" s="16" t="s">
        <v>79</v>
      </c>
      <c r="BK217" s="143">
        <f>ROUND(I217*H217,2)</f>
        <v>0</v>
      </c>
      <c r="BL217" s="16" t="s">
        <v>131</v>
      </c>
      <c r="BM217" s="142" t="s">
        <v>274</v>
      </c>
    </row>
    <row r="218" spans="2:65" s="1" customFormat="1">
      <c r="B218" s="31"/>
      <c r="D218" s="144" t="s">
        <v>133</v>
      </c>
      <c r="F218" s="145" t="s">
        <v>275</v>
      </c>
      <c r="I218" s="146"/>
      <c r="L218" s="31"/>
      <c r="M218" s="147"/>
      <c r="T218" s="55"/>
      <c r="AT218" s="16" t="s">
        <v>133</v>
      </c>
      <c r="AU218" s="16" t="s">
        <v>81</v>
      </c>
    </row>
    <row r="219" spans="2:65" s="1" customFormat="1" ht="29.25">
      <c r="B219" s="31"/>
      <c r="D219" s="144" t="s">
        <v>135</v>
      </c>
      <c r="F219" s="148" t="s">
        <v>276</v>
      </c>
      <c r="I219" s="146"/>
      <c r="L219" s="31"/>
      <c r="M219" s="147"/>
      <c r="T219" s="55"/>
      <c r="AT219" s="16" t="s">
        <v>135</v>
      </c>
      <c r="AU219" s="16" t="s">
        <v>81</v>
      </c>
    </row>
    <row r="220" spans="2:65" s="1" customFormat="1" ht="16.5" customHeight="1">
      <c r="B220" s="31"/>
      <c r="C220" s="131" t="s">
        <v>277</v>
      </c>
      <c r="D220" s="131" t="s">
        <v>126</v>
      </c>
      <c r="E220" s="132" t="s">
        <v>278</v>
      </c>
      <c r="F220" s="133" t="s">
        <v>279</v>
      </c>
      <c r="G220" s="134" t="s">
        <v>200</v>
      </c>
      <c r="H220" s="135">
        <v>8</v>
      </c>
      <c r="I220" s="136"/>
      <c r="J220" s="137">
        <f>ROUND(I220*H220,2)</f>
        <v>0</v>
      </c>
      <c r="K220" s="133" t="s">
        <v>130</v>
      </c>
      <c r="L220" s="31"/>
      <c r="M220" s="138" t="s">
        <v>1</v>
      </c>
      <c r="N220" s="139" t="s">
        <v>37</v>
      </c>
      <c r="P220" s="140">
        <f>O220*H220</f>
        <v>0</v>
      </c>
      <c r="Q220" s="140">
        <v>0</v>
      </c>
      <c r="R220" s="140">
        <f>Q220*H220</f>
        <v>0</v>
      </c>
      <c r="S220" s="140">
        <v>0</v>
      </c>
      <c r="T220" s="141">
        <f>S220*H220</f>
        <v>0</v>
      </c>
      <c r="AR220" s="142" t="s">
        <v>131</v>
      </c>
      <c r="AT220" s="142" t="s">
        <v>126</v>
      </c>
      <c r="AU220" s="142" t="s">
        <v>81</v>
      </c>
      <c r="AY220" s="16" t="s">
        <v>124</v>
      </c>
      <c r="BE220" s="143">
        <f>IF(N220="základní",J220,0)</f>
        <v>0</v>
      </c>
      <c r="BF220" s="143">
        <f>IF(N220="snížená",J220,0)</f>
        <v>0</v>
      </c>
      <c r="BG220" s="143">
        <f>IF(N220="zákl. přenesená",J220,0)</f>
        <v>0</v>
      </c>
      <c r="BH220" s="143">
        <f>IF(N220="sníž. přenesená",J220,0)</f>
        <v>0</v>
      </c>
      <c r="BI220" s="143">
        <f>IF(N220="nulová",J220,0)</f>
        <v>0</v>
      </c>
      <c r="BJ220" s="16" t="s">
        <v>79</v>
      </c>
      <c r="BK220" s="143">
        <f>ROUND(I220*H220,2)</f>
        <v>0</v>
      </c>
      <c r="BL220" s="16" t="s">
        <v>131</v>
      </c>
      <c r="BM220" s="142" t="s">
        <v>280</v>
      </c>
    </row>
    <row r="221" spans="2:65" s="1" customFormat="1">
      <c r="B221" s="31"/>
      <c r="D221" s="144" t="s">
        <v>133</v>
      </c>
      <c r="F221" s="145" t="s">
        <v>281</v>
      </c>
      <c r="I221" s="146"/>
      <c r="L221" s="31"/>
      <c r="M221" s="147"/>
      <c r="T221" s="55"/>
      <c r="AT221" s="16" t="s">
        <v>133</v>
      </c>
      <c r="AU221" s="16" t="s">
        <v>81</v>
      </c>
    </row>
    <row r="222" spans="2:65" s="1" customFormat="1" ht="68.25">
      <c r="B222" s="31"/>
      <c r="D222" s="144" t="s">
        <v>135</v>
      </c>
      <c r="F222" s="148" t="s">
        <v>282</v>
      </c>
      <c r="I222" s="146"/>
      <c r="L222" s="31"/>
      <c r="M222" s="147"/>
      <c r="T222" s="55"/>
      <c r="AT222" s="16" t="s">
        <v>135</v>
      </c>
      <c r="AU222" s="16" t="s">
        <v>81</v>
      </c>
    </row>
    <row r="223" spans="2:65" s="1" customFormat="1" ht="16.5" customHeight="1">
      <c r="B223" s="31"/>
      <c r="C223" s="131" t="s">
        <v>283</v>
      </c>
      <c r="D223" s="131" t="s">
        <v>126</v>
      </c>
      <c r="E223" s="132" t="s">
        <v>284</v>
      </c>
      <c r="F223" s="133" t="s">
        <v>285</v>
      </c>
      <c r="G223" s="134" t="s">
        <v>200</v>
      </c>
      <c r="H223" s="135">
        <v>60</v>
      </c>
      <c r="I223" s="136"/>
      <c r="J223" s="137">
        <f>ROUND(I223*H223,2)</f>
        <v>0</v>
      </c>
      <c r="K223" s="133" t="s">
        <v>130</v>
      </c>
      <c r="L223" s="31"/>
      <c r="M223" s="138" t="s">
        <v>1</v>
      </c>
      <c r="N223" s="139" t="s">
        <v>37</v>
      </c>
      <c r="P223" s="140">
        <f>O223*H223</f>
        <v>0</v>
      </c>
      <c r="Q223" s="140">
        <v>0</v>
      </c>
      <c r="R223" s="140">
        <f>Q223*H223</f>
        <v>0</v>
      </c>
      <c r="S223" s="140">
        <v>0</v>
      </c>
      <c r="T223" s="141">
        <f>S223*H223</f>
        <v>0</v>
      </c>
      <c r="AR223" s="142" t="s">
        <v>131</v>
      </c>
      <c r="AT223" s="142" t="s">
        <v>126</v>
      </c>
      <c r="AU223" s="142" t="s">
        <v>81</v>
      </c>
      <c r="AY223" s="16" t="s">
        <v>124</v>
      </c>
      <c r="BE223" s="143">
        <f>IF(N223="základní",J223,0)</f>
        <v>0</v>
      </c>
      <c r="BF223" s="143">
        <f>IF(N223="snížená",J223,0)</f>
        <v>0</v>
      </c>
      <c r="BG223" s="143">
        <f>IF(N223="zákl. přenesená",J223,0)</f>
        <v>0</v>
      </c>
      <c r="BH223" s="143">
        <f>IF(N223="sníž. přenesená",J223,0)</f>
        <v>0</v>
      </c>
      <c r="BI223" s="143">
        <f>IF(N223="nulová",J223,0)</f>
        <v>0</v>
      </c>
      <c r="BJ223" s="16" t="s">
        <v>79</v>
      </c>
      <c r="BK223" s="143">
        <f>ROUND(I223*H223,2)</f>
        <v>0</v>
      </c>
      <c r="BL223" s="16" t="s">
        <v>131</v>
      </c>
      <c r="BM223" s="142" t="s">
        <v>286</v>
      </c>
    </row>
    <row r="224" spans="2:65" s="1" customFormat="1" ht="19.5">
      <c r="B224" s="31"/>
      <c r="D224" s="144" t="s">
        <v>133</v>
      </c>
      <c r="F224" s="145" t="s">
        <v>287</v>
      </c>
      <c r="I224" s="146"/>
      <c r="L224" s="31"/>
      <c r="M224" s="147"/>
      <c r="T224" s="55"/>
      <c r="AT224" s="16" t="s">
        <v>133</v>
      </c>
      <c r="AU224" s="16" t="s">
        <v>81</v>
      </c>
    </row>
    <row r="225" spans="2:65" s="1" customFormat="1" ht="107.25">
      <c r="B225" s="31"/>
      <c r="D225" s="144" t="s">
        <v>135</v>
      </c>
      <c r="F225" s="148" t="s">
        <v>288</v>
      </c>
      <c r="I225" s="146"/>
      <c r="L225" s="31"/>
      <c r="M225" s="147"/>
      <c r="T225" s="55"/>
      <c r="AT225" s="16" t="s">
        <v>135</v>
      </c>
      <c r="AU225" s="16" t="s">
        <v>81</v>
      </c>
    </row>
    <row r="226" spans="2:65" s="13" customFormat="1">
      <c r="B226" s="156"/>
      <c r="D226" s="144" t="s">
        <v>154</v>
      </c>
      <c r="E226" s="157" t="s">
        <v>1</v>
      </c>
      <c r="F226" s="158" t="s">
        <v>289</v>
      </c>
      <c r="H226" s="157" t="s">
        <v>1</v>
      </c>
      <c r="I226" s="159"/>
      <c r="L226" s="156"/>
      <c r="M226" s="160"/>
      <c r="T226" s="161"/>
      <c r="AT226" s="157" t="s">
        <v>154</v>
      </c>
      <c r="AU226" s="157" t="s">
        <v>81</v>
      </c>
      <c r="AV226" s="13" t="s">
        <v>79</v>
      </c>
      <c r="AW226" s="13" t="s">
        <v>29</v>
      </c>
      <c r="AX226" s="13" t="s">
        <v>72</v>
      </c>
      <c r="AY226" s="157" t="s">
        <v>124</v>
      </c>
    </row>
    <row r="227" spans="2:65" s="12" customFormat="1">
      <c r="B227" s="149"/>
      <c r="D227" s="144" t="s">
        <v>154</v>
      </c>
      <c r="E227" s="150" t="s">
        <v>1</v>
      </c>
      <c r="F227" s="151" t="s">
        <v>290</v>
      </c>
      <c r="H227" s="152">
        <v>60</v>
      </c>
      <c r="I227" s="153"/>
      <c r="L227" s="149"/>
      <c r="M227" s="154"/>
      <c r="T227" s="155"/>
      <c r="AT227" s="150" t="s">
        <v>154</v>
      </c>
      <c r="AU227" s="150" t="s">
        <v>81</v>
      </c>
      <c r="AV227" s="12" t="s">
        <v>81</v>
      </c>
      <c r="AW227" s="12" t="s">
        <v>29</v>
      </c>
      <c r="AX227" s="12" t="s">
        <v>79</v>
      </c>
      <c r="AY227" s="150" t="s">
        <v>124</v>
      </c>
    </row>
    <row r="228" spans="2:65" s="1" customFormat="1" ht="16.5" customHeight="1">
      <c r="B228" s="31"/>
      <c r="C228" s="131" t="s">
        <v>291</v>
      </c>
      <c r="D228" s="131" t="s">
        <v>126</v>
      </c>
      <c r="E228" s="132" t="s">
        <v>292</v>
      </c>
      <c r="F228" s="133" t="s">
        <v>293</v>
      </c>
      <c r="G228" s="134" t="s">
        <v>145</v>
      </c>
      <c r="H228" s="135">
        <v>16</v>
      </c>
      <c r="I228" s="136"/>
      <c r="J228" s="137">
        <f>ROUND(I228*H228,2)</f>
        <v>0</v>
      </c>
      <c r="K228" s="133" t="s">
        <v>130</v>
      </c>
      <c r="L228" s="31"/>
      <c r="M228" s="138" t="s">
        <v>1</v>
      </c>
      <c r="N228" s="139" t="s">
        <v>37</v>
      </c>
      <c r="P228" s="140">
        <f>O228*H228</f>
        <v>0</v>
      </c>
      <c r="Q228" s="140">
        <v>0</v>
      </c>
      <c r="R228" s="140">
        <f>Q228*H228</f>
        <v>0</v>
      </c>
      <c r="S228" s="140">
        <v>0</v>
      </c>
      <c r="T228" s="141">
        <f>S228*H228</f>
        <v>0</v>
      </c>
      <c r="AR228" s="142" t="s">
        <v>131</v>
      </c>
      <c r="AT228" s="142" t="s">
        <v>126</v>
      </c>
      <c r="AU228" s="142" t="s">
        <v>81</v>
      </c>
      <c r="AY228" s="16" t="s">
        <v>124</v>
      </c>
      <c r="BE228" s="143">
        <f>IF(N228="základní",J228,0)</f>
        <v>0</v>
      </c>
      <c r="BF228" s="143">
        <f>IF(N228="snížená",J228,0)</f>
        <v>0</v>
      </c>
      <c r="BG228" s="143">
        <f>IF(N228="zákl. přenesená",J228,0)</f>
        <v>0</v>
      </c>
      <c r="BH228" s="143">
        <f>IF(N228="sníž. přenesená",J228,0)</f>
        <v>0</v>
      </c>
      <c r="BI228" s="143">
        <f>IF(N228="nulová",J228,0)</f>
        <v>0</v>
      </c>
      <c r="BJ228" s="16" t="s">
        <v>79</v>
      </c>
      <c r="BK228" s="143">
        <f>ROUND(I228*H228,2)</f>
        <v>0</v>
      </c>
      <c r="BL228" s="16" t="s">
        <v>131</v>
      </c>
      <c r="BM228" s="142" t="s">
        <v>294</v>
      </c>
    </row>
    <row r="229" spans="2:65" s="1" customFormat="1">
      <c r="B229" s="31"/>
      <c r="D229" s="144" t="s">
        <v>133</v>
      </c>
      <c r="F229" s="145" t="s">
        <v>295</v>
      </c>
      <c r="I229" s="146"/>
      <c r="L229" s="31"/>
      <c r="M229" s="147"/>
      <c r="T229" s="55"/>
      <c r="AT229" s="16" t="s">
        <v>133</v>
      </c>
      <c r="AU229" s="16" t="s">
        <v>81</v>
      </c>
    </row>
    <row r="230" spans="2:65" s="1" customFormat="1" ht="68.25">
      <c r="B230" s="31"/>
      <c r="D230" s="144" t="s">
        <v>135</v>
      </c>
      <c r="F230" s="148" t="s">
        <v>296</v>
      </c>
      <c r="I230" s="146"/>
      <c r="L230" s="31"/>
      <c r="M230" s="147"/>
      <c r="T230" s="55"/>
      <c r="AT230" s="16" t="s">
        <v>135</v>
      </c>
      <c r="AU230" s="16" t="s">
        <v>81</v>
      </c>
    </row>
    <row r="231" spans="2:65" s="1" customFormat="1" ht="16.5" customHeight="1">
      <c r="B231" s="31"/>
      <c r="C231" s="169" t="s">
        <v>297</v>
      </c>
      <c r="D231" s="169" t="s">
        <v>220</v>
      </c>
      <c r="E231" s="170" t="s">
        <v>298</v>
      </c>
      <c r="F231" s="171" t="s">
        <v>299</v>
      </c>
      <c r="G231" s="172" t="s">
        <v>300</v>
      </c>
      <c r="H231" s="173">
        <v>0.32</v>
      </c>
      <c r="I231" s="174"/>
      <c r="J231" s="175">
        <f>ROUND(I231*H231,2)</f>
        <v>0</v>
      </c>
      <c r="K231" s="171" t="s">
        <v>130</v>
      </c>
      <c r="L231" s="176"/>
      <c r="M231" s="177" t="s">
        <v>1</v>
      </c>
      <c r="N231" s="178" t="s">
        <v>37</v>
      </c>
      <c r="P231" s="140">
        <f>O231*H231</f>
        <v>0</v>
      </c>
      <c r="Q231" s="140">
        <v>1E-3</v>
      </c>
      <c r="R231" s="140">
        <f>Q231*H231</f>
        <v>3.2000000000000003E-4</v>
      </c>
      <c r="S231" s="140">
        <v>0</v>
      </c>
      <c r="T231" s="141">
        <f>S231*H231</f>
        <v>0</v>
      </c>
      <c r="AR231" s="142" t="s">
        <v>174</v>
      </c>
      <c r="AT231" s="142" t="s">
        <v>220</v>
      </c>
      <c r="AU231" s="142" t="s">
        <v>81</v>
      </c>
      <c r="AY231" s="16" t="s">
        <v>124</v>
      </c>
      <c r="BE231" s="143">
        <f>IF(N231="základní",J231,0)</f>
        <v>0</v>
      </c>
      <c r="BF231" s="143">
        <f>IF(N231="snížená",J231,0)</f>
        <v>0</v>
      </c>
      <c r="BG231" s="143">
        <f>IF(N231="zákl. přenesená",J231,0)</f>
        <v>0</v>
      </c>
      <c r="BH231" s="143">
        <f>IF(N231="sníž. přenesená",J231,0)</f>
        <v>0</v>
      </c>
      <c r="BI231" s="143">
        <f>IF(N231="nulová",J231,0)</f>
        <v>0</v>
      </c>
      <c r="BJ231" s="16" t="s">
        <v>79</v>
      </c>
      <c r="BK231" s="143">
        <f>ROUND(I231*H231,2)</f>
        <v>0</v>
      </c>
      <c r="BL231" s="16" t="s">
        <v>131</v>
      </c>
      <c r="BM231" s="142" t="s">
        <v>301</v>
      </c>
    </row>
    <row r="232" spans="2:65" s="1" customFormat="1">
      <c r="B232" s="31"/>
      <c r="D232" s="144" t="s">
        <v>133</v>
      </c>
      <c r="F232" s="145" t="s">
        <v>299</v>
      </c>
      <c r="I232" s="146"/>
      <c r="L232" s="31"/>
      <c r="M232" s="147"/>
      <c r="T232" s="55"/>
      <c r="AT232" s="16" t="s">
        <v>133</v>
      </c>
      <c r="AU232" s="16" t="s">
        <v>81</v>
      </c>
    </row>
    <row r="233" spans="2:65" s="12" customFormat="1">
      <c r="B233" s="149"/>
      <c r="D233" s="144" t="s">
        <v>154</v>
      </c>
      <c r="F233" s="151" t="s">
        <v>302</v>
      </c>
      <c r="H233" s="152">
        <v>0.32</v>
      </c>
      <c r="I233" s="153"/>
      <c r="L233" s="149"/>
      <c r="M233" s="154"/>
      <c r="T233" s="155"/>
      <c r="AT233" s="150" t="s">
        <v>154</v>
      </c>
      <c r="AU233" s="150" t="s">
        <v>81</v>
      </c>
      <c r="AV233" s="12" t="s">
        <v>81</v>
      </c>
      <c r="AW233" s="12" t="s">
        <v>4</v>
      </c>
      <c r="AX233" s="12" t="s">
        <v>79</v>
      </c>
      <c r="AY233" s="150" t="s">
        <v>124</v>
      </c>
    </row>
    <row r="234" spans="2:65" s="1" customFormat="1" ht="16.5" customHeight="1">
      <c r="B234" s="31"/>
      <c r="C234" s="131" t="s">
        <v>303</v>
      </c>
      <c r="D234" s="131" t="s">
        <v>126</v>
      </c>
      <c r="E234" s="132" t="s">
        <v>304</v>
      </c>
      <c r="F234" s="133" t="s">
        <v>305</v>
      </c>
      <c r="G234" s="134" t="s">
        <v>145</v>
      </c>
      <c r="H234" s="135">
        <v>16</v>
      </c>
      <c r="I234" s="136"/>
      <c r="J234" s="137">
        <f>ROUND(I234*H234,2)</f>
        <v>0</v>
      </c>
      <c r="K234" s="133" t="s">
        <v>130</v>
      </c>
      <c r="L234" s="31"/>
      <c r="M234" s="138" t="s">
        <v>1</v>
      </c>
      <c r="N234" s="139" t="s">
        <v>37</v>
      </c>
      <c r="P234" s="140">
        <f>O234*H234</f>
        <v>0</v>
      </c>
      <c r="Q234" s="140">
        <v>0</v>
      </c>
      <c r="R234" s="140">
        <f>Q234*H234</f>
        <v>0</v>
      </c>
      <c r="S234" s="140">
        <v>0</v>
      </c>
      <c r="T234" s="141">
        <f>S234*H234</f>
        <v>0</v>
      </c>
      <c r="AR234" s="142" t="s">
        <v>131</v>
      </c>
      <c r="AT234" s="142" t="s">
        <v>126</v>
      </c>
      <c r="AU234" s="142" t="s">
        <v>81</v>
      </c>
      <c r="AY234" s="16" t="s">
        <v>124</v>
      </c>
      <c r="BE234" s="143">
        <f>IF(N234="základní",J234,0)</f>
        <v>0</v>
      </c>
      <c r="BF234" s="143">
        <f>IF(N234="snížená",J234,0)</f>
        <v>0</v>
      </c>
      <c r="BG234" s="143">
        <f>IF(N234="zákl. přenesená",J234,0)</f>
        <v>0</v>
      </c>
      <c r="BH234" s="143">
        <f>IF(N234="sníž. přenesená",J234,0)</f>
        <v>0</v>
      </c>
      <c r="BI234" s="143">
        <f>IF(N234="nulová",J234,0)</f>
        <v>0</v>
      </c>
      <c r="BJ234" s="16" t="s">
        <v>79</v>
      </c>
      <c r="BK234" s="143">
        <f>ROUND(I234*H234,2)</f>
        <v>0</v>
      </c>
      <c r="BL234" s="16" t="s">
        <v>131</v>
      </c>
      <c r="BM234" s="142" t="s">
        <v>306</v>
      </c>
    </row>
    <row r="235" spans="2:65" s="1" customFormat="1">
      <c r="B235" s="31"/>
      <c r="D235" s="144" t="s">
        <v>133</v>
      </c>
      <c r="F235" s="145" t="s">
        <v>307</v>
      </c>
      <c r="I235" s="146"/>
      <c r="L235" s="31"/>
      <c r="M235" s="147"/>
      <c r="T235" s="55"/>
      <c r="AT235" s="16" t="s">
        <v>133</v>
      </c>
      <c r="AU235" s="16" t="s">
        <v>81</v>
      </c>
    </row>
    <row r="236" spans="2:65" s="1" customFormat="1" ht="29.25">
      <c r="B236" s="31"/>
      <c r="D236" s="144" t="s">
        <v>135</v>
      </c>
      <c r="F236" s="148" t="s">
        <v>308</v>
      </c>
      <c r="I236" s="146"/>
      <c r="L236" s="31"/>
      <c r="M236" s="147"/>
      <c r="T236" s="55"/>
      <c r="AT236" s="16" t="s">
        <v>135</v>
      </c>
      <c r="AU236" s="16" t="s">
        <v>81</v>
      </c>
    </row>
    <row r="237" spans="2:65" s="12" customFormat="1">
      <c r="B237" s="149"/>
      <c r="D237" s="144" t="s">
        <v>154</v>
      </c>
      <c r="E237" s="150" t="s">
        <v>1</v>
      </c>
      <c r="F237" s="151" t="s">
        <v>309</v>
      </c>
      <c r="H237" s="152">
        <v>16</v>
      </c>
      <c r="I237" s="153"/>
      <c r="L237" s="149"/>
      <c r="M237" s="154"/>
      <c r="T237" s="155"/>
      <c r="AT237" s="150" t="s">
        <v>154</v>
      </c>
      <c r="AU237" s="150" t="s">
        <v>81</v>
      </c>
      <c r="AV237" s="12" t="s">
        <v>81</v>
      </c>
      <c r="AW237" s="12" t="s">
        <v>29</v>
      </c>
      <c r="AX237" s="12" t="s">
        <v>79</v>
      </c>
      <c r="AY237" s="150" t="s">
        <v>124</v>
      </c>
    </row>
    <row r="238" spans="2:65" s="11" customFormat="1" ht="22.9" customHeight="1">
      <c r="B238" s="119"/>
      <c r="D238" s="120" t="s">
        <v>71</v>
      </c>
      <c r="E238" s="129" t="s">
        <v>81</v>
      </c>
      <c r="F238" s="129" t="s">
        <v>310</v>
      </c>
      <c r="I238" s="122"/>
      <c r="J238" s="130">
        <f>BK238</f>
        <v>0</v>
      </c>
      <c r="L238" s="119"/>
      <c r="M238" s="124"/>
      <c r="P238" s="125">
        <f>SUM(P239:P267)</f>
        <v>0</v>
      </c>
      <c r="R238" s="125">
        <f>SUM(R239:R267)</f>
        <v>15.763596399999999</v>
      </c>
      <c r="T238" s="126">
        <f>SUM(T239:T267)</f>
        <v>0</v>
      </c>
      <c r="AR238" s="120" t="s">
        <v>79</v>
      </c>
      <c r="AT238" s="127" t="s">
        <v>71</v>
      </c>
      <c r="AU238" s="127" t="s">
        <v>79</v>
      </c>
      <c r="AY238" s="120" t="s">
        <v>124</v>
      </c>
      <c r="BK238" s="128">
        <f>SUM(BK239:BK267)</f>
        <v>0</v>
      </c>
    </row>
    <row r="239" spans="2:65" s="1" customFormat="1" ht="16.5" customHeight="1">
      <c r="B239" s="31"/>
      <c r="C239" s="131" t="s">
        <v>311</v>
      </c>
      <c r="D239" s="131" t="s">
        <v>126</v>
      </c>
      <c r="E239" s="132" t="s">
        <v>312</v>
      </c>
      <c r="F239" s="133" t="s">
        <v>313</v>
      </c>
      <c r="G239" s="134" t="s">
        <v>177</v>
      </c>
      <c r="H239" s="135">
        <v>21</v>
      </c>
      <c r="I239" s="136"/>
      <c r="J239" s="137">
        <f>ROUND(I239*H239,2)</f>
        <v>0</v>
      </c>
      <c r="K239" s="133" t="s">
        <v>130</v>
      </c>
      <c r="L239" s="31"/>
      <c r="M239" s="138" t="s">
        <v>1</v>
      </c>
      <c r="N239" s="139" t="s">
        <v>37</v>
      </c>
      <c r="P239" s="140">
        <f>O239*H239</f>
        <v>0</v>
      </c>
      <c r="Q239" s="140">
        <v>9.2000000000000003E-4</v>
      </c>
      <c r="R239" s="140">
        <f>Q239*H239</f>
        <v>1.932E-2</v>
      </c>
      <c r="S239" s="140">
        <v>0</v>
      </c>
      <c r="T239" s="141">
        <f>S239*H239</f>
        <v>0</v>
      </c>
      <c r="AR239" s="142" t="s">
        <v>131</v>
      </c>
      <c r="AT239" s="142" t="s">
        <v>126</v>
      </c>
      <c r="AU239" s="142" t="s">
        <v>81</v>
      </c>
      <c r="AY239" s="16" t="s">
        <v>124</v>
      </c>
      <c r="BE239" s="143">
        <f>IF(N239="základní",J239,0)</f>
        <v>0</v>
      </c>
      <c r="BF239" s="143">
        <f>IF(N239="snížená",J239,0)</f>
        <v>0</v>
      </c>
      <c r="BG239" s="143">
        <f>IF(N239="zákl. přenesená",J239,0)</f>
        <v>0</v>
      </c>
      <c r="BH239" s="143">
        <f>IF(N239="sníž. přenesená",J239,0)</f>
        <v>0</v>
      </c>
      <c r="BI239" s="143">
        <f>IF(N239="nulová",J239,0)</f>
        <v>0</v>
      </c>
      <c r="BJ239" s="16" t="s">
        <v>79</v>
      </c>
      <c r="BK239" s="143">
        <f>ROUND(I239*H239,2)</f>
        <v>0</v>
      </c>
      <c r="BL239" s="16" t="s">
        <v>131</v>
      </c>
      <c r="BM239" s="142" t="s">
        <v>314</v>
      </c>
    </row>
    <row r="240" spans="2:65" s="1" customFormat="1">
      <c r="B240" s="31"/>
      <c r="D240" s="144" t="s">
        <v>133</v>
      </c>
      <c r="F240" s="145" t="s">
        <v>315</v>
      </c>
      <c r="I240" s="146"/>
      <c r="L240" s="31"/>
      <c r="M240" s="147"/>
      <c r="T240" s="55"/>
      <c r="AT240" s="16" t="s">
        <v>133</v>
      </c>
      <c r="AU240" s="16" t="s">
        <v>81</v>
      </c>
    </row>
    <row r="241" spans="2:65" s="1" customFormat="1" ht="58.5">
      <c r="B241" s="31"/>
      <c r="D241" s="144" t="s">
        <v>135</v>
      </c>
      <c r="F241" s="148" t="s">
        <v>316</v>
      </c>
      <c r="I241" s="146"/>
      <c r="L241" s="31"/>
      <c r="M241" s="147"/>
      <c r="T241" s="55"/>
      <c r="AT241" s="16" t="s">
        <v>135</v>
      </c>
      <c r="AU241" s="16" t="s">
        <v>81</v>
      </c>
    </row>
    <row r="242" spans="2:65" s="1" customFormat="1" ht="16.5" customHeight="1">
      <c r="B242" s="31"/>
      <c r="C242" s="131" t="s">
        <v>317</v>
      </c>
      <c r="D242" s="131" t="s">
        <v>126</v>
      </c>
      <c r="E242" s="132" t="s">
        <v>318</v>
      </c>
      <c r="F242" s="133" t="s">
        <v>319</v>
      </c>
      <c r="G242" s="134" t="s">
        <v>177</v>
      </c>
      <c r="H242" s="135">
        <v>12.6</v>
      </c>
      <c r="I242" s="136"/>
      <c r="J242" s="137">
        <f>ROUND(I242*H242,2)</f>
        <v>0</v>
      </c>
      <c r="K242" s="133" t="s">
        <v>130</v>
      </c>
      <c r="L242" s="31"/>
      <c r="M242" s="138" t="s">
        <v>1</v>
      </c>
      <c r="N242" s="139" t="s">
        <v>37</v>
      </c>
      <c r="P242" s="140">
        <f>O242*H242</f>
        <v>0</v>
      </c>
      <c r="Q242" s="140">
        <v>1.6000000000000001E-4</v>
      </c>
      <c r="R242" s="140">
        <f>Q242*H242</f>
        <v>2.016E-3</v>
      </c>
      <c r="S242" s="140">
        <v>0</v>
      </c>
      <c r="T242" s="141">
        <f>S242*H242</f>
        <v>0</v>
      </c>
      <c r="AR242" s="142" t="s">
        <v>131</v>
      </c>
      <c r="AT242" s="142" t="s">
        <v>126</v>
      </c>
      <c r="AU242" s="142" t="s">
        <v>81</v>
      </c>
      <c r="AY242" s="16" t="s">
        <v>124</v>
      </c>
      <c r="BE242" s="143">
        <f>IF(N242="základní",J242,0)</f>
        <v>0</v>
      </c>
      <c r="BF242" s="143">
        <f>IF(N242="snížená",J242,0)</f>
        <v>0</v>
      </c>
      <c r="BG242" s="143">
        <f>IF(N242="zákl. přenesená",J242,0)</f>
        <v>0</v>
      </c>
      <c r="BH242" s="143">
        <f>IF(N242="sníž. přenesená",J242,0)</f>
        <v>0</v>
      </c>
      <c r="BI242" s="143">
        <f>IF(N242="nulová",J242,0)</f>
        <v>0</v>
      </c>
      <c r="BJ242" s="16" t="s">
        <v>79</v>
      </c>
      <c r="BK242" s="143">
        <f>ROUND(I242*H242,2)</f>
        <v>0</v>
      </c>
      <c r="BL242" s="16" t="s">
        <v>131</v>
      </c>
      <c r="BM242" s="142" t="s">
        <v>320</v>
      </c>
    </row>
    <row r="243" spans="2:65" s="1" customFormat="1">
      <c r="B243" s="31"/>
      <c r="D243" s="144" t="s">
        <v>133</v>
      </c>
      <c r="F243" s="145" t="s">
        <v>319</v>
      </c>
      <c r="I243" s="146"/>
      <c r="L243" s="31"/>
      <c r="M243" s="147"/>
      <c r="T243" s="55"/>
      <c r="AT243" s="16" t="s">
        <v>133</v>
      </c>
      <c r="AU243" s="16" t="s">
        <v>81</v>
      </c>
    </row>
    <row r="244" spans="2:65" s="1" customFormat="1" ht="29.25">
      <c r="B244" s="31"/>
      <c r="D244" s="144" t="s">
        <v>135</v>
      </c>
      <c r="F244" s="148" t="s">
        <v>321</v>
      </c>
      <c r="I244" s="146"/>
      <c r="L244" s="31"/>
      <c r="M244" s="147"/>
      <c r="T244" s="55"/>
      <c r="AT244" s="16" t="s">
        <v>135</v>
      </c>
      <c r="AU244" s="16" t="s">
        <v>81</v>
      </c>
    </row>
    <row r="245" spans="2:65" s="12" customFormat="1">
      <c r="B245" s="149"/>
      <c r="D245" s="144" t="s">
        <v>154</v>
      </c>
      <c r="E245" s="150" t="s">
        <v>1</v>
      </c>
      <c r="F245" s="151" t="s">
        <v>322</v>
      </c>
      <c r="H245" s="152">
        <v>12.6</v>
      </c>
      <c r="I245" s="153"/>
      <c r="L245" s="149"/>
      <c r="M245" s="154"/>
      <c r="T245" s="155"/>
      <c r="AT245" s="150" t="s">
        <v>154</v>
      </c>
      <c r="AU245" s="150" t="s">
        <v>81</v>
      </c>
      <c r="AV245" s="12" t="s">
        <v>81</v>
      </c>
      <c r="AW245" s="12" t="s">
        <v>29</v>
      </c>
      <c r="AX245" s="12" t="s">
        <v>79</v>
      </c>
      <c r="AY245" s="150" t="s">
        <v>124</v>
      </c>
    </row>
    <row r="246" spans="2:65" s="1" customFormat="1" ht="16.5" customHeight="1">
      <c r="B246" s="31"/>
      <c r="C246" s="131" t="s">
        <v>323</v>
      </c>
      <c r="D246" s="131" t="s">
        <v>126</v>
      </c>
      <c r="E246" s="132" t="s">
        <v>324</v>
      </c>
      <c r="F246" s="133" t="s">
        <v>325</v>
      </c>
      <c r="G246" s="134" t="s">
        <v>200</v>
      </c>
      <c r="H246" s="135">
        <v>2.88</v>
      </c>
      <c r="I246" s="136"/>
      <c r="J246" s="137">
        <f>ROUND(I246*H246,2)</f>
        <v>0</v>
      </c>
      <c r="K246" s="133" t="s">
        <v>130</v>
      </c>
      <c r="L246" s="31"/>
      <c r="M246" s="138" t="s">
        <v>1</v>
      </c>
      <c r="N246" s="139" t="s">
        <v>37</v>
      </c>
      <c r="P246" s="140">
        <f>O246*H246</f>
        <v>0</v>
      </c>
      <c r="Q246" s="140">
        <v>2.3323800000000001</v>
      </c>
      <c r="R246" s="140">
        <f>Q246*H246</f>
        <v>6.7172543999999998</v>
      </c>
      <c r="S246" s="140">
        <v>0</v>
      </c>
      <c r="T246" s="141">
        <f>S246*H246</f>
        <v>0</v>
      </c>
      <c r="AR246" s="142" t="s">
        <v>131</v>
      </c>
      <c r="AT246" s="142" t="s">
        <v>126</v>
      </c>
      <c r="AU246" s="142" t="s">
        <v>81</v>
      </c>
      <c r="AY246" s="16" t="s">
        <v>124</v>
      </c>
      <c r="BE246" s="143">
        <f>IF(N246="základní",J246,0)</f>
        <v>0</v>
      </c>
      <c r="BF246" s="143">
        <f>IF(N246="snížená",J246,0)</f>
        <v>0</v>
      </c>
      <c r="BG246" s="143">
        <f>IF(N246="zákl. přenesená",J246,0)</f>
        <v>0</v>
      </c>
      <c r="BH246" s="143">
        <f>IF(N246="sníž. přenesená",J246,0)</f>
        <v>0</v>
      </c>
      <c r="BI246" s="143">
        <f>IF(N246="nulová",J246,0)</f>
        <v>0</v>
      </c>
      <c r="BJ246" s="16" t="s">
        <v>79</v>
      </c>
      <c r="BK246" s="143">
        <f>ROUND(I246*H246,2)</f>
        <v>0</v>
      </c>
      <c r="BL246" s="16" t="s">
        <v>131</v>
      </c>
      <c r="BM246" s="142" t="s">
        <v>326</v>
      </c>
    </row>
    <row r="247" spans="2:65" s="1" customFormat="1">
      <c r="B247" s="31"/>
      <c r="D247" s="144" t="s">
        <v>133</v>
      </c>
      <c r="F247" s="145" t="s">
        <v>327</v>
      </c>
      <c r="I247" s="146"/>
      <c r="L247" s="31"/>
      <c r="M247" s="147"/>
      <c r="T247" s="55"/>
      <c r="AT247" s="16" t="s">
        <v>133</v>
      </c>
      <c r="AU247" s="16" t="s">
        <v>81</v>
      </c>
    </row>
    <row r="248" spans="2:65" s="1" customFormat="1" ht="58.5">
      <c r="B248" s="31"/>
      <c r="D248" s="144" t="s">
        <v>135</v>
      </c>
      <c r="F248" s="148" t="s">
        <v>328</v>
      </c>
      <c r="I248" s="146"/>
      <c r="L248" s="31"/>
      <c r="M248" s="147"/>
      <c r="T248" s="55"/>
      <c r="AT248" s="16" t="s">
        <v>135</v>
      </c>
      <c r="AU248" s="16" t="s">
        <v>81</v>
      </c>
    </row>
    <row r="249" spans="2:65" s="13" customFormat="1">
      <c r="B249" s="156"/>
      <c r="D249" s="144" t="s">
        <v>154</v>
      </c>
      <c r="E249" s="157" t="s">
        <v>1</v>
      </c>
      <c r="F249" s="158" t="s">
        <v>329</v>
      </c>
      <c r="H249" s="157" t="s">
        <v>1</v>
      </c>
      <c r="I249" s="159"/>
      <c r="L249" s="156"/>
      <c r="M249" s="160"/>
      <c r="T249" s="161"/>
      <c r="AT249" s="157" t="s">
        <v>154</v>
      </c>
      <c r="AU249" s="157" t="s">
        <v>81</v>
      </c>
      <c r="AV249" s="13" t="s">
        <v>79</v>
      </c>
      <c r="AW249" s="13" t="s">
        <v>29</v>
      </c>
      <c r="AX249" s="13" t="s">
        <v>72</v>
      </c>
      <c r="AY249" s="157" t="s">
        <v>124</v>
      </c>
    </row>
    <row r="250" spans="2:65" s="12" customFormat="1">
      <c r="B250" s="149"/>
      <c r="D250" s="144" t="s">
        <v>154</v>
      </c>
      <c r="E250" s="150" t="s">
        <v>1</v>
      </c>
      <c r="F250" s="151" t="s">
        <v>330</v>
      </c>
      <c r="H250" s="152">
        <v>2.88</v>
      </c>
      <c r="I250" s="153"/>
      <c r="L250" s="149"/>
      <c r="M250" s="154"/>
      <c r="T250" s="155"/>
      <c r="AT250" s="150" t="s">
        <v>154</v>
      </c>
      <c r="AU250" s="150" t="s">
        <v>81</v>
      </c>
      <c r="AV250" s="12" t="s">
        <v>81</v>
      </c>
      <c r="AW250" s="12" t="s">
        <v>29</v>
      </c>
      <c r="AX250" s="12" t="s">
        <v>79</v>
      </c>
      <c r="AY250" s="150" t="s">
        <v>124</v>
      </c>
    </row>
    <row r="251" spans="2:65" s="1" customFormat="1" ht="16.5" customHeight="1">
      <c r="B251" s="31"/>
      <c r="C251" s="131" t="s">
        <v>331</v>
      </c>
      <c r="D251" s="131" t="s">
        <v>126</v>
      </c>
      <c r="E251" s="132" t="s">
        <v>332</v>
      </c>
      <c r="F251" s="133" t="s">
        <v>333</v>
      </c>
      <c r="G251" s="134" t="s">
        <v>200</v>
      </c>
      <c r="H251" s="135">
        <v>3.55</v>
      </c>
      <c r="I251" s="136"/>
      <c r="J251" s="137">
        <f>ROUND(I251*H251,2)</f>
        <v>0</v>
      </c>
      <c r="K251" s="133" t="s">
        <v>130</v>
      </c>
      <c r="L251" s="31"/>
      <c r="M251" s="138" t="s">
        <v>1</v>
      </c>
      <c r="N251" s="139" t="s">
        <v>37</v>
      </c>
      <c r="P251" s="140">
        <f>O251*H251</f>
        <v>0</v>
      </c>
      <c r="Q251" s="140">
        <v>2.5359600000000002</v>
      </c>
      <c r="R251" s="140">
        <f>Q251*H251</f>
        <v>9.0026580000000003</v>
      </c>
      <c r="S251" s="140">
        <v>0</v>
      </c>
      <c r="T251" s="141">
        <f>S251*H251</f>
        <v>0</v>
      </c>
      <c r="AR251" s="142" t="s">
        <v>131</v>
      </c>
      <c r="AT251" s="142" t="s">
        <v>126</v>
      </c>
      <c r="AU251" s="142" t="s">
        <v>81</v>
      </c>
      <c r="AY251" s="16" t="s">
        <v>124</v>
      </c>
      <c r="BE251" s="143">
        <f>IF(N251="základní",J251,0)</f>
        <v>0</v>
      </c>
      <c r="BF251" s="143">
        <f>IF(N251="snížená",J251,0)</f>
        <v>0</v>
      </c>
      <c r="BG251" s="143">
        <f>IF(N251="zákl. přenesená",J251,0)</f>
        <v>0</v>
      </c>
      <c r="BH251" s="143">
        <f>IF(N251="sníž. přenesená",J251,0)</f>
        <v>0</v>
      </c>
      <c r="BI251" s="143">
        <f>IF(N251="nulová",J251,0)</f>
        <v>0</v>
      </c>
      <c r="BJ251" s="16" t="s">
        <v>79</v>
      </c>
      <c r="BK251" s="143">
        <f>ROUND(I251*H251,2)</f>
        <v>0</v>
      </c>
      <c r="BL251" s="16" t="s">
        <v>131</v>
      </c>
      <c r="BM251" s="142" t="s">
        <v>334</v>
      </c>
    </row>
    <row r="252" spans="2:65" s="1" customFormat="1">
      <c r="B252" s="31"/>
      <c r="D252" s="144" t="s">
        <v>133</v>
      </c>
      <c r="F252" s="145" t="s">
        <v>335</v>
      </c>
      <c r="I252" s="146"/>
      <c r="L252" s="31"/>
      <c r="M252" s="147"/>
      <c r="T252" s="55"/>
      <c r="AT252" s="16" t="s">
        <v>133</v>
      </c>
      <c r="AU252" s="16" t="s">
        <v>81</v>
      </c>
    </row>
    <row r="253" spans="2:65" s="1" customFormat="1" ht="58.5">
      <c r="B253" s="31"/>
      <c r="D253" s="144" t="s">
        <v>135</v>
      </c>
      <c r="F253" s="148" t="s">
        <v>328</v>
      </c>
      <c r="I253" s="146"/>
      <c r="L253" s="31"/>
      <c r="M253" s="147"/>
      <c r="T253" s="55"/>
      <c r="AT253" s="16" t="s">
        <v>135</v>
      </c>
      <c r="AU253" s="16" t="s">
        <v>81</v>
      </c>
    </row>
    <row r="254" spans="2:65" s="13" customFormat="1">
      <c r="B254" s="156"/>
      <c r="D254" s="144" t="s">
        <v>154</v>
      </c>
      <c r="E254" s="157" t="s">
        <v>1</v>
      </c>
      <c r="F254" s="158" t="s">
        <v>336</v>
      </c>
      <c r="H254" s="157" t="s">
        <v>1</v>
      </c>
      <c r="I254" s="159"/>
      <c r="L254" s="156"/>
      <c r="M254" s="160"/>
      <c r="T254" s="161"/>
      <c r="AT254" s="157" t="s">
        <v>154</v>
      </c>
      <c r="AU254" s="157" t="s">
        <v>81</v>
      </c>
      <c r="AV254" s="13" t="s">
        <v>79</v>
      </c>
      <c r="AW254" s="13" t="s">
        <v>29</v>
      </c>
      <c r="AX254" s="13" t="s">
        <v>72</v>
      </c>
      <c r="AY254" s="157" t="s">
        <v>124</v>
      </c>
    </row>
    <row r="255" spans="2:65" s="12" customFormat="1">
      <c r="B255" s="149"/>
      <c r="D255" s="144" t="s">
        <v>154</v>
      </c>
      <c r="E255" s="150" t="s">
        <v>1</v>
      </c>
      <c r="F255" s="151" t="s">
        <v>337</v>
      </c>
      <c r="H255" s="152">
        <v>0.75</v>
      </c>
      <c r="I255" s="153"/>
      <c r="L255" s="149"/>
      <c r="M255" s="154"/>
      <c r="T255" s="155"/>
      <c r="AT255" s="150" t="s">
        <v>154</v>
      </c>
      <c r="AU255" s="150" t="s">
        <v>81</v>
      </c>
      <c r="AV255" s="12" t="s">
        <v>81</v>
      </c>
      <c r="AW255" s="12" t="s">
        <v>29</v>
      </c>
      <c r="AX255" s="12" t="s">
        <v>72</v>
      </c>
      <c r="AY255" s="150" t="s">
        <v>124</v>
      </c>
    </row>
    <row r="256" spans="2:65" s="13" customFormat="1">
      <c r="B256" s="156"/>
      <c r="D256" s="144" t="s">
        <v>154</v>
      </c>
      <c r="E256" s="157" t="s">
        <v>1</v>
      </c>
      <c r="F256" s="158" t="s">
        <v>338</v>
      </c>
      <c r="H256" s="157" t="s">
        <v>1</v>
      </c>
      <c r="I256" s="159"/>
      <c r="L256" s="156"/>
      <c r="M256" s="160"/>
      <c r="T256" s="161"/>
      <c r="AT256" s="157" t="s">
        <v>154</v>
      </c>
      <c r="AU256" s="157" t="s">
        <v>81</v>
      </c>
      <c r="AV256" s="13" t="s">
        <v>79</v>
      </c>
      <c r="AW256" s="13" t="s">
        <v>29</v>
      </c>
      <c r="AX256" s="13" t="s">
        <v>72</v>
      </c>
      <c r="AY256" s="157" t="s">
        <v>124</v>
      </c>
    </row>
    <row r="257" spans="2:65" s="12" customFormat="1">
      <c r="B257" s="149"/>
      <c r="D257" s="144" t="s">
        <v>154</v>
      </c>
      <c r="E257" s="150" t="s">
        <v>1</v>
      </c>
      <c r="F257" s="151" t="s">
        <v>339</v>
      </c>
      <c r="H257" s="152">
        <v>2.8</v>
      </c>
      <c r="I257" s="153"/>
      <c r="L257" s="149"/>
      <c r="M257" s="154"/>
      <c r="T257" s="155"/>
      <c r="AT257" s="150" t="s">
        <v>154</v>
      </c>
      <c r="AU257" s="150" t="s">
        <v>81</v>
      </c>
      <c r="AV257" s="12" t="s">
        <v>81</v>
      </c>
      <c r="AW257" s="12" t="s">
        <v>29</v>
      </c>
      <c r="AX257" s="12" t="s">
        <v>72</v>
      </c>
      <c r="AY257" s="150" t="s">
        <v>124</v>
      </c>
    </row>
    <row r="258" spans="2:65" s="14" customFormat="1">
      <c r="B258" s="162"/>
      <c r="D258" s="144" t="s">
        <v>154</v>
      </c>
      <c r="E258" s="163" t="s">
        <v>1</v>
      </c>
      <c r="F258" s="164" t="s">
        <v>210</v>
      </c>
      <c r="H258" s="165">
        <v>3.55</v>
      </c>
      <c r="I258" s="166"/>
      <c r="L258" s="162"/>
      <c r="M258" s="167"/>
      <c r="T258" s="168"/>
      <c r="AT258" s="163" t="s">
        <v>154</v>
      </c>
      <c r="AU258" s="163" t="s">
        <v>81</v>
      </c>
      <c r="AV258" s="14" t="s">
        <v>131</v>
      </c>
      <c r="AW258" s="14" t="s">
        <v>29</v>
      </c>
      <c r="AX258" s="14" t="s">
        <v>79</v>
      </c>
      <c r="AY258" s="163" t="s">
        <v>124</v>
      </c>
    </row>
    <row r="259" spans="2:65" s="1" customFormat="1" ht="16.5" customHeight="1">
      <c r="B259" s="31"/>
      <c r="C259" s="131" t="s">
        <v>340</v>
      </c>
      <c r="D259" s="131" t="s">
        <v>126</v>
      </c>
      <c r="E259" s="132" t="s">
        <v>341</v>
      </c>
      <c r="F259" s="133" t="s">
        <v>342</v>
      </c>
      <c r="G259" s="134" t="s">
        <v>145</v>
      </c>
      <c r="H259" s="135">
        <v>15.1</v>
      </c>
      <c r="I259" s="136"/>
      <c r="J259" s="137">
        <f>ROUND(I259*H259,2)</f>
        <v>0</v>
      </c>
      <c r="K259" s="133" t="s">
        <v>130</v>
      </c>
      <c r="L259" s="31"/>
      <c r="M259" s="138" t="s">
        <v>1</v>
      </c>
      <c r="N259" s="139" t="s">
        <v>37</v>
      </c>
      <c r="P259" s="140">
        <f>O259*H259</f>
        <v>0</v>
      </c>
      <c r="Q259" s="140">
        <v>1.4400000000000001E-3</v>
      </c>
      <c r="R259" s="140">
        <f>Q259*H259</f>
        <v>2.1743999999999999E-2</v>
      </c>
      <c r="S259" s="140">
        <v>0</v>
      </c>
      <c r="T259" s="141">
        <f>S259*H259</f>
        <v>0</v>
      </c>
      <c r="AR259" s="142" t="s">
        <v>131</v>
      </c>
      <c r="AT259" s="142" t="s">
        <v>126</v>
      </c>
      <c r="AU259" s="142" t="s">
        <v>81</v>
      </c>
      <c r="AY259" s="16" t="s">
        <v>124</v>
      </c>
      <c r="BE259" s="143">
        <f>IF(N259="základní",J259,0)</f>
        <v>0</v>
      </c>
      <c r="BF259" s="143">
        <f>IF(N259="snížená",J259,0)</f>
        <v>0</v>
      </c>
      <c r="BG259" s="143">
        <f>IF(N259="zákl. přenesená",J259,0)</f>
        <v>0</v>
      </c>
      <c r="BH259" s="143">
        <f>IF(N259="sníž. přenesená",J259,0)</f>
        <v>0</v>
      </c>
      <c r="BI259" s="143">
        <f>IF(N259="nulová",J259,0)</f>
        <v>0</v>
      </c>
      <c r="BJ259" s="16" t="s">
        <v>79</v>
      </c>
      <c r="BK259" s="143">
        <f>ROUND(I259*H259,2)</f>
        <v>0</v>
      </c>
      <c r="BL259" s="16" t="s">
        <v>131</v>
      </c>
      <c r="BM259" s="142" t="s">
        <v>343</v>
      </c>
    </row>
    <row r="260" spans="2:65" s="1" customFormat="1">
      <c r="B260" s="31"/>
      <c r="D260" s="144" t="s">
        <v>133</v>
      </c>
      <c r="F260" s="145" t="s">
        <v>344</v>
      </c>
      <c r="I260" s="146"/>
      <c r="L260" s="31"/>
      <c r="M260" s="147"/>
      <c r="T260" s="55"/>
      <c r="AT260" s="16" t="s">
        <v>133</v>
      </c>
      <c r="AU260" s="16" t="s">
        <v>81</v>
      </c>
    </row>
    <row r="261" spans="2:65" s="1" customFormat="1" ht="58.5">
      <c r="B261" s="31"/>
      <c r="D261" s="144" t="s">
        <v>135</v>
      </c>
      <c r="F261" s="148" t="s">
        <v>345</v>
      </c>
      <c r="I261" s="146"/>
      <c r="L261" s="31"/>
      <c r="M261" s="147"/>
      <c r="T261" s="55"/>
      <c r="AT261" s="16" t="s">
        <v>135</v>
      </c>
      <c r="AU261" s="16" t="s">
        <v>81</v>
      </c>
    </row>
    <row r="262" spans="2:65" s="12" customFormat="1">
      <c r="B262" s="149"/>
      <c r="D262" s="144" t="s">
        <v>154</v>
      </c>
      <c r="E262" s="150" t="s">
        <v>1</v>
      </c>
      <c r="F262" s="151" t="s">
        <v>346</v>
      </c>
      <c r="H262" s="152">
        <v>3.1</v>
      </c>
      <c r="I262" s="153"/>
      <c r="L262" s="149"/>
      <c r="M262" s="154"/>
      <c r="T262" s="155"/>
      <c r="AT262" s="150" t="s">
        <v>154</v>
      </c>
      <c r="AU262" s="150" t="s">
        <v>81</v>
      </c>
      <c r="AV262" s="12" t="s">
        <v>81</v>
      </c>
      <c r="AW262" s="12" t="s">
        <v>29</v>
      </c>
      <c r="AX262" s="12" t="s">
        <v>72</v>
      </c>
      <c r="AY262" s="150" t="s">
        <v>124</v>
      </c>
    </row>
    <row r="263" spans="2:65" s="12" customFormat="1">
      <c r="B263" s="149"/>
      <c r="D263" s="144" t="s">
        <v>154</v>
      </c>
      <c r="E263" s="150" t="s">
        <v>1</v>
      </c>
      <c r="F263" s="151" t="s">
        <v>347</v>
      </c>
      <c r="H263" s="152">
        <v>12</v>
      </c>
      <c r="I263" s="153"/>
      <c r="L263" s="149"/>
      <c r="M263" s="154"/>
      <c r="T263" s="155"/>
      <c r="AT263" s="150" t="s">
        <v>154</v>
      </c>
      <c r="AU263" s="150" t="s">
        <v>81</v>
      </c>
      <c r="AV263" s="12" t="s">
        <v>81</v>
      </c>
      <c r="AW263" s="12" t="s">
        <v>29</v>
      </c>
      <c r="AX263" s="12" t="s">
        <v>72</v>
      </c>
      <c r="AY263" s="150" t="s">
        <v>124</v>
      </c>
    </row>
    <row r="264" spans="2:65" s="14" customFormat="1">
      <c r="B264" s="162"/>
      <c r="D264" s="144" t="s">
        <v>154</v>
      </c>
      <c r="E264" s="163" t="s">
        <v>1</v>
      </c>
      <c r="F264" s="164" t="s">
        <v>210</v>
      </c>
      <c r="H264" s="165">
        <v>15.1</v>
      </c>
      <c r="I264" s="166"/>
      <c r="L264" s="162"/>
      <c r="M264" s="167"/>
      <c r="T264" s="168"/>
      <c r="AT264" s="163" t="s">
        <v>154</v>
      </c>
      <c r="AU264" s="163" t="s">
        <v>81</v>
      </c>
      <c r="AV264" s="14" t="s">
        <v>131</v>
      </c>
      <c r="AW264" s="14" t="s">
        <v>29</v>
      </c>
      <c r="AX264" s="14" t="s">
        <v>79</v>
      </c>
      <c r="AY264" s="163" t="s">
        <v>124</v>
      </c>
    </row>
    <row r="265" spans="2:65" s="1" customFormat="1" ht="16.5" customHeight="1">
      <c r="B265" s="31"/>
      <c r="C265" s="131" t="s">
        <v>348</v>
      </c>
      <c r="D265" s="131" t="s">
        <v>126</v>
      </c>
      <c r="E265" s="132" t="s">
        <v>349</v>
      </c>
      <c r="F265" s="133" t="s">
        <v>350</v>
      </c>
      <c r="G265" s="134" t="s">
        <v>145</v>
      </c>
      <c r="H265" s="135">
        <v>15.1</v>
      </c>
      <c r="I265" s="136"/>
      <c r="J265" s="137">
        <f>ROUND(I265*H265,2)</f>
        <v>0</v>
      </c>
      <c r="K265" s="133" t="s">
        <v>130</v>
      </c>
      <c r="L265" s="31"/>
      <c r="M265" s="138" t="s">
        <v>1</v>
      </c>
      <c r="N265" s="139" t="s">
        <v>37</v>
      </c>
      <c r="P265" s="140">
        <f>O265*H265</f>
        <v>0</v>
      </c>
      <c r="Q265" s="140">
        <v>4.0000000000000003E-5</v>
      </c>
      <c r="R265" s="140">
        <f>Q265*H265</f>
        <v>6.0400000000000004E-4</v>
      </c>
      <c r="S265" s="140">
        <v>0</v>
      </c>
      <c r="T265" s="141">
        <f>S265*H265</f>
        <v>0</v>
      </c>
      <c r="AR265" s="142" t="s">
        <v>131</v>
      </c>
      <c r="AT265" s="142" t="s">
        <v>126</v>
      </c>
      <c r="AU265" s="142" t="s">
        <v>81</v>
      </c>
      <c r="AY265" s="16" t="s">
        <v>124</v>
      </c>
      <c r="BE265" s="143">
        <f>IF(N265="základní",J265,0)</f>
        <v>0</v>
      </c>
      <c r="BF265" s="143">
        <f>IF(N265="snížená",J265,0)</f>
        <v>0</v>
      </c>
      <c r="BG265" s="143">
        <f>IF(N265="zákl. přenesená",J265,0)</f>
        <v>0</v>
      </c>
      <c r="BH265" s="143">
        <f>IF(N265="sníž. přenesená",J265,0)</f>
        <v>0</v>
      </c>
      <c r="BI265" s="143">
        <f>IF(N265="nulová",J265,0)</f>
        <v>0</v>
      </c>
      <c r="BJ265" s="16" t="s">
        <v>79</v>
      </c>
      <c r="BK265" s="143">
        <f>ROUND(I265*H265,2)</f>
        <v>0</v>
      </c>
      <c r="BL265" s="16" t="s">
        <v>131</v>
      </c>
      <c r="BM265" s="142" t="s">
        <v>351</v>
      </c>
    </row>
    <row r="266" spans="2:65" s="1" customFormat="1">
      <c r="B266" s="31"/>
      <c r="D266" s="144" t="s">
        <v>133</v>
      </c>
      <c r="F266" s="145" t="s">
        <v>352</v>
      </c>
      <c r="I266" s="146"/>
      <c r="L266" s="31"/>
      <c r="M266" s="147"/>
      <c r="T266" s="55"/>
      <c r="AT266" s="16" t="s">
        <v>133</v>
      </c>
      <c r="AU266" s="16" t="s">
        <v>81</v>
      </c>
    </row>
    <row r="267" spans="2:65" s="1" customFormat="1" ht="58.5">
      <c r="B267" s="31"/>
      <c r="D267" s="144" t="s">
        <v>135</v>
      </c>
      <c r="F267" s="148" t="s">
        <v>345</v>
      </c>
      <c r="I267" s="146"/>
      <c r="L267" s="31"/>
      <c r="M267" s="147"/>
      <c r="T267" s="55"/>
      <c r="AT267" s="16" t="s">
        <v>135</v>
      </c>
      <c r="AU267" s="16" t="s">
        <v>81</v>
      </c>
    </row>
    <row r="268" spans="2:65" s="11" customFormat="1" ht="22.9" customHeight="1">
      <c r="B268" s="119"/>
      <c r="D268" s="120" t="s">
        <v>71</v>
      </c>
      <c r="E268" s="129" t="s">
        <v>142</v>
      </c>
      <c r="F268" s="129" t="s">
        <v>353</v>
      </c>
      <c r="I268" s="122"/>
      <c r="J268" s="130">
        <f>BK268</f>
        <v>0</v>
      </c>
      <c r="L268" s="119"/>
      <c r="M268" s="124"/>
      <c r="P268" s="125">
        <f>SUM(P269:P327)</f>
        <v>0</v>
      </c>
      <c r="R268" s="125">
        <f>SUM(R269:R327)</f>
        <v>76.804003170000001</v>
      </c>
      <c r="T268" s="126">
        <f>SUM(T269:T327)</f>
        <v>0</v>
      </c>
      <c r="AR268" s="120" t="s">
        <v>79</v>
      </c>
      <c r="AT268" s="127" t="s">
        <v>71</v>
      </c>
      <c r="AU268" s="127" t="s">
        <v>79</v>
      </c>
      <c r="AY268" s="120" t="s">
        <v>124</v>
      </c>
      <c r="BK268" s="128">
        <f>SUM(BK269:BK327)</f>
        <v>0</v>
      </c>
    </row>
    <row r="269" spans="2:65" s="1" customFormat="1" ht="16.5" customHeight="1">
      <c r="B269" s="31"/>
      <c r="C269" s="131" t="s">
        <v>354</v>
      </c>
      <c r="D269" s="131" t="s">
        <v>126</v>
      </c>
      <c r="E269" s="132" t="s">
        <v>355</v>
      </c>
      <c r="F269" s="133" t="s">
        <v>356</v>
      </c>
      <c r="G269" s="134" t="s">
        <v>129</v>
      </c>
      <c r="H269" s="135">
        <v>42</v>
      </c>
      <c r="I269" s="136"/>
      <c r="J269" s="137">
        <f>ROUND(I269*H269,2)</f>
        <v>0</v>
      </c>
      <c r="K269" s="133" t="s">
        <v>130</v>
      </c>
      <c r="L269" s="31"/>
      <c r="M269" s="138" t="s">
        <v>1</v>
      </c>
      <c r="N269" s="139" t="s">
        <v>37</v>
      </c>
      <c r="P269" s="140">
        <f>O269*H269</f>
        <v>0</v>
      </c>
      <c r="Q269" s="140">
        <v>1.1900000000000001E-3</v>
      </c>
      <c r="R269" s="140">
        <f>Q269*H269</f>
        <v>4.9980000000000004E-2</v>
      </c>
      <c r="S269" s="140">
        <v>0</v>
      </c>
      <c r="T269" s="141">
        <f>S269*H269</f>
        <v>0</v>
      </c>
      <c r="AR269" s="142" t="s">
        <v>131</v>
      </c>
      <c r="AT269" s="142" t="s">
        <v>126</v>
      </c>
      <c r="AU269" s="142" t="s">
        <v>81</v>
      </c>
      <c r="AY269" s="16" t="s">
        <v>124</v>
      </c>
      <c r="BE269" s="143">
        <f>IF(N269="základní",J269,0)</f>
        <v>0</v>
      </c>
      <c r="BF269" s="143">
        <f>IF(N269="snížená",J269,0)</f>
        <v>0</v>
      </c>
      <c r="BG269" s="143">
        <f>IF(N269="zákl. přenesená",J269,0)</f>
        <v>0</v>
      </c>
      <c r="BH269" s="143">
        <f>IF(N269="sníž. přenesená",J269,0)</f>
        <v>0</v>
      </c>
      <c r="BI269" s="143">
        <f>IF(N269="nulová",J269,0)</f>
        <v>0</v>
      </c>
      <c r="BJ269" s="16" t="s">
        <v>79</v>
      </c>
      <c r="BK269" s="143">
        <f>ROUND(I269*H269,2)</f>
        <v>0</v>
      </c>
      <c r="BL269" s="16" t="s">
        <v>131</v>
      </c>
      <c r="BM269" s="142" t="s">
        <v>357</v>
      </c>
    </row>
    <row r="270" spans="2:65" s="1" customFormat="1">
      <c r="B270" s="31"/>
      <c r="D270" s="144" t="s">
        <v>133</v>
      </c>
      <c r="F270" s="145" t="s">
        <v>358</v>
      </c>
      <c r="I270" s="146"/>
      <c r="L270" s="31"/>
      <c r="M270" s="147"/>
      <c r="T270" s="55"/>
      <c r="AT270" s="16" t="s">
        <v>133</v>
      </c>
      <c r="AU270" s="16" t="s">
        <v>81</v>
      </c>
    </row>
    <row r="271" spans="2:65" s="1" customFormat="1" ht="39">
      <c r="B271" s="31"/>
      <c r="D271" s="144" t="s">
        <v>135</v>
      </c>
      <c r="F271" s="148" t="s">
        <v>359</v>
      </c>
      <c r="I271" s="146"/>
      <c r="L271" s="31"/>
      <c r="M271" s="147"/>
      <c r="T271" s="55"/>
      <c r="AT271" s="16" t="s">
        <v>135</v>
      </c>
      <c r="AU271" s="16" t="s">
        <v>81</v>
      </c>
    </row>
    <row r="272" spans="2:65" s="12" customFormat="1">
      <c r="B272" s="149"/>
      <c r="D272" s="144" t="s">
        <v>154</v>
      </c>
      <c r="E272" s="150" t="s">
        <v>1</v>
      </c>
      <c r="F272" s="151" t="s">
        <v>360</v>
      </c>
      <c r="H272" s="152">
        <v>42</v>
      </c>
      <c r="I272" s="153"/>
      <c r="L272" s="149"/>
      <c r="M272" s="154"/>
      <c r="T272" s="155"/>
      <c r="AT272" s="150" t="s">
        <v>154</v>
      </c>
      <c r="AU272" s="150" t="s">
        <v>81</v>
      </c>
      <c r="AV272" s="12" t="s">
        <v>81</v>
      </c>
      <c r="AW272" s="12" t="s">
        <v>29</v>
      </c>
      <c r="AX272" s="12" t="s">
        <v>79</v>
      </c>
      <c r="AY272" s="150" t="s">
        <v>124</v>
      </c>
    </row>
    <row r="273" spans="2:65" s="1" customFormat="1" ht="16.5" customHeight="1">
      <c r="B273" s="31"/>
      <c r="C273" s="169" t="s">
        <v>361</v>
      </c>
      <c r="D273" s="169" t="s">
        <v>220</v>
      </c>
      <c r="E273" s="170" t="s">
        <v>362</v>
      </c>
      <c r="F273" s="171" t="s">
        <v>363</v>
      </c>
      <c r="G273" s="172" t="s">
        <v>129</v>
      </c>
      <c r="H273" s="173">
        <v>42</v>
      </c>
      <c r="I273" s="174"/>
      <c r="J273" s="175">
        <f>ROUND(I273*H273,2)</f>
        <v>0</v>
      </c>
      <c r="K273" s="171" t="s">
        <v>1</v>
      </c>
      <c r="L273" s="176"/>
      <c r="M273" s="177" t="s">
        <v>1</v>
      </c>
      <c r="N273" s="178" t="s">
        <v>37</v>
      </c>
      <c r="P273" s="140">
        <f>O273*H273</f>
        <v>0</v>
      </c>
      <c r="Q273" s="140">
        <v>0</v>
      </c>
      <c r="R273" s="140">
        <f>Q273*H273</f>
        <v>0</v>
      </c>
      <c r="S273" s="140">
        <v>0</v>
      </c>
      <c r="T273" s="141">
        <f>S273*H273</f>
        <v>0</v>
      </c>
      <c r="AR273" s="142" t="s">
        <v>174</v>
      </c>
      <c r="AT273" s="142" t="s">
        <v>220</v>
      </c>
      <c r="AU273" s="142" t="s">
        <v>81</v>
      </c>
      <c r="AY273" s="16" t="s">
        <v>124</v>
      </c>
      <c r="BE273" s="143">
        <f>IF(N273="základní",J273,0)</f>
        <v>0</v>
      </c>
      <c r="BF273" s="143">
        <f>IF(N273="snížená",J273,0)</f>
        <v>0</v>
      </c>
      <c r="BG273" s="143">
        <f>IF(N273="zákl. přenesená",J273,0)</f>
        <v>0</v>
      </c>
      <c r="BH273" s="143">
        <f>IF(N273="sníž. přenesená",J273,0)</f>
        <v>0</v>
      </c>
      <c r="BI273" s="143">
        <f>IF(N273="nulová",J273,0)</f>
        <v>0</v>
      </c>
      <c r="BJ273" s="16" t="s">
        <v>79</v>
      </c>
      <c r="BK273" s="143">
        <f>ROUND(I273*H273,2)</f>
        <v>0</v>
      </c>
      <c r="BL273" s="16" t="s">
        <v>131</v>
      </c>
      <c r="BM273" s="142" t="s">
        <v>364</v>
      </c>
    </row>
    <row r="274" spans="2:65" s="1" customFormat="1">
      <c r="B274" s="31"/>
      <c r="D274" s="144" t="s">
        <v>133</v>
      </c>
      <c r="F274" s="145" t="s">
        <v>363</v>
      </c>
      <c r="I274" s="146"/>
      <c r="L274" s="31"/>
      <c r="M274" s="147"/>
      <c r="T274" s="55"/>
      <c r="AT274" s="16" t="s">
        <v>133</v>
      </c>
      <c r="AU274" s="16" t="s">
        <v>81</v>
      </c>
    </row>
    <row r="275" spans="2:65" s="1" customFormat="1" ht="16.5" customHeight="1">
      <c r="B275" s="31"/>
      <c r="C275" s="131" t="s">
        <v>365</v>
      </c>
      <c r="D275" s="131" t="s">
        <v>126</v>
      </c>
      <c r="E275" s="132" t="s">
        <v>366</v>
      </c>
      <c r="F275" s="133" t="s">
        <v>367</v>
      </c>
      <c r="G275" s="134" t="s">
        <v>200</v>
      </c>
      <c r="H275" s="135">
        <v>11.34</v>
      </c>
      <c r="I275" s="136"/>
      <c r="J275" s="137">
        <f>ROUND(I275*H275,2)</f>
        <v>0</v>
      </c>
      <c r="K275" s="133" t="s">
        <v>130</v>
      </c>
      <c r="L275" s="31"/>
      <c r="M275" s="138" t="s">
        <v>1</v>
      </c>
      <c r="N275" s="139" t="s">
        <v>37</v>
      </c>
      <c r="P275" s="140">
        <f>O275*H275</f>
        <v>0</v>
      </c>
      <c r="Q275" s="140">
        <v>2.4778600000000002</v>
      </c>
      <c r="R275" s="140">
        <f>Q275*H275</f>
        <v>28.098932400000002</v>
      </c>
      <c r="S275" s="140">
        <v>0</v>
      </c>
      <c r="T275" s="141">
        <f>S275*H275</f>
        <v>0</v>
      </c>
      <c r="AR275" s="142" t="s">
        <v>131</v>
      </c>
      <c r="AT275" s="142" t="s">
        <v>126</v>
      </c>
      <c r="AU275" s="142" t="s">
        <v>81</v>
      </c>
      <c r="AY275" s="16" t="s">
        <v>124</v>
      </c>
      <c r="BE275" s="143">
        <f>IF(N275="základní",J275,0)</f>
        <v>0</v>
      </c>
      <c r="BF275" s="143">
        <f>IF(N275="snížená",J275,0)</f>
        <v>0</v>
      </c>
      <c r="BG275" s="143">
        <f>IF(N275="zákl. přenesená",J275,0)</f>
        <v>0</v>
      </c>
      <c r="BH275" s="143">
        <f>IF(N275="sníž. přenesená",J275,0)</f>
        <v>0</v>
      </c>
      <c r="BI275" s="143">
        <f>IF(N275="nulová",J275,0)</f>
        <v>0</v>
      </c>
      <c r="BJ275" s="16" t="s">
        <v>79</v>
      </c>
      <c r="BK275" s="143">
        <f>ROUND(I275*H275,2)</f>
        <v>0</v>
      </c>
      <c r="BL275" s="16" t="s">
        <v>131</v>
      </c>
      <c r="BM275" s="142" t="s">
        <v>368</v>
      </c>
    </row>
    <row r="276" spans="2:65" s="1" customFormat="1">
      <c r="B276" s="31"/>
      <c r="D276" s="144" t="s">
        <v>133</v>
      </c>
      <c r="F276" s="145" t="s">
        <v>369</v>
      </c>
      <c r="I276" s="146"/>
      <c r="L276" s="31"/>
      <c r="M276" s="147"/>
      <c r="T276" s="55"/>
      <c r="AT276" s="16" t="s">
        <v>133</v>
      </c>
      <c r="AU276" s="16" t="s">
        <v>81</v>
      </c>
    </row>
    <row r="277" spans="2:65" s="1" customFormat="1" ht="39">
      <c r="B277" s="31"/>
      <c r="D277" s="144" t="s">
        <v>135</v>
      </c>
      <c r="F277" s="148" t="s">
        <v>370</v>
      </c>
      <c r="I277" s="146"/>
      <c r="L277" s="31"/>
      <c r="M277" s="147"/>
      <c r="T277" s="55"/>
      <c r="AT277" s="16" t="s">
        <v>135</v>
      </c>
      <c r="AU277" s="16" t="s">
        <v>81</v>
      </c>
    </row>
    <row r="278" spans="2:65" s="12" customFormat="1">
      <c r="B278" s="149"/>
      <c r="D278" s="144" t="s">
        <v>154</v>
      </c>
      <c r="E278" s="150" t="s">
        <v>1</v>
      </c>
      <c r="F278" s="151" t="s">
        <v>371</v>
      </c>
      <c r="H278" s="152">
        <v>10.5</v>
      </c>
      <c r="I278" s="153"/>
      <c r="L278" s="149"/>
      <c r="M278" s="154"/>
      <c r="T278" s="155"/>
      <c r="AT278" s="150" t="s">
        <v>154</v>
      </c>
      <c r="AU278" s="150" t="s">
        <v>81</v>
      </c>
      <c r="AV278" s="12" t="s">
        <v>81</v>
      </c>
      <c r="AW278" s="12" t="s">
        <v>29</v>
      </c>
      <c r="AX278" s="12" t="s">
        <v>72</v>
      </c>
      <c r="AY278" s="150" t="s">
        <v>124</v>
      </c>
    </row>
    <row r="279" spans="2:65" s="12" customFormat="1">
      <c r="B279" s="149"/>
      <c r="D279" s="144" t="s">
        <v>154</v>
      </c>
      <c r="E279" s="150" t="s">
        <v>1</v>
      </c>
      <c r="F279" s="151" t="s">
        <v>372</v>
      </c>
      <c r="H279" s="152">
        <v>0.84</v>
      </c>
      <c r="I279" s="153"/>
      <c r="L279" s="149"/>
      <c r="M279" s="154"/>
      <c r="T279" s="155"/>
      <c r="AT279" s="150" t="s">
        <v>154</v>
      </c>
      <c r="AU279" s="150" t="s">
        <v>81</v>
      </c>
      <c r="AV279" s="12" t="s">
        <v>81</v>
      </c>
      <c r="AW279" s="12" t="s">
        <v>29</v>
      </c>
      <c r="AX279" s="12" t="s">
        <v>72</v>
      </c>
      <c r="AY279" s="150" t="s">
        <v>124</v>
      </c>
    </row>
    <row r="280" spans="2:65" s="14" customFormat="1">
      <c r="B280" s="162"/>
      <c r="D280" s="144" t="s">
        <v>154</v>
      </c>
      <c r="E280" s="163" t="s">
        <v>1</v>
      </c>
      <c r="F280" s="164" t="s">
        <v>210</v>
      </c>
      <c r="H280" s="165">
        <v>11.34</v>
      </c>
      <c r="I280" s="166"/>
      <c r="L280" s="162"/>
      <c r="M280" s="167"/>
      <c r="T280" s="168"/>
      <c r="AT280" s="163" t="s">
        <v>154</v>
      </c>
      <c r="AU280" s="163" t="s">
        <v>81</v>
      </c>
      <c r="AV280" s="14" t="s">
        <v>131</v>
      </c>
      <c r="AW280" s="14" t="s">
        <v>29</v>
      </c>
      <c r="AX280" s="14" t="s">
        <v>79</v>
      </c>
      <c r="AY280" s="163" t="s">
        <v>124</v>
      </c>
    </row>
    <row r="281" spans="2:65" s="1" customFormat="1" ht="16.5" customHeight="1">
      <c r="B281" s="31"/>
      <c r="C281" s="131" t="s">
        <v>373</v>
      </c>
      <c r="D281" s="131" t="s">
        <v>126</v>
      </c>
      <c r="E281" s="132" t="s">
        <v>374</v>
      </c>
      <c r="F281" s="133" t="s">
        <v>375</v>
      </c>
      <c r="G281" s="134" t="s">
        <v>200</v>
      </c>
      <c r="H281" s="135">
        <v>11.34</v>
      </c>
      <c r="I281" s="136"/>
      <c r="J281" s="137">
        <f>ROUND(I281*H281,2)</f>
        <v>0</v>
      </c>
      <c r="K281" s="133" t="s">
        <v>130</v>
      </c>
      <c r="L281" s="31"/>
      <c r="M281" s="138" t="s">
        <v>1</v>
      </c>
      <c r="N281" s="139" t="s">
        <v>37</v>
      </c>
      <c r="P281" s="140">
        <f>O281*H281</f>
        <v>0</v>
      </c>
      <c r="Q281" s="140">
        <v>4.8579999999999998E-2</v>
      </c>
      <c r="R281" s="140">
        <f>Q281*H281</f>
        <v>0.55089719999999998</v>
      </c>
      <c r="S281" s="140">
        <v>0</v>
      </c>
      <c r="T281" s="141">
        <f>S281*H281</f>
        <v>0</v>
      </c>
      <c r="AR281" s="142" t="s">
        <v>131</v>
      </c>
      <c r="AT281" s="142" t="s">
        <v>126</v>
      </c>
      <c r="AU281" s="142" t="s">
        <v>81</v>
      </c>
      <c r="AY281" s="16" t="s">
        <v>124</v>
      </c>
      <c r="BE281" s="143">
        <f>IF(N281="základní",J281,0)</f>
        <v>0</v>
      </c>
      <c r="BF281" s="143">
        <f>IF(N281="snížená",J281,0)</f>
        <v>0</v>
      </c>
      <c r="BG281" s="143">
        <f>IF(N281="zákl. přenesená",J281,0)</f>
        <v>0</v>
      </c>
      <c r="BH281" s="143">
        <f>IF(N281="sníž. přenesená",J281,0)</f>
        <v>0</v>
      </c>
      <c r="BI281" s="143">
        <f>IF(N281="nulová",J281,0)</f>
        <v>0</v>
      </c>
      <c r="BJ281" s="16" t="s">
        <v>79</v>
      </c>
      <c r="BK281" s="143">
        <f>ROUND(I281*H281,2)</f>
        <v>0</v>
      </c>
      <c r="BL281" s="16" t="s">
        <v>131</v>
      </c>
      <c r="BM281" s="142" t="s">
        <v>376</v>
      </c>
    </row>
    <row r="282" spans="2:65" s="1" customFormat="1">
      <c r="B282" s="31"/>
      <c r="D282" s="144" t="s">
        <v>133</v>
      </c>
      <c r="F282" s="145" t="s">
        <v>377</v>
      </c>
      <c r="I282" s="146"/>
      <c r="L282" s="31"/>
      <c r="M282" s="147"/>
      <c r="T282" s="55"/>
      <c r="AT282" s="16" t="s">
        <v>133</v>
      </c>
      <c r="AU282" s="16" t="s">
        <v>81</v>
      </c>
    </row>
    <row r="283" spans="2:65" s="1" customFormat="1" ht="39">
      <c r="B283" s="31"/>
      <c r="D283" s="144" t="s">
        <v>135</v>
      </c>
      <c r="F283" s="148" t="s">
        <v>370</v>
      </c>
      <c r="I283" s="146"/>
      <c r="L283" s="31"/>
      <c r="M283" s="147"/>
      <c r="T283" s="55"/>
      <c r="AT283" s="16" t="s">
        <v>135</v>
      </c>
      <c r="AU283" s="16" t="s">
        <v>81</v>
      </c>
    </row>
    <row r="284" spans="2:65" s="1" customFormat="1" ht="16.5" customHeight="1">
      <c r="B284" s="31"/>
      <c r="C284" s="131" t="s">
        <v>378</v>
      </c>
      <c r="D284" s="131" t="s">
        <v>126</v>
      </c>
      <c r="E284" s="132" t="s">
        <v>379</v>
      </c>
      <c r="F284" s="133" t="s">
        <v>380</v>
      </c>
      <c r="G284" s="134" t="s">
        <v>145</v>
      </c>
      <c r="H284" s="135">
        <v>28.22</v>
      </c>
      <c r="I284" s="136"/>
      <c r="J284" s="137">
        <f>ROUND(I284*H284,2)</f>
        <v>0</v>
      </c>
      <c r="K284" s="133" t="s">
        <v>130</v>
      </c>
      <c r="L284" s="31"/>
      <c r="M284" s="138" t="s">
        <v>1</v>
      </c>
      <c r="N284" s="139" t="s">
        <v>37</v>
      </c>
      <c r="P284" s="140">
        <f>O284*H284</f>
        <v>0</v>
      </c>
      <c r="Q284" s="140">
        <v>4.1739999999999999E-2</v>
      </c>
      <c r="R284" s="140">
        <f>Q284*H284</f>
        <v>1.1779028</v>
      </c>
      <c r="S284" s="140">
        <v>0</v>
      </c>
      <c r="T284" s="141">
        <f>S284*H284</f>
        <v>0</v>
      </c>
      <c r="AR284" s="142" t="s">
        <v>131</v>
      </c>
      <c r="AT284" s="142" t="s">
        <v>126</v>
      </c>
      <c r="AU284" s="142" t="s">
        <v>81</v>
      </c>
      <c r="AY284" s="16" t="s">
        <v>124</v>
      </c>
      <c r="BE284" s="143">
        <f>IF(N284="základní",J284,0)</f>
        <v>0</v>
      </c>
      <c r="BF284" s="143">
        <f>IF(N284="snížená",J284,0)</f>
        <v>0</v>
      </c>
      <c r="BG284" s="143">
        <f>IF(N284="zákl. přenesená",J284,0)</f>
        <v>0</v>
      </c>
      <c r="BH284" s="143">
        <f>IF(N284="sníž. přenesená",J284,0)</f>
        <v>0</v>
      </c>
      <c r="BI284" s="143">
        <f>IF(N284="nulová",J284,0)</f>
        <v>0</v>
      </c>
      <c r="BJ284" s="16" t="s">
        <v>79</v>
      </c>
      <c r="BK284" s="143">
        <f>ROUND(I284*H284,2)</f>
        <v>0</v>
      </c>
      <c r="BL284" s="16" t="s">
        <v>131</v>
      </c>
      <c r="BM284" s="142" t="s">
        <v>381</v>
      </c>
    </row>
    <row r="285" spans="2:65" s="1" customFormat="1">
      <c r="B285" s="31"/>
      <c r="D285" s="144" t="s">
        <v>133</v>
      </c>
      <c r="F285" s="145" t="s">
        <v>382</v>
      </c>
      <c r="I285" s="146"/>
      <c r="L285" s="31"/>
      <c r="M285" s="147"/>
      <c r="T285" s="55"/>
      <c r="AT285" s="16" t="s">
        <v>133</v>
      </c>
      <c r="AU285" s="16" t="s">
        <v>81</v>
      </c>
    </row>
    <row r="286" spans="2:65" s="1" customFormat="1" ht="146.25">
      <c r="B286" s="31"/>
      <c r="D286" s="144" t="s">
        <v>135</v>
      </c>
      <c r="F286" s="148" t="s">
        <v>383</v>
      </c>
      <c r="I286" s="146"/>
      <c r="L286" s="31"/>
      <c r="M286" s="147"/>
      <c r="T286" s="55"/>
      <c r="AT286" s="16" t="s">
        <v>135</v>
      </c>
      <c r="AU286" s="16" t="s">
        <v>81</v>
      </c>
    </row>
    <row r="287" spans="2:65" s="12" customFormat="1">
      <c r="B287" s="149"/>
      <c r="D287" s="144" t="s">
        <v>154</v>
      </c>
      <c r="E287" s="150" t="s">
        <v>1</v>
      </c>
      <c r="F287" s="151" t="s">
        <v>384</v>
      </c>
      <c r="H287" s="152">
        <v>25</v>
      </c>
      <c r="I287" s="153"/>
      <c r="L287" s="149"/>
      <c r="M287" s="154"/>
      <c r="T287" s="155"/>
      <c r="AT287" s="150" t="s">
        <v>154</v>
      </c>
      <c r="AU287" s="150" t="s">
        <v>81</v>
      </c>
      <c r="AV287" s="12" t="s">
        <v>81</v>
      </c>
      <c r="AW287" s="12" t="s">
        <v>29</v>
      </c>
      <c r="AX287" s="12" t="s">
        <v>72</v>
      </c>
      <c r="AY287" s="150" t="s">
        <v>124</v>
      </c>
    </row>
    <row r="288" spans="2:65" s="12" customFormat="1">
      <c r="B288" s="149"/>
      <c r="D288" s="144" t="s">
        <v>154</v>
      </c>
      <c r="E288" s="150" t="s">
        <v>1</v>
      </c>
      <c r="F288" s="151" t="s">
        <v>385</v>
      </c>
      <c r="H288" s="152">
        <v>3.22</v>
      </c>
      <c r="I288" s="153"/>
      <c r="L288" s="149"/>
      <c r="M288" s="154"/>
      <c r="T288" s="155"/>
      <c r="AT288" s="150" t="s">
        <v>154</v>
      </c>
      <c r="AU288" s="150" t="s">
        <v>81</v>
      </c>
      <c r="AV288" s="12" t="s">
        <v>81</v>
      </c>
      <c r="AW288" s="12" t="s">
        <v>29</v>
      </c>
      <c r="AX288" s="12" t="s">
        <v>72</v>
      </c>
      <c r="AY288" s="150" t="s">
        <v>124</v>
      </c>
    </row>
    <row r="289" spans="2:65" s="14" customFormat="1">
      <c r="B289" s="162"/>
      <c r="D289" s="144" t="s">
        <v>154</v>
      </c>
      <c r="E289" s="163" t="s">
        <v>1</v>
      </c>
      <c r="F289" s="164" t="s">
        <v>210</v>
      </c>
      <c r="H289" s="165">
        <v>28.22</v>
      </c>
      <c r="I289" s="166"/>
      <c r="L289" s="162"/>
      <c r="M289" s="167"/>
      <c r="T289" s="168"/>
      <c r="AT289" s="163" t="s">
        <v>154</v>
      </c>
      <c r="AU289" s="163" t="s">
        <v>81</v>
      </c>
      <c r="AV289" s="14" t="s">
        <v>131</v>
      </c>
      <c r="AW289" s="14" t="s">
        <v>29</v>
      </c>
      <c r="AX289" s="14" t="s">
        <v>79</v>
      </c>
      <c r="AY289" s="163" t="s">
        <v>124</v>
      </c>
    </row>
    <row r="290" spans="2:65" s="1" customFormat="1" ht="16.5" customHeight="1">
      <c r="B290" s="31"/>
      <c r="C290" s="131" t="s">
        <v>386</v>
      </c>
      <c r="D290" s="131" t="s">
        <v>126</v>
      </c>
      <c r="E290" s="132" t="s">
        <v>387</v>
      </c>
      <c r="F290" s="133" t="s">
        <v>388</v>
      </c>
      <c r="G290" s="134" t="s">
        <v>145</v>
      </c>
      <c r="H290" s="135">
        <v>28.22</v>
      </c>
      <c r="I290" s="136"/>
      <c r="J290" s="137">
        <f>ROUND(I290*H290,2)</f>
        <v>0</v>
      </c>
      <c r="K290" s="133" t="s">
        <v>130</v>
      </c>
      <c r="L290" s="31"/>
      <c r="M290" s="138" t="s">
        <v>1</v>
      </c>
      <c r="N290" s="139" t="s">
        <v>37</v>
      </c>
      <c r="P290" s="140">
        <f>O290*H290</f>
        <v>0</v>
      </c>
      <c r="Q290" s="140">
        <v>2.0000000000000002E-5</v>
      </c>
      <c r="R290" s="140">
        <f>Q290*H290</f>
        <v>5.6440000000000006E-4</v>
      </c>
      <c r="S290" s="140">
        <v>0</v>
      </c>
      <c r="T290" s="141">
        <f>S290*H290</f>
        <v>0</v>
      </c>
      <c r="AR290" s="142" t="s">
        <v>131</v>
      </c>
      <c r="AT290" s="142" t="s">
        <v>126</v>
      </c>
      <c r="AU290" s="142" t="s">
        <v>81</v>
      </c>
      <c r="AY290" s="16" t="s">
        <v>124</v>
      </c>
      <c r="BE290" s="143">
        <f>IF(N290="základní",J290,0)</f>
        <v>0</v>
      </c>
      <c r="BF290" s="143">
        <f>IF(N290="snížená",J290,0)</f>
        <v>0</v>
      </c>
      <c r="BG290" s="143">
        <f>IF(N290="zákl. přenesená",J290,0)</f>
        <v>0</v>
      </c>
      <c r="BH290" s="143">
        <f>IF(N290="sníž. přenesená",J290,0)</f>
        <v>0</v>
      </c>
      <c r="BI290" s="143">
        <f>IF(N290="nulová",J290,0)</f>
        <v>0</v>
      </c>
      <c r="BJ290" s="16" t="s">
        <v>79</v>
      </c>
      <c r="BK290" s="143">
        <f>ROUND(I290*H290,2)</f>
        <v>0</v>
      </c>
      <c r="BL290" s="16" t="s">
        <v>131</v>
      </c>
      <c r="BM290" s="142" t="s">
        <v>389</v>
      </c>
    </row>
    <row r="291" spans="2:65" s="1" customFormat="1">
      <c r="B291" s="31"/>
      <c r="D291" s="144" t="s">
        <v>133</v>
      </c>
      <c r="F291" s="145" t="s">
        <v>390</v>
      </c>
      <c r="I291" s="146"/>
      <c r="L291" s="31"/>
      <c r="M291" s="147"/>
      <c r="T291" s="55"/>
      <c r="AT291" s="16" t="s">
        <v>133</v>
      </c>
      <c r="AU291" s="16" t="s">
        <v>81</v>
      </c>
    </row>
    <row r="292" spans="2:65" s="1" customFormat="1" ht="146.25">
      <c r="B292" s="31"/>
      <c r="D292" s="144" t="s">
        <v>135</v>
      </c>
      <c r="F292" s="148" t="s">
        <v>383</v>
      </c>
      <c r="I292" s="146"/>
      <c r="L292" s="31"/>
      <c r="M292" s="147"/>
      <c r="T292" s="55"/>
      <c r="AT292" s="16" t="s">
        <v>135</v>
      </c>
      <c r="AU292" s="16" t="s">
        <v>81</v>
      </c>
    </row>
    <row r="293" spans="2:65" s="1" customFormat="1" ht="16.5" customHeight="1">
      <c r="B293" s="31"/>
      <c r="C293" s="131" t="s">
        <v>391</v>
      </c>
      <c r="D293" s="131" t="s">
        <v>126</v>
      </c>
      <c r="E293" s="132" t="s">
        <v>392</v>
      </c>
      <c r="F293" s="133" t="s">
        <v>393</v>
      </c>
      <c r="G293" s="134" t="s">
        <v>273</v>
      </c>
      <c r="H293" s="135">
        <v>2.6709999999999998</v>
      </c>
      <c r="I293" s="136"/>
      <c r="J293" s="137">
        <f>ROUND(I293*H293,2)</f>
        <v>0</v>
      </c>
      <c r="K293" s="133" t="s">
        <v>130</v>
      </c>
      <c r="L293" s="31"/>
      <c r="M293" s="138" t="s">
        <v>1</v>
      </c>
      <c r="N293" s="139" t="s">
        <v>37</v>
      </c>
      <c r="P293" s="140">
        <f>O293*H293</f>
        <v>0</v>
      </c>
      <c r="Q293" s="140">
        <v>1.04877</v>
      </c>
      <c r="R293" s="140">
        <f>Q293*H293</f>
        <v>2.8012646699999997</v>
      </c>
      <c r="S293" s="140">
        <v>0</v>
      </c>
      <c r="T293" s="141">
        <f>S293*H293</f>
        <v>0</v>
      </c>
      <c r="AR293" s="142" t="s">
        <v>131</v>
      </c>
      <c r="AT293" s="142" t="s">
        <v>126</v>
      </c>
      <c r="AU293" s="142" t="s">
        <v>81</v>
      </c>
      <c r="AY293" s="16" t="s">
        <v>124</v>
      </c>
      <c r="BE293" s="143">
        <f>IF(N293="základní",J293,0)</f>
        <v>0</v>
      </c>
      <c r="BF293" s="143">
        <f>IF(N293="snížená",J293,0)</f>
        <v>0</v>
      </c>
      <c r="BG293" s="143">
        <f>IF(N293="zákl. přenesená",J293,0)</f>
        <v>0</v>
      </c>
      <c r="BH293" s="143">
        <f>IF(N293="sníž. přenesená",J293,0)</f>
        <v>0</v>
      </c>
      <c r="BI293" s="143">
        <f>IF(N293="nulová",J293,0)</f>
        <v>0</v>
      </c>
      <c r="BJ293" s="16" t="s">
        <v>79</v>
      </c>
      <c r="BK293" s="143">
        <f>ROUND(I293*H293,2)</f>
        <v>0</v>
      </c>
      <c r="BL293" s="16" t="s">
        <v>131</v>
      </c>
      <c r="BM293" s="142" t="s">
        <v>394</v>
      </c>
    </row>
    <row r="294" spans="2:65" s="1" customFormat="1">
      <c r="B294" s="31"/>
      <c r="D294" s="144" t="s">
        <v>133</v>
      </c>
      <c r="F294" s="145" t="s">
        <v>395</v>
      </c>
      <c r="I294" s="146"/>
      <c r="L294" s="31"/>
      <c r="M294" s="147"/>
      <c r="T294" s="55"/>
      <c r="AT294" s="16" t="s">
        <v>133</v>
      </c>
      <c r="AU294" s="16" t="s">
        <v>81</v>
      </c>
    </row>
    <row r="295" spans="2:65" s="1" customFormat="1" ht="78">
      <c r="B295" s="31"/>
      <c r="D295" s="144" t="s">
        <v>135</v>
      </c>
      <c r="F295" s="148" t="s">
        <v>396</v>
      </c>
      <c r="I295" s="146"/>
      <c r="L295" s="31"/>
      <c r="M295" s="147"/>
      <c r="T295" s="55"/>
      <c r="AT295" s="16" t="s">
        <v>135</v>
      </c>
      <c r="AU295" s="16" t="s">
        <v>81</v>
      </c>
    </row>
    <row r="296" spans="2:65" s="13" customFormat="1">
      <c r="B296" s="156"/>
      <c r="D296" s="144" t="s">
        <v>154</v>
      </c>
      <c r="E296" s="157" t="s">
        <v>1</v>
      </c>
      <c r="F296" s="158" t="s">
        <v>397</v>
      </c>
      <c r="H296" s="157" t="s">
        <v>1</v>
      </c>
      <c r="I296" s="159"/>
      <c r="L296" s="156"/>
      <c r="M296" s="160"/>
      <c r="T296" s="161"/>
      <c r="AT296" s="157" t="s">
        <v>154</v>
      </c>
      <c r="AU296" s="157" t="s">
        <v>81</v>
      </c>
      <c r="AV296" s="13" t="s">
        <v>79</v>
      </c>
      <c r="AW296" s="13" t="s">
        <v>29</v>
      </c>
      <c r="AX296" s="13" t="s">
        <v>72</v>
      </c>
      <c r="AY296" s="157" t="s">
        <v>124</v>
      </c>
    </row>
    <row r="297" spans="2:65" s="12" customFormat="1">
      <c r="B297" s="149"/>
      <c r="D297" s="144" t="s">
        <v>154</v>
      </c>
      <c r="E297" s="150" t="s">
        <v>1</v>
      </c>
      <c r="F297" s="151" t="s">
        <v>398</v>
      </c>
      <c r="H297" s="152">
        <v>2.6709999999999998</v>
      </c>
      <c r="I297" s="153"/>
      <c r="L297" s="149"/>
      <c r="M297" s="154"/>
      <c r="T297" s="155"/>
      <c r="AT297" s="150" t="s">
        <v>154</v>
      </c>
      <c r="AU297" s="150" t="s">
        <v>81</v>
      </c>
      <c r="AV297" s="12" t="s">
        <v>81</v>
      </c>
      <c r="AW297" s="12" t="s">
        <v>29</v>
      </c>
      <c r="AX297" s="12" t="s">
        <v>79</v>
      </c>
      <c r="AY297" s="150" t="s">
        <v>124</v>
      </c>
    </row>
    <row r="298" spans="2:65" s="1" customFormat="1" ht="21.75" customHeight="1">
      <c r="B298" s="31"/>
      <c r="C298" s="131" t="s">
        <v>399</v>
      </c>
      <c r="D298" s="131" t="s">
        <v>126</v>
      </c>
      <c r="E298" s="132" t="s">
        <v>400</v>
      </c>
      <c r="F298" s="133" t="s">
        <v>401</v>
      </c>
      <c r="G298" s="134" t="s">
        <v>200</v>
      </c>
      <c r="H298" s="135">
        <v>7</v>
      </c>
      <c r="I298" s="136"/>
      <c r="J298" s="137">
        <f>ROUND(I298*H298,2)</f>
        <v>0</v>
      </c>
      <c r="K298" s="133" t="s">
        <v>130</v>
      </c>
      <c r="L298" s="31"/>
      <c r="M298" s="138" t="s">
        <v>1</v>
      </c>
      <c r="N298" s="139" t="s">
        <v>37</v>
      </c>
      <c r="P298" s="140">
        <f>O298*H298</f>
        <v>0</v>
      </c>
      <c r="Q298" s="140">
        <v>2.6843599999999999</v>
      </c>
      <c r="R298" s="140">
        <f>Q298*H298</f>
        <v>18.790520000000001</v>
      </c>
      <c r="S298" s="140">
        <v>0</v>
      </c>
      <c r="T298" s="141">
        <f>S298*H298</f>
        <v>0</v>
      </c>
      <c r="AR298" s="142" t="s">
        <v>131</v>
      </c>
      <c r="AT298" s="142" t="s">
        <v>126</v>
      </c>
      <c r="AU298" s="142" t="s">
        <v>81</v>
      </c>
      <c r="AY298" s="16" t="s">
        <v>124</v>
      </c>
      <c r="BE298" s="143">
        <f>IF(N298="základní",J298,0)</f>
        <v>0</v>
      </c>
      <c r="BF298" s="143">
        <f>IF(N298="snížená",J298,0)</f>
        <v>0</v>
      </c>
      <c r="BG298" s="143">
        <f>IF(N298="zákl. přenesená",J298,0)</f>
        <v>0</v>
      </c>
      <c r="BH298" s="143">
        <f>IF(N298="sníž. přenesená",J298,0)</f>
        <v>0</v>
      </c>
      <c r="BI298" s="143">
        <f>IF(N298="nulová",J298,0)</f>
        <v>0</v>
      </c>
      <c r="BJ298" s="16" t="s">
        <v>79</v>
      </c>
      <c r="BK298" s="143">
        <f>ROUND(I298*H298,2)</f>
        <v>0</v>
      </c>
      <c r="BL298" s="16" t="s">
        <v>131</v>
      </c>
      <c r="BM298" s="142" t="s">
        <v>402</v>
      </c>
    </row>
    <row r="299" spans="2:65" s="1" customFormat="1" ht="19.5">
      <c r="B299" s="31"/>
      <c r="D299" s="144" t="s">
        <v>133</v>
      </c>
      <c r="F299" s="145" t="s">
        <v>403</v>
      </c>
      <c r="I299" s="146"/>
      <c r="L299" s="31"/>
      <c r="M299" s="147"/>
      <c r="T299" s="55"/>
      <c r="AT299" s="16" t="s">
        <v>133</v>
      </c>
      <c r="AU299" s="16" t="s">
        <v>81</v>
      </c>
    </row>
    <row r="300" spans="2:65" s="1" customFormat="1" ht="39">
      <c r="B300" s="31"/>
      <c r="D300" s="144" t="s">
        <v>135</v>
      </c>
      <c r="F300" s="148" t="s">
        <v>404</v>
      </c>
      <c r="I300" s="146"/>
      <c r="L300" s="31"/>
      <c r="M300" s="147"/>
      <c r="T300" s="55"/>
      <c r="AT300" s="16" t="s">
        <v>135</v>
      </c>
      <c r="AU300" s="16" t="s">
        <v>81</v>
      </c>
    </row>
    <row r="301" spans="2:65" s="13" customFormat="1">
      <c r="B301" s="156"/>
      <c r="D301" s="144" t="s">
        <v>154</v>
      </c>
      <c r="E301" s="157" t="s">
        <v>1</v>
      </c>
      <c r="F301" s="158" t="s">
        <v>405</v>
      </c>
      <c r="H301" s="157" t="s">
        <v>1</v>
      </c>
      <c r="I301" s="159"/>
      <c r="L301" s="156"/>
      <c r="M301" s="160"/>
      <c r="T301" s="161"/>
      <c r="AT301" s="157" t="s">
        <v>154</v>
      </c>
      <c r="AU301" s="157" t="s">
        <v>81</v>
      </c>
      <c r="AV301" s="13" t="s">
        <v>79</v>
      </c>
      <c r="AW301" s="13" t="s">
        <v>29</v>
      </c>
      <c r="AX301" s="13" t="s">
        <v>72</v>
      </c>
      <c r="AY301" s="157" t="s">
        <v>124</v>
      </c>
    </row>
    <row r="302" spans="2:65" s="12" customFormat="1">
      <c r="B302" s="149"/>
      <c r="D302" s="144" t="s">
        <v>154</v>
      </c>
      <c r="E302" s="150" t="s">
        <v>1</v>
      </c>
      <c r="F302" s="151" t="s">
        <v>406</v>
      </c>
      <c r="H302" s="152">
        <v>7</v>
      </c>
      <c r="I302" s="153"/>
      <c r="L302" s="149"/>
      <c r="M302" s="154"/>
      <c r="T302" s="155"/>
      <c r="AT302" s="150" t="s">
        <v>154</v>
      </c>
      <c r="AU302" s="150" t="s">
        <v>81</v>
      </c>
      <c r="AV302" s="12" t="s">
        <v>81</v>
      </c>
      <c r="AW302" s="12" t="s">
        <v>29</v>
      </c>
      <c r="AX302" s="12" t="s">
        <v>79</v>
      </c>
      <c r="AY302" s="150" t="s">
        <v>124</v>
      </c>
    </row>
    <row r="303" spans="2:65" s="1" customFormat="1" ht="16.5" customHeight="1">
      <c r="B303" s="31"/>
      <c r="C303" s="131" t="s">
        <v>407</v>
      </c>
      <c r="D303" s="131" t="s">
        <v>126</v>
      </c>
      <c r="E303" s="132" t="s">
        <v>408</v>
      </c>
      <c r="F303" s="133" t="s">
        <v>409</v>
      </c>
      <c r="G303" s="134" t="s">
        <v>200</v>
      </c>
      <c r="H303" s="135">
        <v>9.08</v>
      </c>
      <c r="I303" s="136"/>
      <c r="J303" s="137">
        <f>ROUND(I303*H303,2)</f>
        <v>0</v>
      </c>
      <c r="K303" s="133" t="s">
        <v>130</v>
      </c>
      <c r="L303" s="31"/>
      <c r="M303" s="138" t="s">
        <v>1</v>
      </c>
      <c r="N303" s="139" t="s">
        <v>37</v>
      </c>
      <c r="P303" s="140">
        <f>O303*H303</f>
        <v>0</v>
      </c>
      <c r="Q303" s="140">
        <v>2.4777999999999998</v>
      </c>
      <c r="R303" s="140">
        <f>Q303*H303</f>
        <v>22.498423999999996</v>
      </c>
      <c r="S303" s="140">
        <v>0</v>
      </c>
      <c r="T303" s="141">
        <f>S303*H303</f>
        <v>0</v>
      </c>
      <c r="AR303" s="142" t="s">
        <v>131</v>
      </c>
      <c r="AT303" s="142" t="s">
        <v>126</v>
      </c>
      <c r="AU303" s="142" t="s">
        <v>81</v>
      </c>
      <c r="AY303" s="16" t="s">
        <v>124</v>
      </c>
      <c r="BE303" s="143">
        <f>IF(N303="základní",J303,0)</f>
        <v>0</v>
      </c>
      <c r="BF303" s="143">
        <f>IF(N303="snížená",J303,0)</f>
        <v>0</v>
      </c>
      <c r="BG303" s="143">
        <f>IF(N303="zákl. přenesená",J303,0)</f>
        <v>0</v>
      </c>
      <c r="BH303" s="143">
        <f>IF(N303="sníž. přenesená",J303,0)</f>
        <v>0</v>
      </c>
      <c r="BI303" s="143">
        <f>IF(N303="nulová",J303,0)</f>
        <v>0</v>
      </c>
      <c r="BJ303" s="16" t="s">
        <v>79</v>
      </c>
      <c r="BK303" s="143">
        <f>ROUND(I303*H303,2)</f>
        <v>0</v>
      </c>
      <c r="BL303" s="16" t="s">
        <v>131</v>
      </c>
      <c r="BM303" s="142" t="s">
        <v>410</v>
      </c>
    </row>
    <row r="304" spans="2:65" s="1" customFormat="1">
      <c r="B304" s="31"/>
      <c r="D304" s="144" t="s">
        <v>133</v>
      </c>
      <c r="F304" s="145" t="s">
        <v>411</v>
      </c>
      <c r="I304" s="146"/>
      <c r="L304" s="31"/>
      <c r="M304" s="147"/>
      <c r="T304" s="55"/>
      <c r="AT304" s="16" t="s">
        <v>133</v>
      </c>
      <c r="AU304" s="16" t="s">
        <v>81</v>
      </c>
    </row>
    <row r="305" spans="2:65" s="1" customFormat="1" ht="107.25">
      <c r="B305" s="31"/>
      <c r="D305" s="144" t="s">
        <v>135</v>
      </c>
      <c r="F305" s="148" t="s">
        <v>412</v>
      </c>
      <c r="I305" s="146"/>
      <c r="L305" s="31"/>
      <c r="M305" s="147"/>
      <c r="T305" s="55"/>
      <c r="AT305" s="16" t="s">
        <v>135</v>
      </c>
      <c r="AU305" s="16" t="s">
        <v>81</v>
      </c>
    </row>
    <row r="306" spans="2:65" s="13" customFormat="1">
      <c r="B306" s="156"/>
      <c r="D306" s="144" t="s">
        <v>154</v>
      </c>
      <c r="E306" s="157" t="s">
        <v>1</v>
      </c>
      <c r="F306" s="158" t="s">
        <v>413</v>
      </c>
      <c r="H306" s="157" t="s">
        <v>1</v>
      </c>
      <c r="I306" s="159"/>
      <c r="L306" s="156"/>
      <c r="M306" s="160"/>
      <c r="T306" s="161"/>
      <c r="AT306" s="157" t="s">
        <v>154</v>
      </c>
      <c r="AU306" s="157" t="s">
        <v>81</v>
      </c>
      <c r="AV306" s="13" t="s">
        <v>79</v>
      </c>
      <c r="AW306" s="13" t="s">
        <v>29</v>
      </c>
      <c r="AX306" s="13" t="s">
        <v>72</v>
      </c>
      <c r="AY306" s="157" t="s">
        <v>124</v>
      </c>
    </row>
    <row r="307" spans="2:65" s="12" customFormat="1">
      <c r="B307" s="149"/>
      <c r="D307" s="144" t="s">
        <v>154</v>
      </c>
      <c r="E307" s="150" t="s">
        <v>1</v>
      </c>
      <c r="F307" s="151" t="s">
        <v>414</v>
      </c>
      <c r="H307" s="152">
        <v>9.08</v>
      </c>
      <c r="I307" s="153"/>
      <c r="L307" s="149"/>
      <c r="M307" s="154"/>
      <c r="T307" s="155"/>
      <c r="AT307" s="150" t="s">
        <v>154</v>
      </c>
      <c r="AU307" s="150" t="s">
        <v>81</v>
      </c>
      <c r="AV307" s="12" t="s">
        <v>81</v>
      </c>
      <c r="AW307" s="12" t="s">
        <v>29</v>
      </c>
      <c r="AX307" s="12" t="s">
        <v>79</v>
      </c>
      <c r="AY307" s="150" t="s">
        <v>124</v>
      </c>
    </row>
    <row r="308" spans="2:65" s="1" customFormat="1" ht="16.5" customHeight="1">
      <c r="B308" s="31"/>
      <c r="C308" s="131" t="s">
        <v>415</v>
      </c>
      <c r="D308" s="131" t="s">
        <v>126</v>
      </c>
      <c r="E308" s="132" t="s">
        <v>416</v>
      </c>
      <c r="F308" s="133" t="s">
        <v>417</v>
      </c>
      <c r="G308" s="134" t="s">
        <v>200</v>
      </c>
      <c r="H308" s="135">
        <v>9.08</v>
      </c>
      <c r="I308" s="136"/>
      <c r="J308" s="137">
        <f>ROUND(I308*H308,2)</f>
        <v>0</v>
      </c>
      <c r="K308" s="133" t="s">
        <v>130</v>
      </c>
      <c r="L308" s="31"/>
      <c r="M308" s="138" t="s">
        <v>1</v>
      </c>
      <c r="N308" s="139" t="s">
        <v>37</v>
      </c>
      <c r="P308" s="140">
        <f>O308*H308</f>
        <v>0</v>
      </c>
      <c r="Q308" s="140">
        <v>4.8579999999999998E-2</v>
      </c>
      <c r="R308" s="140">
        <f>Q308*H308</f>
        <v>0.44110640000000001</v>
      </c>
      <c r="S308" s="140">
        <v>0</v>
      </c>
      <c r="T308" s="141">
        <f>S308*H308</f>
        <v>0</v>
      </c>
      <c r="AR308" s="142" t="s">
        <v>131</v>
      </c>
      <c r="AT308" s="142" t="s">
        <v>126</v>
      </c>
      <c r="AU308" s="142" t="s">
        <v>81</v>
      </c>
      <c r="AY308" s="16" t="s">
        <v>124</v>
      </c>
      <c r="BE308" s="143">
        <f>IF(N308="základní",J308,0)</f>
        <v>0</v>
      </c>
      <c r="BF308" s="143">
        <f>IF(N308="snížená",J308,0)</f>
        <v>0</v>
      </c>
      <c r="BG308" s="143">
        <f>IF(N308="zákl. přenesená",J308,0)</f>
        <v>0</v>
      </c>
      <c r="BH308" s="143">
        <f>IF(N308="sníž. přenesená",J308,0)</f>
        <v>0</v>
      </c>
      <c r="BI308" s="143">
        <f>IF(N308="nulová",J308,0)</f>
        <v>0</v>
      </c>
      <c r="BJ308" s="16" t="s">
        <v>79</v>
      </c>
      <c r="BK308" s="143">
        <f>ROUND(I308*H308,2)</f>
        <v>0</v>
      </c>
      <c r="BL308" s="16" t="s">
        <v>131</v>
      </c>
      <c r="BM308" s="142" t="s">
        <v>418</v>
      </c>
    </row>
    <row r="309" spans="2:65" s="1" customFormat="1">
      <c r="B309" s="31"/>
      <c r="D309" s="144" t="s">
        <v>133</v>
      </c>
      <c r="F309" s="145" t="s">
        <v>419</v>
      </c>
      <c r="I309" s="146"/>
      <c r="L309" s="31"/>
      <c r="M309" s="147"/>
      <c r="T309" s="55"/>
      <c r="AT309" s="16" t="s">
        <v>133</v>
      </c>
      <c r="AU309" s="16" t="s">
        <v>81</v>
      </c>
    </row>
    <row r="310" spans="2:65" s="1" customFormat="1" ht="107.25">
      <c r="B310" s="31"/>
      <c r="D310" s="144" t="s">
        <v>135</v>
      </c>
      <c r="F310" s="148" t="s">
        <v>412</v>
      </c>
      <c r="I310" s="146"/>
      <c r="L310" s="31"/>
      <c r="M310" s="147"/>
      <c r="T310" s="55"/>
      <c r="AT310" s="16" t="s">
        <v>135</v>
      </c>
      <c r="AU310" s="16" t="s">
        <v>81</v>
      </c>
    </row>
    <row r="311" spans="2:65" s="1" customFormat="1" ht="16.5" customHeight="1">
      <c r="B311" s="31"/>
      <c r="C311" s="131" t="s">
        <v>420</v>
      </c>
      <c r="D311" s="131" t="s">
        <v>126</v>
      </c>
      <c r="E311" s="132" t="s">
        <v>421</v>
      </c>
      <c r="F311" s="133" t="s">
        <v>422</v>
      </c>
      <c r="G311" s="134" t="s">
        <v>145</v>
      </c>
      <c r="H311" s="135">
        <v>36.32</v>
      </c>
      <c r="I311" s="136"/>
      <c r="J311" s="137">
        <f>ROUND(I311*H311,2)</f>
        <v>0</v>
      </c>
      <c r="K311" s="133" t="s">
        <v>130</v>
      </c>
      <c r="L311" s="31"/>
      <c r="M311" s="138" t="s">
        <v>1</v>
      </c>
      <c r="N311" s="139" t="s">
        <v>37</v>
      </c>
      <c r="P311" s="140">
        <f>O311*H311</f>
        <v>0</v>
      </c>
      <c r="Q311" s="140">
        <v>1.82E-3</v>
      </c>
      <c r="R311" s="140">
        <f>Q311*H311</f>
        <v>6.6102400000000006E-2</v>
      </c>
      <c r="S311" s="140">
        <v>0</v>
      </c>
      <c r="T311" s="141">
        <f>S311*H311</f>
        <v>0</v>
      </c>
      <c r="AR311" s="142" t="s">
        <v>131</v>
      </c>
      <c r="AT311" s="142" t="s">
        <v>126</v>
      </c>
      <c r="AU311" s="142" t="s">
        <v>81</v>
      </c>
      <c r="AY311" s="16" t="s">
        <v>124</v>
      </c>
      <c r="BE311" s="143">
        <f>IF(N311="základní",J311,0)</f>
        <v>0</v>
      </c>
      <c r="BF311" s="143">
        <f>IF(N311="snížená",J311,0)</f>
        <v>0</v>
      </c>
      <c r="BG311" s="143">
        <f>IF(N311="zákl. přenesená",J311,0)</f>
        <v>0</v>
      </c>
      <c r="BH311" s="143">
        <f>IF(N311="sníž. přenesená",J311,0)</f>
        <v>0</v>
      </c>
      <c r="BI311" s="143">
        <f>IF(N311="nulová",J311,0)</f>
        <v>0</v>
      </c>
      <c r="BJ311" s="16" t="s">
        <v>79</v>
      </c>
      <c r="BK311" s="143">
        <f>ROUND(I311*H311,2)</f>
        <v>0</v>
      </c>
      <c r="BL311" s="16" t="s">
        <v>131</v>
      </c>
      <c r="BM311" s="142" t="s">
        <v>423</v>
      </c>
    </row>
    <row r="312" spans="2:65" s="1" customFormat="1">
      <c r="B312" s="31"/>
      <c r="D312" s="144" t="s">
        <v>133</v>
      </c>
      <c r="F312" s="145" t="s">
        <v>424</v>
      </c>
      <c r="I312" s="146"/>
      <c r="L312" s="31"/>
      <c r="M312" s="147"/>
      <c r="T312" s="55"/>
      <c r="AT312" s="16" t="s">
        <v>133</v>
      </c>
      <c r="AU312" s="16" t="s">
        <v>81</v>
      </c>
    </row>
    <row r="313" spans="2:65" s="1" customFormat="1" ht="146.25">
      <c r="B313" s="31"/>
      <c r="D313" s="144" t="s">
        <v>135</v>
      </c>
      <c r="F313" s="148" t="s">
        <v>425</v>
      </c>
      <c r="I313" s="146"/>
      <c r="L313" s="31"/>
      <c r="M313" s="147"/>
      <c r="T313" s="55"/>
      <c r="AT313" s="16" t="s">
        <v>135</v>
      </c>
      <c r="AU313" s="16" t="s">
        <v>81</v>
      </c>
    </row>
    <row r="314" spans="2:65" s="12" customFormat="1">
      <c r="B314" s="149"/>
      <c r="D314" s="144" t="s">
        <v>154</v>
      </c>
      <c r="E314" s="150" t="s">
        <v>1</v>
      </c>
      <c r="F314" s="151" t="s">
        <v>426</v>
      </c>
      <c r="H314" s="152">
        <v>36.32</v>
      </c>
      <c r="I314" s="153"/>
      <c r="L314" s="149"/>
      <c r="M314" s="154"/>
      <c r="T314" s="155"/>
      <c r="AT314" s="150" t="s">
        <v>154</v>
      </c>
      <c r="AU314" s="150" t="s">
        <v>81</v>
      </c>
      <c r="AV314" s="12" t="s">
        <v>81</v>
      </c>
      <c r="AW314" s="12" t="s">
        <v>29</v>
      </c>
      <c r="AX314" s="12" t="s">
        <v>79</v>
      </c>
      <c r="AY314" s="150" t="s">
        <v>124</v>
      </c>
    </row>
    <row r="315" spans="2:65" s="1" customFormat="1" ht="16.5" customHeight="1">
      <c r="B315" s="31"/>
      <c r="C315" s="131" t="s">
        <v>427</v>
      </c>
      <c r="D315" s="131" t="s">
        <v>126</v>
      </c>
      <c r="E315" s="132" t="s">
        <v>428</v>
      </c>
      <c r="F315" s="133" t="s">
        <v>429</v>
      </c>
      <c r="G315" s="134" t="s">
        <v>145</v>
      </c>
      <c r="H315" s="135">
        <v>36.32</v>
      </c>
      <c r="I315" s="136"/>
      <c r="J315" s="137">
        <f>ROUND(I315*H315,2)</f>
        <v>0</v>
      </c>
      <c r="K315" s="133" t="s">
        <v>130</v>
      </c>
      <c r="L315" s="31"/>
      <c r="M315" s="138" t="s">
        <v>1</v>
      </c>
      <c r="N315" s="139" t="s">
        <v>37</v>
      </c>
      <c r="P315" s="140">
        <f>O315*H315</f>
        <v>0</v>
      </c>
      <c r="Q315" s="140">
        <v>4.0000000000000003E-5</v>
      </c>
      <c r="R315" s="140">
        <f>Q315*H315</f>
        <v>1.4528000000000002E-3</v>
      </c>
      <c r="S315" s="140">
        <v>0</v>
      </c>
      <c r="T315" s="141">
        <f>S315*H315</f>
        <v>0</v>
      </c>
      <c r="AR315" s="142" t="s">
        <v>131</v>
      </c>
      <c r="AT315" s="142" t="s">
        <v>126</v>
      </c>
      <c r="AU315" s="142" t="s">
        <v>81</v>
      </c>
      <c r="AY315" s="16" t="s">
        <v>124</v>
      </c>
      <c r="BE315" s="143">
        <f>IF(N315="základní",J315,0)</f>
        <v>0</v>
      </c>
      <c r="BF315" s="143">
        <f>IF(N315="snížená",J315,0)</f>
        <v>0</v>
      </c>
      <c r="BG315" s="143">
        <f>IF(N315="zákl. přenesená",J315,0)</f>
        <v>0</v>
      </c>
      <c r="BH315" s="143">
        <f>IF(N315="sníž. přenesená",J315,0)</f>
        <v>0</v>
      </c>
      <c r="BI315" s="143">
        <f>IF(N315="nulová",J315,0)</f>
        <v>0</v>
      </c>
      <c r="BJ315" s="16" t="s">
        <v>79</v>
      </c>
      <c r="BK315" s="143">
        <f>ROUND(I315*H315,2)</f>
        <v>0</v>
      </c>
      <c r="BL315" s="16" t="s">
        <v>131</v>
      </c>
      <c r="BM315" s="142" t="s">
        <v>430</v>
      </c>
    </row>
    <row r="316" spans="2:65" s="1" customFormat="1">
      <c r="B316" s="31"/>
      <c r="D316" s="144" t="s">
        <v>133</v>
      </c>
      <c r="F316" s="145" t="s">
        <v>431</v>
      </c>
      <c r="I316" s="146"/>
      <c r="L316" s="31"/>
      <c r="M316" s="147"/>
      <c r="T316" s="55"/>
      <c r="AT316" s="16" t="s">
        <v>133</v>
      </c>
      <c r="AU316" s="16" t="s">
        <v>81</v>
      </c>
    </row>
    <row r="317" spans="2:65" s="1" customFormat="1" ht="146.25">
      <c r="B317" s="31"/>
      <c r="D317" s="144" t="s">
        <v>135</v>
      </c>
      <c r="F317" s="148" t="s">
        <v>425</v>
      </c>
      <c r="I317" s="146"/>
      <c r="L317" s="31"/>
      <c r="M317" s="147"/>
      <c r="T317" s="55"/>
      <c r="AT317" s="16" t="s">
        <v>135</v>
      </c>
      <c r="AU317" s="16" t="s">
        <v>81</v>
      </c>
    </row>
    <row r="318" spans="2:65" s="1" customFormat="1" ht="16.5" customHeight="1">
      <c r="B318" s="31"/>
      <c r="C318" s="131" t="s">
        <v>432</v>
      </c>
      <c r="D318" s="131" t="s">
        <v>126</v>
      </c>
      <c r="E318" s="132" t="s">
        <v>433</v>
      </c>
      <c r="F318" s="133" t="s">
        <v>434</v>
      </c>
      <c r="G318" s="134" t="s">
        <v>273</v>
      </c>
      <c r="H318" s="135">
        <v>2.1379999999999999</v>
      </c>
      <c r="I318" s="136"/>
      <c r="J318" s="137">
        <f>ROUND(I318*H318,2)</f>
        <v>0</v>
      </c>
      <c r="K318" s="133" t="s">
        <v>130</v>
      </c>
      <c r="L318" s="31"/>
      <c r="M318" s="138" t="s">
        <v>1</v>
      </c>
      <c r="N318" s="139" t="s">
        <v>37</v>
      </c>
      <c r="P318" s="140">
        <f>O318*H318</f>
        <v>0</v>
      </c>
      <c r="Q318" s="140">
        <v>1.0384500000000001</v>
      </c>
      <c r="R318" s="140">
        <f>Q318*H318</f>
        <v>2.2202061</v>
      </c>
      <c r="S318" s="140">
        <v>0</v>
      </c>
      <c r="T318" s="141">
        <f>S318*H318</f>
        <v>0</v>
      </c>
      <c r="AR318" s="142" t="s">
        <v>131</v>
      </c>
      <c r="AT318" s="142" t="s">
        <v>126</v>
      </c>
      <c r="AU318" s="142" t="s">
        <v>81</v>
      </c>
      <c r="AY318" s="16" t="s">
        <v>124</v>
      </c>
      <c r="BE318" s="143">
        <f>IF(N318="základní",J318,0)</f>
        <v>0</v>
      </c>
      <c r="BF318" s="143">
        <f>IF(N318="snížená",J318,0)</f>
        <v>0</v>
      </c>
      <c r="BG318" s="143">
        <f>IF(N318="zákl. přenesená",J318,0)</f>
        <v>0</v>
      </c>
      <c r="BH318" s="143">
        <f>IF(N318="sníž. přenesená",J318,0)</f>
        <v>0</v>
      </c>
      <c r="BI318" s="143">
        <f>IF(N318="nulová",J318,0)</f>
        <v>0</v>
      </c>
      <c r="BJ318" s="16" t="s">
        <v>79</v>
      </c>
      <c r="BK318" s="143">
        <f>ROUND(I318*H318,2)</f>
        <v>0</v>
      </c>
      <c r="BL318" s="16" t="s">
        <v>131</v>
      </c>
      <c r="BM318" s="142" t="s">
        <v>435</v>
      </c>
    </row>
    <row r="319" spans="2:65" s="1" customFormat="1" ht="19.5">
      <c r="B319" s="31"/>
      <c r="D319" s="144" t="s">
        <v>133</v>
      </c>
      <c r="F319" s="145" t="s">
        <v>436</v>
      </c>
      <c r="I319" s="146"/>
      <c r="L319" s="31"/>
      <c r="M319" s="147"/>
      <c r="T319" s="55"/>
      <c r="AT319" s="16" t="s">
        <v>133</v>
      </c>
      <c r="AU319" s="16" t="s">
        <v>81</v>
      </c>
    </row>
    <row r="320" spans="2:65" s="1" customFormat="1" ht="58.5">
      <c r="B320" s="31"/>
      <c r="D320" s="144" t="s">
        <v>135</v>
      </c>
      <c r="F320" s="148" t="s">
        <v>437</v>
      </c>
      <c r="I320" s="146"/>
      <c r="L320" s="31"/>
      <c r="M320" s="147"/>
      <c r="T320" s="55"/>
      <c r="AT320" s="16" t="s">
        <v>135</v>
      </c>
      <c r="AU320" s="16" t="s">
        <v>81</v>
      </c>
    </row>
    <row r="321" spans="2:65" s="13" customFormat="1">
      <c r="B321" s="156"/>
      <c r="D321" s="144" t="s">
        <v>154</v>
      </c>
      <c r="E321" s="157" t="s">
        <v>1</v>
      </c>
      <c r="F321" s="158" t="s">
        <v>438</v>
      </c>
      <c r="H321" s="157" t="s">
        <v>1</v>
      </c>
      <c r="I321" s="159"/>
      <c r="L321" s="156"/>
      <c r="M321" s="160"/>
      <c r="T321" s="161"/>
      <c r="AT321" s="157" t="s">
        <v>154</v>
      </c>
      <c r="AU321" s="157" t="s">
        <v>81</v>
      </c>
      <c r="AV321" s="13" t="s">
        <v>79</v>
      </c>
      <c r="AW321" s="13" t="s">
        <v>29</v>
      </c>
      <c r="AX321" s="13" t="s">
        <v>72</v>
      </c>
      <c r="AY321" s="157" t="s">
        <v>124</v>
      </c>
    </row>
    <row r="322" spans="2:65" s="12" customFormat="1">
      <c r="B322" s="149"/>
      <c r="D322" s="144" t="s">
        <v>154</v>
      </c>
      <c r="E322" s="150" t="s">
        <v>1</v>
      </c>
      <c r="F322" s="151" t="s">
        <v>439</v>
      </c>
      <c r="H322" s="152">
        <v>2.1379999999999999</v>
      </c>
      <c r="I322" s="153"/>
      <c r="L322" s="149"/>
      <c r="M322" s="154"/>
      <c r="T322" s="155"/>
      <c r="AT322" s="150" t="s">
        <v>154</v>
      </c>
      <c r="AU322" s="150" t="s">
        <v>81</v>
      </c>
      <c r="AV322" s="12" t="s">
        <v>81</v>
      </c>
      <c r="AW322" s="12" t="s">
        <v>29</v>
      </c>
      <c r="AX322" s="12" t="s">
        <v>79</v>
      </c>
      <c r="AY322" s="150" t="s">
        <v>124</v>
      </c>
    </row>
    <row r="323" spans="2:65" s="1" customFormat="1" ht="16.5" customHeight="1">
      <c r="B323" s="31"/>
      <c r="C323" s="131" t="s">
        <v>440</v>
      </c>
      <c r="D323" s="131" t="s">
        <v>126</v>
      </c>
      <c r="E323" s="132" t="s">
        <v>441</v>
      </c>
      <c r="F323" s="133" t="s">
        <v>442</v>
      </c>
      <c r="G323" s="134" t="s">
        <v>177</v>
      </c>
      <c r="H323" s="135">
        <v>27</v>
      </c>
      <c r="I323" s="136"/>
      <c r="J323" s="137">
        <f>ROUND(I323*H323,2)</f>
        <v>0</v>
      </c>
      <c r="K323" s="133" t="s">
        <v>130</v>
      </c>
      <c r="L323" s="31"/>
      <c r="M323" s="138" t="s">
        <v>1</v>
      </c>
      <c r="N323" s="139" t="s">
        <v>37</v>
      </c>
      <c r="P323" s="140">
        <f>O323*H323</f>
        <v>0</v>
      </c>
      <c r="Q323" s="140">
        <v>3.9500000000000004E-3</v>
      </c>
      <c r="R323" s="140">
        <f>Q323*H323</f>
        <v>0.10665000000000001</v>
      </c>
      <c r="S323" s="140">
        <v>0</v>
      </c>
      <c r="T323" s="141">
        <f>S323*H323</f>
        <v>0</v>
      </c>
      <c r="AR323" s="142" t="s">
        <v>131</v>
      </c>
      <c r="AT323" s="142" t="s">
        <v>126</v>
      </c>
      <c r="AU323" s="142" t="s">
        <v>81</v>
      </c>
      <c r="AY323" s="16" t="s">
        <v>124</v>
      </c>
      <c r="BE323" s="143">
        <f>IF(N323="základní",J323,0)</f>
        <v>0</v>
      </c>
      <c r="BF323" s="143">
        <f>IF(N323="snížená",J323,0)</f>
        <v>0</v>
      </c>
      <c r="BG323" s="143">
        <f>IF(N323="zákl. přenesená",J323,0)</f>
        <v>0</v>
      </c>
      <c r="BH323" s="143">
        <f>IF(N323="sníž. přenesená",J323,0)</f>
        <v>0</v>
      </c>
      <c r="BI323" s="143">
        <f>IF(N323="nulová",J323,0)</f>
        <v>0</v>
      </c>
      <c r="BJ323" s="16" t="s">
        <v>79</v>
      </c>
      <c r="BK323" s="143">
        <f>ROUND(I323*H323,2)</f>
        <v>0</v>
      </c>
      <c r="BL323" s="16" t="s">
        <v>131</v>
      </c>
      <c r="BM323" s="142" t="s">
        <v>443</v>
      </c>
    </row>
    <row r="324" spans="2:65" s="1" customFormat="1">
      <c r="B324" s="31"/>
      <c r="D324" s="144" t="s">
        <v>133</v>
      </c>
      <c r="F324" s="145" t="s">
        <v>444</v>
      </c>
      <c r="I324" s="146"/>
      <c r="L324" s="31"/>
      <c r="M324" s="147"/>
      <c r="T324" s="55"/>
      <c r="AT324" s="16" t="s">
        <v>133</v>
      </c>
      <c r="AU324" s="16" t="s">
        <v>81</v>
      </c>
    </row>
    <row r="325" spans="2:65" s="1" customFormat="1" ht="87.75">
      <c r="B325" s="31"/>
      <c r="D325" s="144" t="s">
        <v>135</v>
      </c>
      <c r="F325" s="148" t="s">
        <v>445</v>
      </c>
      <c r="I325" s="146"/>
      <c r="L325" s="31"/>
      <c r="M325" s="147"/>
      <c r="T325" s="55"/>
      <c r="AT325" s="16" t="s">
        <v>135</v>
      </c>
      <c r="AU325" s="16" t="s">
        <v>81</v>
      </c>
    </row>
    <row r="326" spans="2:65" s="1" customFormat="1" ht="16.5" customHeight="1">
      <c r="B326" s="31"/>
      <c r="C326" s="169" t="s">
        <v>446</v>
      </c>
      <c r="D326" s="169" t="s">
        <v>220</v>
      </c>
      <c r="E326" s="170" t="s">
        <v>447</v>
      </c>
      <c r="F326" s="171" t="s">
        <v>448</v>
      </c>
      <c r="G326" s="172" t="s">
        <v>177</v>
      </c>
      <c r="H326" s="173">
        <v>27</v>
      </c>
      <c r="I326" s="174"/>
      <c r="J326" s="175">
        <f>ROUND(I326*H326,2)</f>
        <v>0</v>
      </c>
      <c r="K326" s="171" t="s">
        <v>1</v>
      </c>
      <c r="L326" s="176"/>
      <c r="M326" s="177" t="s">
        <v>1</v>
      </c>
      <c r="N326" s="178" t="s">
        <v>37</v>
      </c>
      <c r="P326" s="140">
        <f>O326*H326</f>
        <v>0</v>
      </c>
      <c r="Q326" s="140">
        <v>0</v>
      </c>
      <c r="R326" s="140">
        <f>Q326*H326</f>
        <v>0</v>
      </c>
      <c r="S326" s="140">
        <v>0</v>
      </c>
      <c r="T326" s="141">
        <f>S326*H326</f>
        <v>0</v>
      </c>
      <c r="AR326" s="142" t="s">
        <v>174</v>
      </c>
      <c r="AT326" s="142" t="s">
        <v>220</v>
      </c>
      <c r="AU326" s="142" t="s">
        <v>81</v>
      </c>
      <c r="AY326" s="16" t="s">
        <v>124</v>
      </c>
      <c r="BE326" s="143">
        <f>IF(N326="základní",J326,0)</f>
        <v>0</v>
      </c>
      <c r="BF326" s="143">
        <f>IF(N326="snížená",J326,0)</f>
        <v>0</v>
      </c>
      <c r="BG326" s="143">
        <f>IF(N326="zákl. přenesená",J326,0)</f>
        <v>0</v>
      </c>
      <c r="BH326" s="143">
        <f>IF(N326="sníž. přenesená",J326,0)</f>
        <v>0</v>
      </c>
      <c r="BI326" s="143">
        <f>IF(N326="nulová",J326,0)</f>
        <v>0</v>
      </c>
      <c r="BJ326" s="16" t="s">
        <v>79</v>
      </c>
      <c r="BK326" s="143">
        <f>ROUND(I326*H326,2)</f>
        <v>0</v>
      </c>
      <c r="BL326" s="16" t="s">
        <v>131</v>
      </c>
      <c r="BM326" s="142" t="s">
        <v>449</v>
      </c>
    </row>
    <row r="327" spans="2:65" s="1" customFormat="1">
      <c r="B327" s="31"/>
      <c r="D327" s="144" t="s">
        <v>133</v>
      </c>
      <c r="F327" s="145" t="s">
        <v>450</v>
      </c>
      <c r="I327" s="146"/>
      <c r="L327" s="31"/>
      <c r="M327" s="147"/>
      <c r="T327" s="55"/>
      <c r="AT327" s="16" t="s">
        <v>133</v>
      </c>
      <c r="AU327" s="16" t="s">
        <v>81</v>
      </c>
    </row>
    <row r="328" spans="2:65" s="11" customFormat="1" ht="22.9" customHeight="1">
      <c r="B328" s="119"/>
      <c r="D328" s="120" t="s">
        <v>71</v>
      </c>
      <c r="E328" s="129" t="s">
        <v>131</v>
      </c>
      <c r="F328" s="129" t="s">
        <v>451</v>
      </c>
      <c r="I328" s="122"/>
      <c r="J328" s="130">
        <f>BK328</f>
        <v>0</v>
      </c>
      <c r="L328" s="119"/>
      <c r="M328" s="124"/>
      <c r="P328" s="125">
        <f>SUM(P329:P384)</f>
        <v>0</v>
      </c>
      <c r="R328" s="125">
        <f>SUM(R329:R384)</f>
        <v>234.18327798000007</v>
      </c>
      <c r="T328" s="126">
        <f>SUM(T329:T384)</f>
        <v>0</v>
      </c>
      <c r="AR328" s="120" t="s">
        <v>79</v>
      </c>
      <c r="AT328" s="127" t="s">
        <v>71</v>
      </c>
      <c r="AU328" s="127" t="s">
        <v>79</v>
      </c>
      <c r="AY328" s="120" t="s">
        <v>124</v>
      </c>
      <c r="BK328" s="128">
        <f>SUM(BK329:BK384)</f>
        <v>0</v>
      </c>
    </row>
    <row r="329" spans="2:65" s="1" customFormat="1" ht="16.5" customHeight="1">
      <c r="B329" s="31"/>
      <c r="C329" s="131" t="s">
        <v>452</v>
      </c>
      <c r="D329" s="131" t="s">
        <v>126</v>
      </c>
      <c r="E329" s="132" t="s">
        <v>453</v>
      </c>
      <c r="F329" s="133" t="s">
        <v>454</v>
      </c>
      <c r="G329" s="134" t="s">
        <v>200</v>
      </c>
      <c r="H329" s="135">
        <v>40.185000000000002</v>
      </c>
      <c r="I329" s="136"/>
      <c r="J329" s="137">
        <f>ROUND(I329*H329,2)</f>
        <v>0</v>
      </c>
      <c r="K329" s="133" t="s">
        <v>130</v>
      </c>
      <c r="L329" s="31"/>
      <c r="M329" s="138" t="s">
        <v>1</v>
      </c>
      <c r="N329" s="139" t="s">
        <v>37</v>
      </c>
      <c r="P329" s="140">
        <f>O329*H329</f>
        <v>0</v>
      </c>
      <c r="Q329" s="140">
        <v>2.5027599999999999</v>
      </c>
      <c r="R329" s="140">
        <f>Q329*H329</f>
        <v>100.5734106</v>
      </c>
      <c r="S329" s="140">
        <v>0</v>
      </c>
      <c r="T329" s="141">
        <f>S329*H329</f>
        <v>0</v>
      </c>
      <c r="AR329" s="142" t="s">
        <v>131</v>
      </c>
      <c r="AT329" s="142" t="s">
        <v>126</v>
      </c>
      <c r="AU329" s="142" t="s">
        <v>81</v>
      </c>
      <c r="AY329" s="16" t="s">
        <v>124</v>
      </c>
      <c r="BE329" s="143">
        <f>IF(N329="základní",J329,0)</f>
        <v>0</v>
      </c>
      <c r="BF329" s="143">
        <f>IF(N329="snížená",J329,0)</f>
        <v>0</v>
      </c>
      <c r="BG329" s="143">
        <f>IF(N329="zákl. přenesená",J329,0)</f>
        <v>0</v>
      </c>
      <c r="BH329" s="143">
        <f>IF(N329="sníž. přenesená",J329,0)</f>
        <v>0</v>
      </c>
      <c r="BI329" s="143">
        <f>IF(N329="nulová",J329,0)</f>
        <v>0</v>
      </c>
      <c r="BJ329" s="16" t="s">
        <v>79</v>
      </c>
      <c r="BK329" s="143">
        <f>ROUND(I329*H329,2)</f>
        <v>0</v>
      </c>
      <c r="BL329" s="16" t="s">
        <v>131</v>
      </c>
      <c r="BM329" s="142" t="s">
        <v>455</v>
      </c>
    </row>
    <row r="330" spans="2:65" s="1" customFormat="1">
      <c r="B330" s="31"/>
      <c r="D330" s="144" t="s">
        <v>133</v>
      </c>
      <c r="F330" s="145" t="s">
        <v>456</v>
      </c>
      <c r="I330" s="146"/>
      <c r="L330" s="31"/>
      <c r="M330" s="147"/>
      <c r="T330" s="55"/>
      <c r="AT330" s="16" t="s">
        <v>133</v>
      </c>
      <c r="AU330" s="16" t="s">
        <v>81</v>
      </c>
    </row>
    <row r="331" spans="2:65" s="1" customFormat="1" ht="87.75">
      <c r="B331" s="31"/>
      <c r="D331" s="144" t="s">
        <v>135</v>
      </c>
      <c r="F331" s="148" t="s">
        <v>457</v>
      </c>
      <c r="I331" s="146"/>
      <c r="L331" s="31"/>
      <c r="M331" s="147"/>
      <c r="T331" s="55"/>
      <c r="AT331" s="16" t="s">
        <v>135</v>
      </c>
      <c r="AU331" s="16" t="s">
        <v>81</v>
      </c>
    </row>
    <row r="332" spans="2:65" s="13" customFormat="1">
      <c r="B332" s="156"/>
      <c r="D332" s="144" t="s">
        <v>154</v>
      </c>
      <c r="E332" s="157" t="s">
        <v>1</v>
      </c>
      <c r="F332" s="158" t="s">
        <v>458</v>
      </c>
      <c r="H332" s="157" t="s">
        <v>1</v>
      </c>
      <c r="I332" s="159"/>
      <c r="L332" s="156"/>
      <c r="M332" s="160"/>
      <c r="T332" s="161"/>
      <c r="AT332" s="157" t="s">
        <v>154</v>
      </c>
      <c r="AU332" s="157" t="s">
        <v>81</v>
      </c>
      <c r="AV332" s="13" t="s">
        <v>79</v>
      </c>
      <c r="AW332" s="13" t="s">
        <v>29</v>
      </c>
      <c r="AX332" s="13" t="s">
        <v>72</v>
      </c>
      <c r="AY332" s="157" t="s">
        <v>124</v>
      </c>
    </row>
    <row r="333" spans="2:65" s="12" customFormat="1">
      <c r="B333" s="149"/>
      <c r="D333" s="144" t="s">
        <v>154</v>
      </c>
      <c r="E333" s="150" t="s">
        <v>1</v>
      </c>
      <c r="F333" s="151" t="s">
        <v>459</v>
      </c>
      <c r="H333" s="152">
        <v>33.945</v>
      </c>
      <c r="I333" s="153"/>
      <c r="L333" s="149"/>
      <c r="M333" s="154"/>
      <c r="T333" s="155"/>
      <c r="AT333" s="150" t="s">
        <v>154</v>
      </c>
      <c r="AU333" s="150" t="s">
        <v>81</v>
      </c>
      <c r="AV333" s="12" t="s">
        <v>81</v>
      </c>
      <c r="AW333" s="12" t="s">
        <v>29</v>
      </c>
      <c r="AX333" s="12" t="s">
        <v>72</v>
      </c>
      <c r="AY333" s="150" t="s">
        <v>124</v>
      </c>
    </row>
    <row r="334" spans="2:65" s="13" customFormat="1">
      <c r="B334" s="156"/>
      <c r="D334" s="144" t="s">
        <v>154</v>
      </c>
      <c r="E334" s="157" t="s">
        <v>1</v>
      </c>
      <c r="F334" s="158" t="s">
        <v>460</v>
      </c>
      <c r="H334" s="157" t="s">
        <v>1</v>
      </c>
      <c r="I334" s="159"/>
      <c r="L334" s="156"/>
      <c r="M334" s="160"/>
      <c r="T334" s="161"/>
      <c r="AT334" s="157" t="s">
        <v>154</v>
      </c>
      <c r="AU334" s="157" t="s">
        <v>81</v>
      </c>
      <c r="AV334" s="13" t="s">
        <v>79</v>
      </c>
      <c r="AW334" s="13" t="s">
        <v>29</v>
      </c>
      <c r="AX334" s="13" t="s">
        <v>72</v>
      </c>
      <c r="AY334" s="157" t="s">
        <v>124</v>
      </c>
    </row>
    <row r="335" spans="2:65" s="12" customFormat="1">
      <c r="B335" s="149"/>
      <c r="D335" s="144" t="s">
        <v>154</v>
      </c>
      <c r="E335" s="150" t="s">
        <v>1</v>
      </c>
      <c r="F335" s="151" t="s">
        <v>461</v>
      </c>
      <c r="H335" s="152">
        <v>6.24</v>
      </c>
      <c r="I335" s="153"/>
      <c r="L335" s="149"/>
      <c r="M335" s="154"/>
      <c r="T335" s="155"/>
      <c r="AT335" s="150" t="s">
        <v>154</v>
      </c>
      <c r="AU335" s="150" t="s">
        <v>81</v>
      </c>
      <c r="AV335" s="12" t="s">
        <v>81</v>
      </c>
      <c r="AW335" s="12" t="s">
        <v>29</v>
      </c>
      <c r="AX335" s="12" t="s">
        <v>72</v>
      </c>
      <c r="AY335" s="150" t="s">
        <v>124</v>
      </c>
    </row>
    <row r="336" spans="2:65" s="14" customFormat="1">
      <c r="B336" s="162"/>
      <c r="D336" s="144" t="s">
        <v>154</v>
      </c>
      <c r="E336" s="163" t="s">
        <v>1</v>
      </c>
      <c r="F336" s="164" t="s">
        <v>210</v>
      </c>
      <c r="H336" s="165">
        <v>40.185000000000002</v>
      </c>
      <c r="I336" s="166"/>
      <c r="L336" s="162"/>
      <c r="M336" s="167"/>
      <c r="T336" s="168"/>
      <c r="AT336" s="163" t="s">
        <v>154</v>
      </c>
      <c r="AU336" s="163" t="s">
        <v>81</v>
      </c>
      <c r="AV336" s="14" t="s">
        <v>131</v>
      </c>
      <c r="AW336" s="14" t="s">
        <v>29</v>
      </c>
      <c r="AX336" s="14" t="s">
        <v>79</v>
      </c>
      <c r="AY336" s="163" t="s">
        <v>124</v>
      </c>
    </row>
    <row r="337" spans="2:65" s="1" customFormat="1" ht="24">
      <c r="B337" s="31"/>
      <c r="C337" s="131" t="s">
        <v>462</v>
      </c>
      <c r="D337" s="131" t="s">
        <v>126</v>
      </c>
      <c r="E337" s="132" t="s">
        <v>463</v>
      </c>
      <c r="F337" s="133" t="s">
        <v>464</v>
      </c>
      <c r="G337" s="134" t="s">
        <v>200</v>
      </c>
      <c r="H337" s="135">
        <v>40.185000000000002</v>
      </c>
      <c r="I337" s="136"/>
      <c r="J337" s="137">
        <f>ROUND(I337*H337,2)</f>
        <v>0</v>
      </c>
      <c r="K337" s="133" t="s">
        <v>130</v>
      </c>
      <c r="L337" s="31"/>
      <c r="M337" s="138" t="s">
        <v>1</v>
      </c>
      <c r="N337" s="139" t="s">
        <v>37</v>
      </c>
      <c r="P337" s="140">
        <f>O337*H337</f>
        <v>0</v>
      </c>
      <c r="Q337" s="140">
        <v>4.8579999999999998E-2</v>
      </c>
      <c r="R337" s="140">
        <f>Q337*H337</f>
        <v>1.9521873000000001</v>
      </c>
      <c r="S337" s="140">
        <v>0</v>
      </c>
      <c r="T337" s="141">
        <f>S337*H337</f>
        <v>0</v>
      </c>
      <c r="AR337" s="142" t="s">
        <v>131</v>
      </c>
      <c r="AT337" s="142" t="s">
        <v>126</v>
      </c>
      <c r="AU337" s="142" t="s">
        <v>81</v>
      </c>
      <c r="AY337" s="16" t="s">
        <v>124</v>
      </c>
      <c r="BE337" s="143">
        <f>IF(N337="základní",J337,0)</f>
        <v>0</v>
      </c>
      <c r="BF337" s="143">
        <f>IF(N337="snížená",J337,0)</f>
        <v>0</v>
      </c>
      <c r="BG337" s="143">
        <f>IF(N337="zákl. přenesená",J337,0)</f>
        <v>0</v>
      </c>
      <c r="BH337" s="143">
        <f>IF(N337="sníž. přenesená",J337,0)</f>
        <v>0</v>
      </c>
      <c r="BI337" s="143">
        <f>IF(N337="nulová",J337,0)</f>
        <v>0</v>
      </c>
      <c r="BJ337" s="16" t="s">
        <v>79</v>
      </c>
      <c r="BK337" s="143">
        <f>ROUND(I337*H337,2)</f>
        <v>0</v>
      </c>
      <c r="BL337" s="16" t="s">
        <v>131</v>
      </c>
      <c r="BM337" s="142" t="s">
        <v>465</v>
      </c>
    </row>
    <row r="338" spans="2:65" s="1" customFormat="1">
      <c r="B338" s="31"/>
      <c r="D338" s="144" t="s">
        <v>133</v>
      </c>
      <c r="F338" s="145" t="s">
        <v>466</v>
      </c>
      <c r="I338" s="146"/>
      <c r="L338" s="31"/>
      <c r="M338" s="147"/>
      <c r="T338" s="55"/>
      <c r="AT338" s="16" t="s">
        <v>133</v>
      </c>
      <c r="AU338" s="16" t="s">
        <v>81</v>
      </c>
    </row>
    <row r="339" spans="2:65" s="1" customFormat="1" ht="87.75">
      <c r="B339" s="31"/>
      <c r="D339" s="144" t="s">
        <v>135</v>
      </c>
      <c r="F339" s="148" t="s">
        <v>457</v>
      </c>
      <c r="I339" s="146"/>
      <c r="L339" s="31"/>
      <c r="M339" s="147"/>
      <c r="T339" s="55"/>
      <c r="AT339" s="16" t="s">
        <v>135</v>
      </c>
      <c r="AU339" s="16" t="s">
        <v>81</v>
      </c>
    </row>
    <row r="340" spans="2:65" s="1" customFormat="1" ht="16.5" customHeight="1">
      <c r="B340" s="31"/>
      <c r="C340" s="131" t="s">
        <v>467</v>
      </c>
      <c r="D340" s="131" t="s">
        <v>126</v>
      </c>
      <c r="E340" s="132" t="s">
        <v>468</v>
      </c>
      <c r="F340" s="133" t="s">
        <v>469</v>
      </c>
      <c r="G340" s="134" t="s">
        <v>145</v>
      </c>
      <c r="H340" s="135">
        <v>19.5</v>
      </c>
      <c r="I340" s="136"/>
      <c r="J340" s="137">
        <f>ROUND(I340*H340,2)</f>
        <v>0</v>
      </c>
      <c r="K340" s="133" t="s">
        <v>130</v>
      </c>
      <c r="L340" s="31"/>
      <c r="M340" s="138" t="s">
        <v>1</v>
      </c>
      <c r="N340" s="139" t="s">
        <v>37</v>
      </c>
      <c r="P340" s="140">
        <f>O340*H340</f>
        <v>0</v>
      </c>
      <c r="Q340" s="140">
        <v>1.787E-2</v>
      </c>
      <c r="R340" s="140">
        <f>Q340*H340</f>
        <v>0.34846500000000002</v>
      </c>
      <c r="S340" s="140">
        <v>0</v>
      </c>
      <c r="T340" s="141">
        <f>S340*H340</f>
        <v>0</v>
      </c>
      <c r="AR340" s="142" t="s">
        <v>131</v>
      </c>
      <c r="AT340" s="142" t="s">
        <v>126</v>
      </c>
      <c r="AU340" s="142" t="s">
        <v>81</v>
      </c>
      <c r="AY340" s="16" t="s">
        <v>124</v>
      </c>
      <c r="BE340" s="143">
        <f>IF(N340="základní",J340,0)</f>
        <v>0</v>
      </c>
      <c r="BF340" s="143">
        <f>IF(N340="snížená",J340,0)</f>
        <v>0</v>
      </c>
      <c r="BG340" s="143">
        <f>IF(N340="zákl. přenesená",J340,0)</f>
        <v>0</v>
      </c>
      <c r="BH340" s="143">
        <f>IF(N340="sníž. přenesená",J340,0)</f>
        <v>0</v>
      </c>
      <c r="BI340" s="143">
        <f>IF(N340="nulová",J340,0)</f>
        <v>0</v>
      </c>
      <c r="BJ340" s="16" t="s">
        <v>79</v>
      </c>
      <c r="BK340" s="143">
        <f>ROUND(I340*H340,2)</f>
        <v>0</v>
      </c>
      <c r="BL340" s="16" t="s">
        <v>131</v>
      </c>
      <c r="BM340" s="142" t="s">
        <v>470</v>
      </c>
    </row>
    <row r="341" spans="2:65" s="1" customFormat="1">
      <c r="B341" s="31"/>
      <c r="D341" s="144" t="s">
        <v>133</v>
      </c>
      <c r="F341" s="145" t="s">
        <v>471</v>
      </c>
      <c r="I341" s="146"/>
      <c r="L341" s="31"/>
      <c r="M341" s="147"/>
      <c r="T341" s="55"/>
      <c r="AT341" s="16" t="s">
        <v>133</v>
      </c>
      <c r="AU341" s="16" t="s">
        <v>81</v>
      </c>
    </row>
    <row r="342" spans="2:65" s="1" customFormat="1" ht="156">
      <c r="B342" s="31"/>
      <c r="D342" s="144" t="s">
        <v>135</v>
      </c>
      <c r="F342" s="148" t="s">
        <v>472</v>
      </c>
      <c r="I342" s="146"/>
      <c r="L342" s="31"/>
      <c r="M342" s="147"/>
      <c r="T342" s="55"/>
      <c r="AT342" s="16" t="s">
        <v>135</v>
      </c>
      <c r="AU342" s="16" t="s">
        <v>81</v>
      </c>
    </row>
    <row r="343" spans="2:65" s="12" customFormat="1">
      <c r="B343" s="149"/>
      <c r="D343" s="144" t="s">
        <v>154</v>
      </c>
      <c r="E343" s="150" t="s">
        <v>1</v>
      </c>
      <c r="F343" s="151" t="s">
        <v>473</v>
      </c>
      <c r="H343" s="152">
        <v>19.5</v>
      </c>
      <c r="I343" s="153"/>
      <c r="L343" s="149"/>
      <c r="M343" s="154"/>
      <c r="T343" s="155"/>
      <c r="AT343" s="150" t="s">
        <v>154</v>
      </c>
      <c r="AU343" s="150" t="s">
        <v>81</v>
      </c>
      <c r="AV343" s="12" t="s">
        <v>81</v>
      </c>
      <c r="AW343" s="12" t="s">
        <v>29</v>
      </c>
      <c r="AX343" s="12" t="s">
        <v>79</v>
      </c>
      <c r="AY343" s="150" t="s">
        <v>124</v>
      </c>
    </row>
    <row r="344" spans="2:65" s="1" customFormat="1" ht="16.5" customHeight="1">
      <c r="B344" s="31"/>
      <c r="C344" s="131" t="s">
        <v>474</v>
      </c>
      <c r="D344" s="131" t="s">
        <v>126</v>
      </c>
      <c r="E344" s="132" t="s">
        <v>475</v>
      </c>
      <c r="F344" s="133" t="s">
        <v>476</v>
      </c>
      <c r="G344" s="134" t="s">
        <v>145</v>
      </c>
      <c r="H344" s="135">
        <v>19.5</v>
      </c>
      <c r="I344" s="136"/>
      <c r="J344" s="137">
        <f>ROUND(I344*H344,2)</f>
        <v>0</v>
      </c>
      <c r="K344" s="133" t="s">
        <v>130</v>
      </c>
      <c r="L344" s="31"/>
      <c r="M344" s="138" t="s">
        <v>1</v>
      </c>
      <c r="N344" s="139" t="s">
        <v>37</v>
      </c>
      <c r="P344" s="140">
        <f>O344*H344</f>
        <v>0</v>
      </c>
      <c r="Q344" s="140">
        <v>0</v>
      </c>
      <c r="R344" s="140">
        <f>Q344*H344</f>
        <v>0</v>
      </c>
      <c r="S344" s="140">
        <v>0</v>
      </c>
      <c r="T344" s="141">
        <f>S344*H344</f>
        <v>0</v>
      </c>
      <c r="AR344" s="142" t="s">
        <v>131</v>
      </c>
      <c r="AT344" s="142" t="s">
        <v>126</v>
      </c>
      <c r="AU344" s="142" t="s">
        <v>81</v>
      </c>
      <c r="AY344" s="16" t="s">
        <v>124</v>
      </c>
      <c r="BE344" s="143">
        <f>IF(N344="základní",J344,0)</f>
        <v>0</v>
      </c>
      <c r="BF344" s="143">
        <f>IF(N344="snížená",J344,0)</f>
        <v>0</v>
      </c>
      <c r="BG344" s="143">
        <f>IF(N344="zákl. přenesená",J344,0)</f>
        <v>0</v>
      </c>
      <c r="BH344" s="143">
        <f>IF(N344="sníž. přenesená",J344,0)</f>
        <v>0</v>
      </c>
      <c r="BI344" s="143">
        <f>IF(N344="nulová",J344,0)</f>
        <v>0</v>
      </c>
      <c r="BJ344" s="16" t="s">
        <v>79</v>
      </c>
      <c r="BK344" s="143">
        <f>ROUND(I344*H344,2)</f>
        <v>0</v>
      </c>
      <c r="BL344" s="16" t="s">
        <v>131</v>
      </c>
      <c r="BM344" s="142" t="s">
        <v>477</v>
      </c>
    </row>
    <row r="345" spans="2:65" s="1" customFormat="1">
      <c r="B345" s="31"/>
      <c r="D345" s="144" t="s">
        <v>133</v>
      </c>
      <c r="F345" s="145" t="s">
        <v>478</v>
      </c>
      <c r="I345" s="146"/>
      <c r="L345" s="31"/>
      <c r="M345" s="147"/>
      <c r="T345" s="55"/>
      <c r="AT345" s="16" t="s">
        <v>133</v>
      </c>
      <c r="AU345" s="16" t="s">
        <v>81</v>
      </c>
    </row>
    <row r="346" spans="2:65" s="1" customFormat="1" ht="156">
      <c r="B346" s="31"/>
      <c r="D346" s="144" t="s">
        <v>135</v>
      </c>
      <c r="F346" s="148" t="s">
        <v>472</v>
      </c>
      <c r="I346" s="146"/>
      <c r="L346" s="31"/>
      <c r="M346" s="147"/>
      <c r="T346" s="55"/>
      <c r="AT346" s="16" t="s">
        <v>135</v>
      </c>
      <c r="AU346" s="16" t="s">
        <v>81</v>
      </c>
    </row>
    <row r="347" spans="2:65" s="1" customFormat="1" ht="16.5" customHeight="1">
      <c r="B347" s="31"/>
      <c r="C347" s="131" t="s">
        <v>479</v>
      </c>
      <c r="D347" s="131" t="s">
        <v>126</v>
      </c>
      <c r="E347" s="132" t="s">
        <v>480</v>
      </c>
      <c r="F347" s="133" t="s">
        <v>481</v>
      </c>
      <c r="G347" s="134" t="s">
        <v>273</v>
      </c>
      <c r="H347" s="135">
        <v>9.4640000000000004</v>
      </c>
      <c r="I347" s="136"/>
      <c r="J347" s="137">
        <f>ROUND(I347*H347,2)</f>
        <v>0</v>
      </c>
      <c r="K347" s="133" t="s">
        <v>130</v>
      </c>
      <c r="L347" s="31"/>
      <c r="M347" s="138" t="s">
        <v>1</v>
      </c>
      <c r="N347" s="139" t="s">
        <v>37</v>
      </c>
      <c r="P347" s="140">
        <f>O347*H347</f>
        <v>0</v>
      </c>
      <c r="Q347" s="140">
        <v>1.0492699999999999</v>
      </c>
      <c r="R347" s="140">
        <f>Q347*H347</f>
        <v>9.9302912800000005</v>
      </c>
      <c r="S347" s="140">
        <v>0</v>
      </c>
      <c r="T347" s="141">
        <f>S347*H347</f>
        <v>0</v>
      </c>
      <c r="AR347" s="142" t="s">
        <v>131</v>
      </c>
      <c r="AT347" s="142" t="s">
        <v>126</v>
      </c>
      <c r="AU347" s="142" t="s">
        <v>81</v>
      </c>
      <c r="AY347" s="16" t="s">
        <v>124</v>
      </c>
      <c r="BE347" s="143">
        <f>IF(N347="základní",J347,0)</f>
        <v>0</v>
      </c>
      <c r="BF347" s="143">
        <f>IF(N347="snížená",J347,0)</f>
        <v>0</v>
      </c>
      <c r="BG347" s="143">
        <f>IF(N347="zákl. přenesená",J347,0)</f>
        <v>0</v>
      </c>
      <c r="BH347" s="143">
        <f>IF(N347="sníž. přenesená",J347,0)</f>
        <v>0</v>
      </c>
      <c r="BI347" s="143">
        <f>IF(N347="nulová",J347,0)</f>
        <v>0</v>
      </c>
      <c r="BJ347" s="16" t="s">
        <v>79</v>
      </c>
      <c r="BK347" s="143">
        <f>ROUND(I347*H347,2)</f>
        <v>0</v>
      </c>
      <c r="BL347" s="16" t="s">
        <v>131</v>
      </c>
      <c r="BM347" s="142" t="s">
        <v>482</v>
      </c>
    </row>
    <row r="348" spans="2:65" s="1" customFormat="1">
      <c r="B348" s="31"/>
      <c r="D348" s="144" t="s">
        <v>133</v>
      </c>
      <c r="F348" s="145" t="s">
        <v>483</v>
      </c>
      <c r="I348" s="146"/>
      <c r="L348" s="31"/>
      <c r="M348" s="147"/>
      <c r="T348" s="55"/>
      <c r="AT348" s="16" t="s">
        <v>133</v>
      </c>
      <c r="AU348" s="16" t="s">
        <v>81</v>
      </c>
    </row>
    <row r="349" spans="2:65" s="1" customFormat="1" ht="78">
      <c r="B349" s="31"/>
      <c r="D349" s="144" t="s">
        <v>135</v>
      </c>
      <c r="F349" s="148" t="s">
        <v>484</v>
      </c>
      <c r="I349" s="146"/>
      <c r="L349" s="31"/>
      <c r="M349" s="147"/>
      <c r="T349" s="55"/>
      <c r="AT349" s="16" t="s">
        <v>135</v>
      </c>
      <c r="AU349" s="16" t="s">
        <v>81</v>
      </c>
    </row>
    <row r="350" spans="2:65" s="13" customFormat="1">
      <c r="B350" s="156"/>
      <c r="D350" s="144" t="s">
        <v>154</v>
      </c>
      <c r="E350" s="157" t="s">
        <v>1</v>
      </c>
      <c r="F350" s="158" t="s">
        <v>397</v>
      </c>
      <c r="H350" s="157" t="s">
        <v>1</v>
      </c>
      <c r="I350" s="159"/>
      <c r="L350" s="156"/>
      <c r="M350" s="160"/>
      <c r="T350" s="161"/>
      <c r="AT350" s="157" t="s">
        <v>154</v>
      </c>
      <c r="AU350" s="157" t="s">
        <v>81</v>
      </c>
      <c r="AV350" s="13" t="s">
        <v>79</v>
      </c>
      <c r="AW350" s="13" t="s">
        <v>29</v>
      </c>
      <c r="AX350" s="13" t="s">
        <v>72</v>
      </c>
      <c r="AY350" s="157" t="s">
        <v>124</v>
      </c>
    </row>
    <row r="351" spans="2:65" s="12" customFormat="1">
      <c r="B351" s="149"/>
      <c r="D351" s="144" t="s">
        <v>154</v>
      </c>
      <c r="E351" s="150" t="s">
        <v>1</v>
      </c>
      <c r="F351" s="151" t="s">
        <v>485</v>
      </c>
      <c r="H351" s="152">
        <v>9.4640000000000004</v>
      </c>
      <c r="I351" s="153"/>
      <c r="L351" s="149"/>
      <c r="M351" s="154"/>
      <c r="T351" s="155"/>
      <c r="AT351" s="150" t="s">
        <v>154</v>
      </c>
      <c r="AU351" s="150" t="s">
        <v>81</v>
      </c>
      <c r="AV351" s="12" t="s">
        <v>81</v>
      </c>
      <c r="AW351" s="12" t="s">
        <v>29</v>
      </c>
      <c r="AX351" s="12" t="s">
        <v>79</v>
      </c>
      <c r="AY351" s="150" t="s">
        <v>124</v>
      </c>
    </row>
    <row r="352" spans="2:65" s="1" customFormat="1" ht="16.5" customHeight="1">
      <c r="B352" s="31"/>
      <c r="C352" s="131" t="s">
        <v>486</v>
      </c>
      <c r="D352" s="131" t="s">
        <v>126</v>
      </c>
      <c r="E352" s="132" t="s">
        <v>487</v>
      </c>
      <c r="F352" s="133" t="s">
        <v>488</v>
      </c>
      <c r="G352" s="134" t="s">
        <v>145</v>
      </c>
      <c r="H352" s="135">
        <v>52.5</v>
      </c>
      <c r="I352" s="136"/>
      <c r="J352" s="137">
        <f>ROUND(I352*H352,2)</f>
        <v>0</v>
      </c>
      <c r="K352" s="133" t="s">
        <v>130</v>
      </c>
      <c r="L352" s="31"/>
      <c r="M352" s="138" t="s">
        <v>1</v>
      </c>
      <c r="N352" s="139" t="s">
        <v>37</v>
      </c>
      <c r="P352" s="140">
        <f>O352*H352</f>
        <v>0</v>
      </c>
      <c r="Q352" s="140">
        <v>1.0869999999999999E-2</v>
      </c>
      <c r="R352" s="140">
        <f>Q352*H352</f>
        <v>0.57067499999999993</v>
      </c>
      <c r="S352" s="140">
        <v>0</v>
      </c>
      <c r="T352" s="141">
        <f>S352*H352</f>
        <v>0</v>
      </c>
      <c r="AR352" s="142" t="s">
        <v>131</v>
      </c>
      <c r="AT352" s="142" t="s">
        <v>126</v>
      </c>
      <c r="AU352" s="142" t="s">
        <v>81</v>
      </c>
      <c r="AY352" s="16" t="s">
        <v>124</v>
      </c>
      <c r="BE352" s="143">
        <f>IF(N352="základní",J352,0)</f>
        <v>0</v>
      </c>
      <c r="BF352" s="143">
        <f>IF(N352="snížená",J352,0)</f>
        <v>0</v>
      </c>
      <c r="BG352" s="143">
        <f>IF(N352="zákl. přenesená",J352,0)</f>
        <v>0</v>
      </c>
      <c r="BH352" s="143">
        <f>IF(N352="sníž. přenesená",J352,0)</f>
        <v>0</v>
      </c>
      <c r="BI352" s="143">
        <f>IF(N352="nulová",J352,0)</f>
        <v>0</v>
      </c>
      <c r="BJ352" s="16" t="s">
        <v>79</v>
      </c>
      <c r="BK352" s="143">
        <f>ROUND(I352*H352,2)</f>
        <v>0</v>
      </c>
      <c r="BL352" s="16" t="s">
        <v>131</v>
      </c>
      <c r="BM352" s="142" t="s">
        <v>489</v>
      </c>
    </row>
    <row r="353" spans="2:65" s="1" customFormat="1">
      <c r="B353" s="31"/>
      <c r="D353" s="144" t="s">
        <v>133</v>
      </c>
      <c r="F353" s="145" t="s">
        <v>490</v>
      </c>
      <c r="I353" s="146"/>
      <c r="L353" s="31"/>
      <c r="M353" s="147"/>
      <c r="T353" s="55"/>
      <c r="AT353" s="16" t="s">
        <v>133</v>
      </c>
      <c r="AU353" s="16" t="s">
        <v>81</v>
      </c>
    </row>
    <row r="354" spans="2:65" s="1" customFormat="1" ht="126.75">
      <c r="B354" s="31"/>
      <c r="D354" s="144" t="s">
        <v>135</v>
      </c>
      <c r="F354" s="148" t="s">
        <v>491</v>
      </c>
      <c r="I354" s="146"/>
      <c r="L354" s="31"/>
      <c r="M354" s="147"/>
      <c r="T354" s="55"/>
      <c r="AT354" s="16" t="s">
        <v>135</v>
      </c>
      <c r="AU354" s="16" t="s">
        <v>81</v>
      </c>
    </row>
    <row r="355" spans="2:65" s="12" customFormat="1">
      <c r="B355" s="149"/>
      <c r="D355" s="144" t="s">
        <v>154</v>
      </c>
      <c r="E355" s="150" t="s">
        <v>1</v>
      </c>
      <c r="F355" s="151" t="s">
        <v>492</v>
      </c>
      <c r="H355" s="152">
        <v>52.5</v>
      </c>
      <c r="I355" s="153"/>
      <c r="L355" s="149"/>
      <c r="M355" s="154"/>
      <c r="T355" s="155"/>
      <c r="AT355" s="150" t="s">
        <v>154</v>
      </c>
      <c r="AU355" s="150" t="s">
        <v>81</v>
      </c>
      <c r="AV355" s="12" t="s">
        <v>81</v>
      </c>
      <c r="AW355" s="12" t="s">
        <v>29</v>
      </c>
      <c r="AX355" s="12" t="s">
        <v>79</v>
      </c>
      <c r="AY355" s="150" t="s">
        <v>124</v>
      </c>
    </row>
    <row r="356" spans="2:65" s="1" customFormat="1" ht="16.5" customHeight="1">
      <c r="B356" s="31"/>
      <c r="C356" s="131" t="s">
        <v>493</v>
      </c>
      <c r="D356" s="131" t="s">
        <v>126</v>
      </c>
      <c r="E356" s="132" t="s">
        <v>494</v>
      </c>
      <c r="F356" s="133" t="s">
        <v>495</v>
      </c>
      <c r="G356" s="134" t="s">
        <v>145</v>
      </c>
      <c r="H356" s="135">
        <v>52.5</v>
      </c>
      <c r="I356" s="136"/>
      <c r="J356" s="137">
        <f>ROUND(I356*H356,2)</f>
        <v>0</v>
      </c>
      <c r="K356" s="133" t="s">
        <v>130</v>
      </c>
      <c r="L356" s="31"/>
      <c r="M356" s="138" t="s">
        <v>1</v>
      </c>
      <c r="N356" s="139" t="s">
        <v>37</v>
      </c>
      <c r="P356" s="140">
        <f>O356*H356</f>
        <v>0</v>
      </c>
      <c r="Q356" s="140">
        <v>0</v>
      </c>
      <c r="R356" s="140">
        <f>Q356*H356</f>
        <v>0</v>
      </c>
      <c r="S356" s="140">
        <v>0</v>
      </c>
      <c r="T356" s="141">
        <f>S356*H356</f>
        <v>0</v>
      </c>
      <c r="AR356" s="142" t="s">
        <v>131</v>
      </c>
      <c r="AT356" s="142" t="s">
        <v>126</v>
      </c>
      <c r="AU356" s="142" t="s">
        <v>81</v>
      </c>
      <c r="AY356" s="16" t="s">
        <v>124</v>
      </c>
      <c r="BE356" s="143">
        <f>IF(N356="základní",J356,0)</f>
        <v>0</v>
      </c>
      <c r="BF356" s="143">
        <f>IF(N356="snížená",J356,0)</f>
        <v>0</v>
      </c>
      <c r="BG356" s="143">
        <f>IF(N356="zákl. přenesená",J356,0)</f>
        <v>0</v>
      </c>
      <c r="BH356" s="143">
        <f>IF(N356="sníž. přenesená",J356,0)</f>
        <v>0</v>
      </c>
      <c r="BI356" s="143">
        <f>IF(N356="nulová",J356,0)</f>
        <v>0</v>
      </c>
      <c r="BJ356" s="16" t="s">
        <v>79</v>
      </c>
      <c r="BK356" s="143">
        <f>ROUND(I356*H356,2)</f>
        <v>0</v>
      </c>
      <c r="BL356" s="16" t="s">
        <v>131</v>
      </c>
      <c r="BM356" s="142" t="s">
        <v>496</v>
      </c>
    </row>
    <row r="357" spans="2:65" s="1" customFormat="1">
      <c r="B357" s="31"/>
      <c r="D357" s="144" t="s">
        <v>133</v>
      </c>
      <c r="F357" s="145" t="s">
        <v>497</v>
      </c>
      <c r="I357" s="146"/>
      <c r="L357" s="31"/>
      <c r="M357" s="147"/>
      <c r="T357" s="55"/>
      <c r="AT357" s="16" t="s">
        <v>133</v>
      </c>
      <c r="AU357" s="16" t="s">
        <v>81</v>
      </c>
    </row>
    <row r="358" spans="2:65" s="1" customFormat="1" ht="126.75">
      <c r="B358" s="31"/>
      <c r="D358" s="144" t="s">
        <v>135</v>
      </c>
      <c r="F358" s="148" t="s">
        <v>491</v>
      </c>
      <c r="I358" s="146"/>
      <c r="L358" s="31"/>
      <c r="M358" s="147"/>
      <c r="T358" s="55"/>
      <c r="AT358" s="16" t="s">
        <v>135</v>
      </c>
      <c r="AU358" s="16" t="s">
        <v>81</v>
      </c>
    </row>
    <row r="359" spans="2:65" s="1" customFormat="1" ht="16.5" customHeight="1">
      <c r="B359" s="31"/>
      <c r="C359" s="131" t="s">
        <v>498</v>
      </c>
      <c r="D359" s="131" t="s">
        <v>126</v>
      </c>
      <c r="E359" s="132" t="s">
        <v>499</v>
      </c>
      <c r="F359" s="133" t="s">
        <v>500</v>
      </c>
      <c r="G359" s="134" t="s">
        <v>145</v>
      </c>
      <c r="H359" s="135">
        <v>11.04</v>
      </c>
      <c r="I359" s="136"/>
      <c r="J359" s="137">
        <f>ROUND(I359*H359,2)</f>
        <v>0</v>
      </c>
      <c r="K359" s="133" t="s">
        <v>130</v>
      </c>
      <c r="L359" s="31"/>
      <c r="M359" s="138" t="s">
        <v>1</v>
      </c>
      <c r="N359" s="139" t="s">
        <v>37</v>
      </c>
      <c r="P359" s="140">
        <f>O359*H359</f>
        <v>0</v>
      </c>
      <c r="Q359" s="140">
        <v>0.34190999999999999</v>
      </c>
      <c r="R359" s="140">
        <f>Q359*H359</f>
        <v>3.7746863999999998</v>
      </c>
      <c r="S359" s="140">
        <v>0</v>
      </c>
      <c r="T359" s="141">
        <f>S359*H359</f>
        <v>0</v>
      </c>
      <c r="AR359" s="142" t="s">
        <v>131</v>
      </c>
      <c r="AT359" s="142" t="s">
        <v>126</v>
      </c>
      <c r="AU359" s="142" t="s">
        <v>81</v>
      </c>
      <c r="AY359" s="16" t="s">
        <v>124</v>
      </c>
      <c r="BE359" s="143">
        <f>IF(N359="základní",J359,0)</f>
        <v>0</v>
      </c>
      <c r="BF359" s="143">
        <f>IF(N359="snížená",J359,0)</f>
        <v>0</v>
      </c>
      <c r="BG359" s="143">
        <f>IF(N359="zákl. přenesená",J359,0)</f>
        <v>0</v>
      </c>
      <c r="BH359" s="143">
        <f>IF(N359="sníž. přenesená",J359,0)</f>
        <v>0</v>
      </c>
      <c r="BI359" s="143">
        <f>IF(N359="nulová",J359,0)</f>
        <v>0</v>
      </c>
      <c r="BJ359" s="16" t="s">
        <v>79</v>
      </c>
      <c r="BK359" s="143">
        <f>ROUND(I359*H359,2)</f>
        <v>0</v>
      </c>
      <c r="BL359" s="16" t="s">
        <v>131</v>
      </c>
      <c r="BM359" s="142" t="s">
        <v>501</v>
      </c>
    </row>
    <row r="360" spans="2:65" s="1" customFormat="1">
      <c r="B360" s="31"/>
      <c r="D360" s="144" t="s">
        <v>133</v>
      </c>
      <c r="F360" s="145" t="s">
        <v>502</v>
      </c>
      <c r="I360" s="146"/>
      <c r="L360" s="31"/>
      <c r="M360" s="147"/>
      <c r="T360" s="55"/>
      <c r="AT360" s="16" t="s">
        <v>133</v>
      </c>
      <c r="AU360" s="16" t="s">
        <v>81</v>
      </c>
    </row>
    <row r="361" spans="2:65" s="1" customFormat="1" ht="78">
      <c r="B361" s="31"/>
      <c r="D361" s="144" t="s">
        <v>135</v>
      </c>
      <c r="F361" s="148" t="s">
        <v>503</v>
      </c>
      <c r="I361" s="146"/>
      <c r="L361" s="31"/>
      <c r="M361" s="147"/>
      <c r="T361" s="55"/>
      <c r="AT361" s="16" t="s">
        <v>135</v>
      </c>
      <c r="AU361" s="16" t="s">
        <v>81</v>
      </c>
    </row>
    <row r="362" spans="2:65" s="13" customFormat="1">
      <c r="B362" s="156"/>
      <c r="D362" s="144" t="s">
        <v>154</v>
      </c>
      <c r="E362" s="157" t="s">
        <v>1</v>
      </c>
      <c r="F362" s="158" t="s">
        <v>504</v>
      </c>
      <c r="H362" s="157" t="s">
        <v>1</v>
      </c>
      <c r="I362" s="159"/>
      <c r="L362" s="156"/>
      <c r="M362" s="160"/>
      <c r="T362" s="161"/>
      <c r="AT362" s="157" t="s">
        <v>154</v>
      </c>
      <c r="AU362" s="157" t="s">
        <v>81</v>
      </c>
      <c r="AV362" s="13" t="s">
        <v>79</v>
      </c>
      <c r="AW362" s="13" t="s">
        <v>29</v>
      </c>
      <c r="AX362" s="13" t="s">
        <v>72</v>
      </c>
      <c r="AY362" s="157" t="s">
        <v>124</v>
      </c>
    </row>
    <row r="363" spans="2:65" s="12" customFormat="1">
      <c r="B363" s="149"/>
      <c r="D363" s="144" t="s">
        <v>154</v>
      </c>
      <c r="E363" s="150" t="s">
        <v>1</v>
      </c>
      <c r="F363" s="151" t="s">
        <v>505</v>
      </c>
      <c r="H363" s="152">
        <v>11.04</v>
      </c>
      <c r="I363" s="153"/>
      <c r="L363" s="149"/>
      <c r="M363" s="154"/>
      <c r="T363" s="155"/>
      <c r="AT363" s="150" t="s">
        <v>154</v>
      </c>
      <c r="AU363" s="150" t="s">
        <v>81</v>
      </c>
      <c r="AV363" s="12" t="s">
        <v>81</v>
      </c>
      <c r="AW363" s="12" t="s">
        <v>29</v>
      </c>
      <c r="AX363" s="12" t="s">
        <v>79</v>
      </c>
      <c r="AY363" s="150" t="s">
        <v>124</v>
      </c>
    </row>
    <row r="364" spans="2:65" s="1" customFormat="1" ht="16.5" customHeight="1">
      <c r="B364" s="31"/>
      <c r="C364" s="131" t="s">
        <v>506</v>
      </c>
      <c r="D364" s="131" t="s">
        <v>126</v>
      </c>
      <c r="E364" s="132" t="s">
        <v>507</v>
      </c>
      <c r="F364" s="133" t="s">
        <v>508</v>
      </c>
      <c r="G364" s="134" t="s">
        <v>200</v>
      </c>
      <c r="H364" s="135">
        <v>32.67</v>
      </c>
      <c r="I364" s="136"/>
      <c r="J364" s="137">
        <f>ROUND(I364*H364,2)</f>
        <v>0</v>
      </c>
      <c r="K364" s="133" t="s">
        <v>130</v>
      </c>
      <c r="L364" s="31"/>
      <c r="M364" s="138" t="s">
        <v>1</v>
      </c>
      <c r="N364" s="139" t="s">
        <v>37</v>
      </c>
      <c r="P364" s="140">
        <f>O364*H364</f>
        <v>0</v>
      </c>
      <c r="Q364" s="140">
        <v>2.4127200000000002</v>
      </c>
      <c r="R364" s="140">
        <f>Q364*H364</f>
        <v>78.823562400000014</v>
      </c>
      <c r="S364" s="140">
        <v>0</v>
      </c>
      <c r="T364" s="141">
        <f>S364*H364</f>
        <v>0</v>
      </c>
      <c r="AR364" s="142" t="s">
        <v>131</v>
      </c>
      <c r="AT364" s="142" t="s">
        <v>126</v>
      </c>
      <c r="AU364" s="142" t="s">
        <v>81</v>
      </c>
      <c r="AY364" s="16" t="s">
        <v>124</v>
      </c>
      <c r="BE364" s="143">
        <f>IF(N364="základní",J364,0)</f>
        <v>0</v>
      </c>
      <c r="BF364" s="143">
        <f>IF(N364="snížená",J364,0)</f>
        <v>0</v>
      </c>
      <c r="BG364" s="143">
        <f>IF(N364="zákl. přenesená",J364,0)</f>
        <v>0</v>
      </c>
      <c r="BH364" s="143">
        <f>IF(N364="sníž. přenesená",J364,0)</f>
        <v>0</v>
      </c>
      <c r="BI364" s="143">
        <f>IF(N364="nulová",J364,0)</f>
        <v>0</v>
      </c>
      <c r="BJ364" s="16" t="s">
        <v>79</v>
      </c>
      <c r="BK364" s="143">
        <f>ROUND(I364*H364,2)</f>
        <v>0</v>
      </c>
      <c r="BL364" s="16" t="s">
        <v>131</v>
      </c>
      <c r="BM364" s="142" t="s">
        <v>509</v>
      </c>
    </row>
    <row r="365" spans="2:65" s="1" customFormat="1">
      <c r="B365" s="31"/>
      <c r="D365" s="144" t="s">
        <v>133</v>
      </c>
      <c r="F365" s="145" t="s">
        <v>510</v>
      </c>
      <c r="I365" s="146"/>
      <c r="L365" s="31"/>
      <c r="M365" s="147"/>
      <c r="T365" s="55"/>
      <c r="AT365" s="16" t="s">
        <v>133</v>
      </c>
      <c r="AU365" s="16" t="s">
        <v>81</v>
      </c>
    </row>
    <row r="366" spans="2:65" s="1" customFormat="1" ht="48.75">
      <c r="B366" s="31"/>
      <c r="D366" s="144" t="s">
        <v>135</v>
      </c>
      <c r="F366" s="148" t="s">
        <v>511</v>
      </c>
      <c r="I366" s="146"/>
      <c r="L366" s="31"/>
      <c r="M366" s="147"/>
      <c r="T366" s="55"/>
      <c r="AT366" s="16" t="s">
        <v>135</v>
      </c>
      <c r="AU366" s="16" t="s">
        <v>81</v>
      </c>
    </row>
    <row r="367" spans="2:65" s="13" customFormat="1">
      <c r="B367" s="156"/>
      <c r="D367" s="144" t="s">
        <v>154</v>
      </c>
      <c r="E367" s="157" t="s">
        <v>1</v>
      </c>
      <c r="F367" s="158" t="s">
        <v>512</v>
      </c>
      <c r="H367" s="157" t="s">
        <v>1</v>
      </c>
      <c r="I367" s="159"/>
      <c r="L367" s="156"/>
      <c r="M367" s="160"/>
      <c r="T367" s="161"/>
      <c r="AT367" s="157" t="s">
        <v>154</v>
      </c>
      <c r="AU367" s="157" t="s">
        <v>81</v>
      </c>
      <c r="AV367" s="13" t="s">
        <v>79</v>
      </c>
      <c r="AW367" s="13" t="s">
        <v>29</v>
      </c>
      <c r="AX367" s="13" t="s">
        <v>72</v>
      </c>
      <c r="AY367" s="157" t="s">
        <v>124</v>
      </c>
    </row>
    <row r="368" spans="2:65" s="12" customFormat="1">
      <c r="B368" s="149"/>
      <c r="D368" s="144" t="s">
        <v>154</v>
      </c>
      <c r="E368" s="150" t="s">
        <v>1</v>
      </c>
      <c r="F368" s="151" t="s">
        <v>513</v>
      </c>
      <c r="H368" s="152">
        <v>32.67</v>
      </c>
      <c r="I368" s="153"/>
      <c r="L368" s="149"/>
      <c r="M368" s="154"/>
      <c r="T368" s="155"/>
      <c r="AT368" s="150" t="s">
        <v>154</v>
      </c>
      <c r="AU368" s="150" t="s">
        <v>81</v>
      </c>
      <c r="AV368" s="12" t="s">
        <v>81</v>
      </c>
      <c r="AW368" s="12" t="s">
        <v>29</v>
      </c>
      <c r="AX368" s="12" t="s">
        <v>79</v>
      </c>
      <c r="AY368" s="150" t="s">
        <v>124</v>
      </c>
    </row>
    <row r="369" spans="2:65" s="1" customFormat="1" ht="16.5" customHeight="1">
      <c r="B369" s="31"/>
      <c r="C369" s="131" t="s">
        <v>514</v>
      </c>
      <c r="D369" s="131" t="s">
        <v>126</v>
      </c>
      <c r="E369" s="132" t="s">
        <v>515</v>
      </c>
      <c r="F369" s="133" t="s">
        <v>516</v>
      </c>
      <c r="G369" s="134" t="s">
        <v>200</v>
      </c>
      <c r="H369" s="135">
        <v>8.4</v>
      </c>
      <c r="I369" s="136"/>
      <c r="J369" s="137">
        <f>ROUND(I369*H369,2)</f>
        <v>0</v>
      </c>
      <c r="K369" s="133" t="s">
        <v>130</v>
      </c>
      <c r="L369" s="31"/>
      <c r="M369" s="138" t="s">
        <v>1</v>
      </c>
      <c r="N369" s="139" t="s">
        <v>37</v>
      </c>
      <c r="P369" s="140">
        <f>O369*H369</f>
        <v>0</v>
      </c>
      <c r="Q369" s="140">
        <v>2.09</v>
      </c>
      <c r="R369" s="140">
        <f>Q369*H369</f>
        <v>17.556000000000001</v>
      </c>
      <c r="S369" s="140">
        <v>0</v>
      </c>
      <c r="T369" s="141">
        <f>S369*H369</f>
        <v>0</v>
      </c>
      <c r="AR369" s="142" t="s">
        <v>131</v>
      </c>
      <c r="AT369" s="142" t="s">
        <v>126</v>
      </c>
      <c r="AU369" s="142" t="s">
        <v>81</v>
      </c>
      <c r="AY369" s="16" t="s">
        <v>124</v>
      </c>
      <c r="BE369" s="143">
        <f>IF(N369="základní",J369,0)</f>
        <v>0</v>
      </c>
      <c r="BF369" s="143">
        <f>IF(N369="snížená",J369,0)</f>
        <v>0</v>
      </c>
      <c r="BG369" s="143">
        <f>IF(N369="zákl. přenesená",J369,0)</f>
        <v>0</v>
      </c>
      <c r="BH369" s="143">
        <f>IF(N369="sníž. přenesená",J369,0)</f>
        <v>0</v>
      </c>
      <c r="BI369" s="143">
        <f>IF(N369="nulová",J369,0)</f>
        <v>0</v>
      </c>
      <c r="BJ369" s="16" t="s">
        <v>79</v>
      </c>
      <c r="BK369" s="143">
        <f>ROUND(I369*H369,2)</f>
        <v>0</v>
      </c>
      <c r="BL369" s="16" t="s">
        <v>131</v>
      </c>
      <c r="BM369" s="142" t="s">
        <v>517</v>
      </c>
    </row>
    <row r="370" spans="2:65" s="1" customFormat="1">
      <c r="B370" s="31"/>
      <c r="D370" s="144" t="s">
        <v>133</v>
      </c>
      <c r="F370" s="145" t="s">
        <v>518</v>
      </c>
      <c r="I370" s="146"/>
      <c r="L370" s="31"/>
      <c r="M370" s="147"/>
      <c r="T370" s="55"/>
      <c r="AT370" s="16" t="s">
        <v>133</v>
      </c>
      <c r="AU370" s="16" t="s">
        <v>81</v>
      </c>
    </row>
    <row r="371" spans="2:65" s="1" customFormat="1" ht="48.75">
      <c r="B371" s="31"/>
      <c r="D371" s="144" t="s">
        <v>135</v>
      </c>
      <c r="F371" s="148" t="s">
        <v>519</v>
      </c>
      <c r="I371" s="146"/>
      <c r="L371" s="31"/>
      <c r="M371" s="147"/>
      <c r="T371" s="55"/>
      <c r="AT371" s="16" t="s">
        <v>135</v>
      </c>
      <c r="AU371" s="16" t="s">
        <v>81</v>
      </c>
    </row>
    <row r="372" spans="2:65" s="13" customFormat="1">
      <c r="B372" s="156"/>
      <c r="D372" s="144" t="s">
        <v>154</v>
      </c>
      <c r="E372" s="157" t="s">
        <v>1</v>
      </c>
      <c r="F372" s="158" t="s">
        <v>520</v>
      </c>
      <c r="H372" s="157" t="s">
        <v>1</v>
      </c>
      <c r="I372" s="159"/>
      <c r="L372" s="156"/>
      <c r="M372" s="160"/>
      <c r="T372" s="161"/>
      <c r="AT372" s="157" t="s">
        <v>154</v>
      </c>
      <c r="AU372" s="157" t="s">
        <v>81</v>
      </c>
      <c r="AV372" s="13" t="s">
        <v>79</v>
      </c>
      <c r="AW372" s="13" t="s">
        <v>29</v>
      </c>
      <c r="AX372" s="13" t="s">
        <v>72</v>
      </c>
      <c r="AY372" s="157" t="s">
        <v>124</v>
      </c>
    </row>
    <row r="373" spans="2:65" s="13" customFormat="1">
      <c r="B373" s="156"/>
      <c r="D373" s="144" t="s">
        <v>154</v>
      </c>
      <c r="E373" s="157" t="s">
        <v>1</v>
      </c>
      <c r="F373" s="158" t="s">
        <v>521</v>
      </c>
      <c r="H373" s="157" t="s">
        <v>1</v>
      </c>
      <c r="I373" s="159"/>
      <c r="L373" s="156"/>
      <c r="M373" s="160"/>
      <c r="T373" s="161"/>
      <c r="AT373" s="157" t="s">
        <v>154</v>
      </c>
      <c r="AU373" s="157" t="s">
        <v>81</v>
      </c>
      <c r="AV373" s="13" t="s">
        <v>79</v>
      </c>
      <c r="AW373" s="13" t="s">
        <v>29</v>
      </c>
      <c r="AX373" s="13" t="s">
        <v>72</v>
      </c>
      <c r="AY373" s="157" t="s">
        <v>124</v>
      </c>
    </row>
    <row r="374" spans="2:65" s="12" customFormat="1">
      <c r="B374" s="149"/>
      <c r="D374" s="144" t="s">
        <v>154</v>
      </c>
      <c r="E374" s="150" t="s">
        <v>1</v>
      </c>
      <c r="F374" s="151" t="s">
        <v>522</v>
      </c>
      <c r="H374" s="152">
        <v>8.4</v>
      </c>
      <c r="I374" s="153"/>
      <c r="L374" s="149"/>
      <c r="M374" s="154"/>
      <c r="T374" s="155"/>
      <c r="AT374" s="150" t="s">
        <v>154</v>
      </c>
      <c r="AU374" s="150" t="s">
        <v>81</v>
      </c>
      <c r="AV374" s="12" t="s">
        <v>81</v>
      </c>
      <c r="AW374" s="12" t="s">
        <v>29</v>
      </c>
      <c r="AX374" s="12" t="s">
        <v>79</v>
      </c>
      <c r="AY374" s="150" t="s">
        <v>124</v>
      </c>
    </row>
    <row r="375" spans="2:65" s="1" customFormat="1" ht="16.5" customHeight="1">
      <c r="B375" s="31"/>
      <c r="C375" s="131" t="s">
        <v>523</v>
      </c>
      <c r="D375" s="131" t="s">
        <v>126</v>
      </c>
      <c r="E375" s="132" t="s">
        <v>524</v>
      </c>
      <c r="F375" s="133" t="s">
        <v>525</v>
      </c>
      <c r="G375" s="134" t="s">
        <v>200</v>
      </c>
      <c r="H375" s="135">
        <v>3.92</v>
      </c>
      <c r="I375" s="136"/>
      <c r="J375" s="137">
        <f>ROUND(I375*H375,2)</f>
        <v>0</v>
      </c>
      <c r="K375" s="133" t="s">
        <v>130</v>
      </c>
      <c r="L375" s="31"/>
      <c r="M375" s="138" t="s">
        <v>1</v>
      </c>
      <c r="N375" s="139" t="s">
        <v>37</v>
      </c>
      <c r="P375" s="140">
        <f>O375*H375</f>
        <v>0</v>
      </c>
      <c r="Q375" s="140">
        <v>2.4500000000000002</v>
      </c>
      <c r="R375" s="140">
        <f>Q375*H375</f>
        <v>9.604000000000001</v>
      </c>
      <c r="S375" s="140">
        <v>0</v>
      </c>
      <c r="T375" s="141">
        <f>S375*H375</f>
        <v>0</v>
      </c>
      <c r="AR375" s="142" t="s">
        <v>131</v>
      </c>
      <c r="AT375" s="142" t="s">
        <v>126</v>
      </c>
      <c r="AU375" s="142" t="s">
        <v>81</v>
      </c>
      <c r="AY375" s="16" t="s">
        <v>124</v>
      </c>
      <c r="BE375" s="143">
        <f>IF(N375="základní",J375,0)</f>
        <v>0</v>
      </c>
      <c r="BF375" s="143">
        <f>IF(N375="snížená",J375,0)</f>
        <v>0</v>
      </c>
      <c r="BG375" s="143">
        <f>IF(N375="zákl. přenesená",J375,0)</f>
        <v>0</v>
      </c>
      <c r="BH375" s="143">
        <f>IF(N375="sníž. přenesená",J375,0)</f>
        <v>0</v>
      </c>
      <c r="BI375" s="143">
        <f>IF(N375="nulová",J375,0)</f>
        <v>0</v>
      </c>
      <c r="BJ375" s="16" t="s">
        <v>79</v>
      </c>
      <c r="BK375" s="143">
        <f>ROUND(I375*H375,2)</f>
        <v>0</v>
      </c>
      <c r="BL375" s="16" t="s">
        <v>131</v>
      </c>
      <c r="BM375" s="142" t="s">
        <v>526</v>
      </c>
    </row>
    <row r="376" spans="2:65" s="1" customFormat="1">
      <c r="B376" s="31"/>
      <c r="D376" s="144" t="s">
        <v>133</v>
      </c>
      <c r="F376" s="145" t="s">
        <v>527</v>
      </c>
      <c r="I376" s="146"/>
      <c r="L376" s="31"/>
      <c r="M376" s="147"/>
      <c r="T376" s="55"/>
      <c r="AT376" s="16" t="s">
        <v>133</v>
      </c>
      <c r="AU376" s="16" t="s">
        <v>81</v>
      </c>
    </row>
    <row r="377" spans="2:65" s="1" customFormat="1" ht="48.75">
      <c r="B377" s="31"/>
      <c r="D377" s="144" t="s">
        <v>135</v>
      </c>
      <c r="F377" s="148" t="s">
        <v>519</v>
      </c>
      <c r="I377" s="146"/>
      <c r="L377" s="31"/>
      <c r="M377" s="147"/>
      <c r="T377" s="55"/>
      <c r="AT377" s="16" t="s">
        <v>135</v>
      </c>
      <c r="AU377" s="16" t="s">
        <v>81</v>
      </c>
    </row>
    <row r="378" spans="2:65" s="13" customFormat="1">
      <c r="B378" s="156"/>
      <c r="D378" s="144" t="s">
        <v>154</v>
      </c>
      <c r="E378" s="157" t="s">
        <v>1</v>
      </c>
      <c r="F378" s="158" t="s">
        <v>528</v>
      </c>
      <c r="H378" s="157" t="s">
        <v>1</v>
      </c>
      <c r="I378" s="159"/>
      <c r="L378" s="156"/>
      <c r="M378" s="160"/>
      <c r="T378" s="161"/>
      <c r="AT378" s="157" t="s">
        <v>154</v>
      </c>
      <c r="AU378" s="157" t="s">
        <v>81</v>
      </c>
      <c r="AV378" s="13" t="s">
        <v>79</v>
      </c>
      <c r="AW378" s="13" t="s">
        <v>29</v>
      </c>
      <c r="AX378" s="13" t="s">
        <v>72</v>
      </c>
      <c r="AY378" s="157" t="s">
        <v>124</v>
      </c>
    </row>
    <row r="379" spans="2:65" s="12" customFormat="1">
      <c r="B379" s="149"/>
      <c r="D379" s="144" t="s">
        <v>154</v>
      </c>
      <c r="E379" s="150" t="s">
        <v>1</v>
      </c>
      <c r="F379" s="151" t="s">
        <v>529</v>
      </c>
      <c r="H379" s="152">
        <v>3.92</v>
      </c>
      <c r="I379" s="153"/>
      <c r="L379" s="149"/>
      <c r="M379" s="154"/>
      <c r="T379" s="155"/>
      <c r="AT379" s="150" t="s">
        <v>154</v>
      </c>
      <c r="AU379" s="150" t="s">
        <v>81</v>
      </c>
      <c r="AV379" s="12" t="s">
        <v>81</v>
      </c>
      <c r="AW379" s="12" t="s">
        <v>29</v>
      </c>
      <c r="AX379" s="12" t="s">
        <v>79</v>
      </c>
      <c r="AY379" s="150" t="s">
        <v>124</v>
      </c>
    </row>
    <row r="380" spans="2:65" s="1" customFormat="1" ht="16.5" customHeight="1">
      <c r="B380" s="31"/>
      <c r="C380" s="131" t="s">
        <v>530</v>
      </c>
      <c r="D380" s="131" t="s">
        <v>126</v>
      </c>
      <c r="E380" s="132" t="s">
        <v>531</v>
      </c>
      <c r="F380" s="133" t="s">
        <v>532</v>
      </c>
      <c r="G380" s="134" t="s">
        <v>200</v>
      </c>
      <c r="H380" s="135">
        <v>5</v>
      </c>
      <c r="I380" s="136"/>
      <c r="J380" s="137">
        <f>ROUND(I380*H380,2)</f>
        <v>0</v>
      </c>
      <c r="K380" s="133" t="s">
        <v>130</v>
      </c>
      <c r="L380" s="31"/>
      <c r="M380" s="138" t="s">
        <v>1</v>
      </c>
      <c r="N380" s="139" t="s">
        <v>37</v>
      </c>
      <c r="P380" s="140">
        <f>O380*H380</f>
        <v>0</v>
      </c>
      <c r="Q380" s="140">
        <v>2.21</v>
      </c>
      <c r="R380" s="140">
        <f>Q380*H380</f>
        <v>11.05</v>
      </c>
      <c r="S380" s="140">
        <v>0</v>
      </c>
      <c r="T380" s="141">
        <f>S380*H380</f>
        <v>0</v>
      </c>
      <c r="AR380" s="142" t="s">
        <v>131</v>
      </c>
      <c r="AT380" s="142" t="s">
        <v>126</v>
      </c>
      <c r="AU380" s="142" t="s">
        <v>81</v>
      </c>
      <c r="AY380" s="16" t="s">
        <v>124</v>
      </c>
      <c r="BE380" s="143">
        <f>IF(N380="základní",J380,0)</f>
        <v>0</v>
      </c>
      <c r="BF380" s="143">
        <f>IF(N380="snížená",J380,0)</f>
        <v>0</v>
      </c>
      <c r="BG380" s="143">
        <f>IF(N380="zákl. přenesená",J380,0)</f>
        <v>0</v>
      </c>
      <c r="BH380" s="143">
        <f>IF(N380="sníž. přenesená",J380,0)</f>
        <v>0</v>
      </c>
      <c r="BI380" s="143">
        <f>IF(N380="nulová",J380,0)</f>
        <v>0</v>
      </c>
      <c r="BJ380" s="16" t="s">
        <v>79</v>
      </c>
      <c r="BK380" s="143">
        <f>ROUND(I380*H380,2)</f>
        <v>0</v>
      </c>
      <c r="BL380" s="16" t="s">
        <v>131</v>
      </c>
      <c r="BM380" s="142" t="s">
        <v>533</v>
      </c>
    </row>
    <row r="381" spans="2:65" s="1" customFormat="1" ht="19.5">
      <c r="B381" s="31"/>
      <c r="D381" s="144" t="s">
        <v>133</v>
      </c>
      <c r="F381" s="145" t="s">
        <v>534</v>
      </c>
      <c r="I381" s="146"/>
      <c r="L381" s="31"/>
      <c r="M381" s="147"/>
      <c r="T381" s="55"/>
      <c r="AT381" s="16" t="s">
        <v>133</v>
      </c>
      <c r="AU381" s="16" t="s">
        <v>81</v>
      </c>
    </row>
    <row r="382" spans="2:65" s="1" customFormat="1" ht="39">
      <c r="B382" s="31"/>
      <c r="D382" s="144" t="s">
        <v>135</v>
      </c>
      <c r="F382" s="148" t="s">
        <v>535</v>
      </c>
      <c r="I382" s="146"/>
      <c r="L382" s="31"/>
      <c r="M382" s="147"/>
      <c r="T382" s="55"/>
      <c r="AT382" s="16" t="s">
        <v>135</v>
      </c>
      <c r="AU382" s="16" t="s">
        <v>81</v>
      </c>
    </row>
    <row r="383" spans="2:65" s="13" customFormat="1">
      <c r="B383" s="156"/>
      <c r="D383" s="144" t="s">
        <v>154</v>
      </c>
      <c r="E383" s="157" t="s">
        <v>1</v>
      </c>
      <c r="F383" s="158" t="s">
        <v>536</v>
      </c>
      <c r="H383" s="157" t="s">
        <v>1</v>
      </c>
      <c r="I383" s="159"/>
      <c r="L383" s="156"/>
      <c r="M383" s="160"/>
      <c r="T383" s="161"/>
      <c r="AT383" s="157" t="s">
        <v>154</v>
      </c>
      <c r="AU383" s="157" t="s">
        <v>81</v>
      </c>
      <c r="AV383" s="13" t="s">
        <v>79</v>
      </c>
      <c r="AW383" s="13" t="s">
        <v>29</v>
      </c>
      <c r="AX383" s="13" t="s">
        <v>72</v>
      </c>
      <c r="AY383" s="157" t="s">
        <v>124</v>
      </c>
    </row>
    <row r="384" spans="2:65" s="12" customFormat="1">
      <c r="B384" s="149"/>
      <c r="D384" s="144" t="s">
        <v>154</v>
      </c>
      <c r="E384" s="150" t="s">
        <v>1</v>
      </c>
      <c r="F384" s="151" t="s">
        <v>537</v>
      </c>
      <c r="H384" s="152">
        <v>5</v>
      </c>
      <c r="I384" s="153"/>
      <c r="L384" s="149"/>
      <c r="M384" s="154"/>
      <c r="T384" s="155"/>
      <c r="AT384" s="150" t="s">
        <v>154</v>
      </c>
      <c r="AU384" s="150" t="s">
        <v>81</v>
      </c>
      <c r="AV384" s="12" t="s">
        <v>81</v>
      </c>
      <c r="AW384" s="12" t="s">
        <v>29</v>
      </c>
      <c r="AX384" s="12" t="s">
        <v>79</v>
      </c>
      <c r="AY384" s="150" t="s">
        <v>124</v>
      </c>
    </row>
    <row r="385" spans="2:65" s="11" customFormat="1" ht="22.9" customHeight="1">
      <c r="B385" s="119"/>
      <c r="D385" s="120" t="s">
        <v>71</v>
      </c>
      <c r="E385" s="129" t="s">
        <v>156</v>
      </c>
      <c r="F385" s="129" t="s">
        <v>538</v>
      </c>
      <c r="I385" s="122"/>
      <c r="J385" s="130">
        <f>BK385</f>
        <v>0</v>
      </c>
      <c r="L385" s="119"/>
      <c r="M385" s="124"/>
      <c r="P385" s="125">
        <f>SUM(P386:P423)</f>
        <v>0</v>
      </c>
      <c r="R385" s="125">
        <f>SUM(R386:R423)</f>
        <v>127.25533650000001</v>
      </c>
      <c r="T385" s="126">
        <f>SUM(T386:T423)</f>
        <v>0</v>
      </c>
      <c r="AR385" s="120" t="s">
        <v>79</v>
      </c>
      <c r="AT385" s="127" t="s">
        <v>71</v>
      </c>
      <c r="AU385" s="127" t="s">
        <v>79</v>
      </c>
      <c r="AY385" s="120" t="s">
        <v>124</v>
      </c>
      <c r="BK385" s="128">
        <f>SUM(BK386:BK423)</f>
        <v>0</v>
      </c>
    </row>
    <row r="386" spans="2:65" s="1" customFormat="1" ht="16.5" customHeight="1">
      <c r="B386" s="31"/>
      <c r="C386" s="131" t="s">
        <v>539</v>
      </c>
      <c r="D386" s="131" t="s">
        <v>126</v>
      </c>
      <c r="E386" s="132" t="s">
        <v>540</v>
      </c>
      <c r="F386" s="133" t="s">
        <v>541</v>
      </c>
      <c r="G386" s="134" t="s">
        <v>145</v>
      </c>
      <c r="H386" s="135">
        <v>30</v>
      </c>
      <c r="I386" s="136"/>
      <c r="J386" s="137">
        <f>ROUND(I386*H386,2)</f>
        <v>0</v>
      </c>
      <c r="K386" s="133" t="s">
        <v>130</v>
      </c>
      <c r="L386" s="31"/>
      <c r="M386" s="138" t="s">
        <v>1</v>
      </c>
      <c r="N386" s="139" t="s">
        <v>37</v>
      </c>
      <c r="P386" s="140">
        <f>O386*H386</f>
        <v>0</v>
      </c>
      <c r="Q386" s="140">
        <v>0.46</v>
      </c>
      <c r="R386" s="140">
        <f>Q386*H386</f>
        <v>13.8</v>
      </c>
      <c r="S386" s="140">
        <v>0</v>
      </c>
      <c r="T386" s="141">
        <f>S386*H386</f>
        <v>0</v>
      </c>
      <c r="AR386" s="142" t="s">
        <v>131</v>
      </c>
      <c r="AT386" s="142" t="s">
        <v>126</v>
      </c>
      <c r="AU386" s="142" t="s">
        <v>81</v>
      </c>
      <c r="AY386" s="16" t="s">
        <v>124</v>
      </c>
      <c r="BE386" s="143">
        <f>IF(N386="základní",J386,0)</f>
        <v>0</v>
      </c>
      <c r="BF386" s="143">
        <f>IF(N386="snížená",J386,0)</f>
        <v>0</v>
      </c>
      <c r="BG386" s="143">
        <f>IF(N386="zákl. přenesená",J386,0)</f>
        <v>0</v>
      </c>
      <c r="BH386" s="143">
        <f>IF(N386="sníž. přenesená",J386,0)</f>
        <v>0</v>
      </c>
      <c r="BI386" s="143">
        <f>IF(N386="nulová",J386,0)</f>
        <v>0</v>
      </c>
      <c r="BJ386" s="16" t="s">
        <v>79</v>
      </c>
      <c r="BK386" s="143">
        <f>ROUND(I386*H386,2)</f>
        <v>0</v>
      </c>
      <c r="BL386" s="16" t="s">
        <v>131</v>
      </c>
      <c r="BM386" s="142" t="s">
        <v>542</v>
      </c>
    </row>
    <row r="387" spans="2:65" s="1" customFormat="1">
      <c r="B387" s="31"/>
      <c r="D387" s="144" t="s">
        <v>133</v>
      </c>
      <c r="F387" s="145" t="s">
        <v>543</v>
      </c>
      <c r="I387" s="146"/>
      <c r="L387" s="31"/>
      <c r="M387" s="147"/>
      <c r="T387" s="55"/>
      <c r="AT387" s="16" t="s">
        <v>133</v>
      </c>
      <c r="AU387" s="16" t="s">
        <v>81</v>
      </c>
    </row>
    <row r="388" spans="2:65" s="12" customFormat="1">
      <c r="B388" s="149"/>
      <c r="D388" s="144" t="s">
        <v>154</v>
      </c>
      <c r="E388" s="150" t="s">
        <v>1</v>
      </c>
      <c r="F388" s="151" t="s">
        <v>544</v>
      </c>
      <c r="H388" s="152">
        <v>30</v>
      </c>
      <c r="I388" s="153"/>
      <c r="L388" s="149"/>
      <c r="M388" s="154"/>
      <c r="T388" s="155"/>
      <c r="AT388" s="150" t="s">
        <v>154</v>
      </c>
      <c r="AU388" s="150" t="s">
        <v>81</v>
      </c>
      <c r="AV388" s="12" t="s">
        <v>81</v>
      </c>
      <c r="AW388" s="12" t="s">
        <v>29</v>
      </c>
      <c r="AX388" s="12" t="s">
        <v>79</v>
      </c>
      <c r="AY388" s="150" t="s">
        <v>124</v>
      </c>
    </row>
    <row r="389" spans="2:65" s="1" customFormat="1" ht="16.5" customHeight="1">
      <c r="B389" s="31"/>
      <c r="C389" s="131" t="s">
        <v>545</v>
      </c>
      <c r="D389" s="131" t="s">
        <v>126</v>
      </c>
      <c r="E389" s="132" t="s">
        <v>546</v>
      </c>
      <c r="F389" s="133" t="s">
        <v>547</v>
      </c>
      <c r="G389" s="134" t="s">
        <v>145</v>
      </c>
      <c r="H389" s="135">
        <v>135.5</v>
      </c>
      <c r="I389" s="136"/>
      <c r="J389" s="137">
        <f>ROUND(I389*H389,2)</f>
        <v>0</v>
      </c>
      <c r="K389" s="133" t="s">
        <v>130</v>
      </c>
      <c r="L389" s="31"/>
      <c r="M389" s="138" t="s">
        <v>1</v>
      </c>
      <c r="N389" s="139" t="s">
        <v>37</v>
      </c>
      <c r="P389" s="140">
        <f>O389*H389</f>
        <v>0</v>
      </c>
      <c r="Q389" s="140">
        <v>0.33206000000000002</v>
      </c>
      <c r="R389" s="140">
        <f>Q389*H389</f>
        <v>44.994130000000006</v>
      </c>
      <c r="S389" s="140">
        <v>0</v>
      </c>
      <c r="T389" s="141">
        <f>S389*H389</f>
        <v>0</v>
      </c>
      <c r="AR389" s="142" t="s">
        <v>131</v>
      </c>
      <c r="AT389" s="142" t="s">
        <v>126</v>
      </c>
      <c r="AU389" s="142" t="s">
        <v>81</v>
      </c>
      <c r="AY389" s="16" t="s">
        <v>124</v>
      </c>
      <c r="BE389" s="143">
        <f>IF(N389="základní",J389,0)</f>
        <v>0</v>
      </c>
      <c r="BF389" s="143">
        <f>IF(N389="snížená",J389,0)</f>
        <v>0</v>
      </c>
      <c r="BG389" s="143">
        <f>IF(N389="zákl. přenesená",J389,0)</f>
        <v>0</v>
      </c>
      <c r="BH389" s="143">
        <f>IF(N389="sníž. přenesená",J389,0)</f>
        <v>0</v>
      </c>
      <c r="BI389" s="143">
        <f>IF(N389="nulová",J389,0)</f>
        <v>0</v>
      </c>
      <c r="BJ389" s="16" t="s">
        <v>79</v>
      </c>
      <c r="BK389" s="143">
        <f>ROUND(I389*H389,2)</f>
        <v>0</v>
      </c>
      <c r="BL389" s="16" t="s">
        <v>131</v>
      </c>
      <c r="BM389" s="142" t="s">
        <v>548</v>
      </c>
    </row>
    <row r="390" spans="2:65" s="1" customFormat="1">
      <c r="B390" s="31"/>
      <c r="D390" s="144" t="s">
        <v>133</v>
      </c>
      <c r="F390" s="145" t="s">
        <v>549</v>
      </c>
      <c r="I390" s="146"/>
      <c r="L390" s="31"/>
      <c r="M390" s="147"/>
      <c r="T390" s="55"/>
      <c r="AT390" s="16" t="s">
        <v>133</v>
      </c>
      <c r="AU390" s="16" t="s">
        <v>81</v>
      </c>
    </row>
    <row r="391" spans="2:65" s="1" customFormat="1" ht="48.75">
      <c r="B391" s="31"/>
      <c r="D391" s="144" t="s">
        <v>135</v>
      </c>
      <c r="F391" s="148" t="s">
        <v>550</v>
      </c>
      <c r="I391" s="146"/>
      <c r="L391" s="31"/>
      <c r="M391" s="147"/>
      <c r="T391" s="55"/>
      <c r="AT391" s="16" t="s">
        <v>135</v>
      </c>
      <c r="AU391" s="16" t="s">
        <v>81</v>
      </c>
    </row>
    <row r="392" spans="2:65" s="13" customFormat="1">
      <c r="B392" s="156"/>
      <c r="D392" s="144" t="s">
        <v>154</v>
      </c>
      <c r="E392" s="157" t="s">
        <v>1</v>
      </c>
      <c r="F392" s="158" t="s">
        <v>551</v>
      </c>
      <c r="H392" s="157" t="s">
        <v>1</v>
      </c>
      <c r="I392" s="159"/>
      <c r="L392" s="156"/>
      <c r="M392" s="160"/>
      <c r="T392" s="161"/>
      <c r="AT392" s="157" t="s">
        <v>154</v>
      </c>
      <c r="AU392" s="157" t="s">
        <v>81</v>
      </c>
      <c r="AV392" s="13" t="s">
        <v>79</v>
      </c>
      <c r="AW392" s="13" t="s">
        <v>29</v>
      </c>
      <c r="AX392" s="13" t="s">
        <v>72</v>
      </c>
      <c r="AY392" s="157" t="s">
        <v>124</v>
      </c>
    </row>
    <row r="393" spans="2:65" s="12" customFormat="1">
      <c r="B393" s="149"/>
      <c r="D393" s="144" t="s">
        <v>154</v>
      </c>
      <c r="E393" s="150" t="s">
        <v>1</v>
      </c>
      <c r="F393" s="151" t="s">
        <v>552</v>
      </c>
      <c r="H393" s="152">
        <v>135.5</v>
      </c>
      <c r="I393" s="153"/>
      <c r="L393" s="149"/>
      <c r="M393" s="154"/>
      <c r="T393" s="155"/>
      <c r="AT393" s="150" t="s">
        <v>154</v>
      </c>
      <c r="AU393" s="150" t="s">
        <v>81</v>
      </c>
      <c r="AV393" s="12" t="s">
        <v>81</v>
      </c>
      <c r="AW393" s="12" t="s">
        <v>29</v>
      </c>
      <c r="AX393" s="12" t="s">
        <v>79</v>
      </c>
      <c r="AY393" s="150" t="s">
        <v>124</v>
      </c>
    </row>
    <row r="394" spans="2:65" s="1" customFormat="1" ht="16.5" customHeight="1">
      <c r="B394" s="31"/>
      <c r="C394" s="131" t="s">
        <v>553</v>
      </c>
      <c r="D394" s="131" t="s">
        <v>126</v>
      </c>
      <c r="E394" s="132" t="s">
        <v>554</v>
      </c>
      <c r="F394" s="133" t="s">
        <v>555</v>
      </c>
      <c r="G394" s="134" t="s">
        <v>145</v>
      </c>
      <c r="H394" s="135">
        <v>135.5</v>
      </c>
      <c r="I394" s="136"/>
      <c r="J394" s="137">
        <f>ROUND(I394*H394,2)</f>
        <v>0</v>
      </c>
      <c r="K394" s="133" t="s">
        <v>130</v>
      </c>
      <c r="L394" s="31"/>
      <c r="M394" s="138" t="s">
        <v>1</v>
      </c>
      <c r="N394" s="139" t="s">
        <v>37</v>
      </c>
      <c r="P394" s="140">
        <f>O394*H394</f>
        <v>0</v>
      </c>
      <c r="Q394" s="140">
        <v>6.0099999999999997E-3</v>
      </c>
      <c r="R394" s="140">
        <f>Q394*H394</f>
        <v>0.81435499999999994</v>
      </c>
      <c r="S394" s="140">
        <v>0</v>
      </c>
      <c r="T394" s="141">
        <f>S394*H394</f>
        <v>0</v>
      </c>
      <c r="AR394" s="142" t="s">
        <v>131</v>
      </c>
      <c r="AT394" s="142" t="s">
        <v>126</v>
      </c>
      <c r="AU394" s="142" t="s">
        <v>81</v>
      </c>
      <c r="AY394" s="16" t="s">
        <v>124</v>
      </c>
      <c r="BE394" s="143">
        <f>IF(N394="základní",J394,0)</f>
        <v>0</v>
      </c>
      <c r="BF394" s="143">
        <f>IF(N394="snížená",J394,0)</f>
        <v>0</v>
      </c>
      <c r="BG394" s="143">
        <f>IF(N394="zákl. přenesená",J394,0)</f>
        <v>0</v>
      </c>
      <c r="BH394" s="143">
        <f>IF(N394="sníž. přenesená",J394,0)</f>
        <v>0</v>
      </c>
      <c r="BI394" s="143">
        <f>IF(N394="nulová",J394,0)</f>
        <v>0</v>
      </c>
      <c r="BJ394" s="16" t="s">
        <v>79</v>
      </c>
      <c r="BK394" s="143">
        <f>ROUND(I394*H394,2)</f>
        <v>0</v>
      </c>
      <c r="BL394" s="16" t="s">
        <v>131</v>
      </c>
      <c r="BM394" s="142" t="s">
        <v>556</v>
      </c>
    </row>
    <row r="395" spans="2:65" s="1" customFormat="1">
      <c r="B395" s="31"/>
      <c r="D395" s="144" t="s">
        <v>133</v>
      </c>
      <c r="F395" s="145" t="s">
        <v>557</v>
      </c>
      <c r="I395" s="146"/>
      <c r="L395" s="31"/>
      <c r="M395" s="147"/>
      <c r="T395" s="55"/>
      <c r="AT395" s="16" t="s">
        <v>133</v>
      </c>
      <c r="AU395" s="16" t="s">
        <v>81</v>
      </c>
    </row>
    <row r="396" spans="2:65" s="12" customFormat="1">
      <c r="B396" s="149"/>
      <c r="D396" s="144" t="s">
        <v>154</v>
      </c>
      <c r="E396" s="150" t="s">
        <v>1</v>
      </c>
      <c r="F396" s="151" t="s">
        <v>552</v>
      </c>
      <c r="H396" s="152">
        <v>135.5</v>
      </c>
      <c r="I396" s="153"/>
      <c r="L396" s="149"/>
      <c r="M396" s="154"/>
      <c r="T396" s="155"/>
      <c r="AT396" s="150" t="s">
        <v>154</v>
      </c>
      <c r="AU396" s="150" t="s">
        <v>81</v>
      </c>
      <c r="AV396" s="12" t="s">
        <v>81</v>
      </c>
      <c r="AW396" s="12" t="s">
        <v>29</v>
      </c>
      <c r="AX396" s="12" t="s">
        <v>79</v>
      </c>
      <c r="AY396" s="150" t="s">
        <v>124</v>
      </c>
    </row>
    <row r="397" spans="2:65" s="1" customFormat="1" ht="16.5" customHeight="1">
      <c r="B397" s="31"/>
      <c r="C397" s="131" t="s">
        <v>558</v>
      </c>
      <c r="D397" s="131" t="s">
        <v>126</v>
      </c>
      <c r="E397" s="132" t="s">
        <v>559</v>
      </c>
      <c r="F397" s="133" t="s">
        <v>560</v>
      </c>
      <c r="G397" s="134" t="s">
        <v>145</v>
      </c>
      <c r="H397" s="135">
        <v>214.25</v>
      </c>
      <c r="I397" s="136"/>
      <c r="J397" s="137">
        <f>ROUND(I397*H397,2)</f>
        <v>0</v>
      </c>
      <c r="K397" s="133" t="s">
        <v>130</v>
      </c>
      <c r="L397" s="31"/>
      <c r="M397" s="138" t="s">
        <v>1</v>
      </c>
      <c r="N397" s="139" t="s">
        <v>37</v>
      </c>
      <c r="P397" s="140">
        <f>O397*H397</f>
        <v>0</v>
      </c>
      <c r="Q397" s="140">
        <v>3.1E-4</v>
      </c>
      <c r="R397" s="140">
        <f>Q397*H397</f>
        <v>6.6417500000000004E-2</v>
      </c>
      <c r="S397" s="140">
        <v>0</v>
      </c>
      <c r="T397" s="141">
        <f>S397*H397</f>
        <v>0</v>
      </c>
      <c r="AR397" s="142" t="s">
        <v>131</v>
      </c>
      <c r="AT397" s="142" t="s">
        <v>126</v>
      </c>
      <c r="AU397" s="142" t="s">
        <v>81</v>
      </c>
      <c r="AY397" s="16" t="s">
        <v>124</v>
      </c>
      <c r="BE397" s="143">
        <f>IF(N397="základní",J397,0)</f>
        <v>0</v>
      </c>
      <c r="BF397" s="143">
        <f>IF(N397="snížená",J397,0)</f>
        <v>0</v>
      </c>
      <c r="BG397" s="143">
        <f>IF(N397="zákl. přenesená",J397,0)</f>
        <v>0</v>
      </c>
      <c r="BH397" s="143">
        <f>IF(N397="sníž. přenesená",J397,0)</f>
        <v>0</v>
      </c>
      <c r="BI397" s="143">
        <f>IF(N397="nulová",J397,0)</f>
        <v>0</v>
      </c>
      <c r="BJ397" s="16" t="s">
        <v>79</v>
      </c>
      <c r="BK397" s="143">
        <f>ROUND(I397*H397,2)</f>
        <v>0</v>
      </c>
      <c r="BL397" s="16" t="s">
        <v>131</v>
      </c>
      <c r="BM397" s="142" t="s">
        <v>561</v>
      </c>
    </row>
    <row r="398" spans="2:65" s="1" customFormat="1">
      <c r="B398" s="31"/>
      <c r="D398" s="144" t="s">
        <v>133</v>
      </c>
      <c r="F398" s="145" t="s">
        <v>562</v>
      </c>
      <c r="I398" s="146"/>
      <c r="L398" s="31"/>
      <c r="M398" s="147"/>
      <c r="T398" s="55"/>
      <c r="AT398" s="16" t="s">
        <v>133</v>
      </c>
      <c r="AU398" s="16" t="s">
        <v>81</v>
      </c>
    </row>
    <row r="399" spans="2:65" s="12" customFormat="1">
      <c r="B399" s="149"/>
      <c r="D399" s="144" t="s">
        <v>154</v>
      </c>
      <c r="E399" s="150" t="s">
        <v>1</v>
      </c>
      <c r="F399" s="151" t="s">
        <v>552</v>
      </c>
      <c r="H399" s="152">
        <v>135.5</v>
      </c>
      <c r="I399" s="153"/>
      <c r="L399" s="149"/>
      <c r="M399" s="154"/>
      <c r="T399" s="155"/>
      <c r="AT399" s="150" t="s">
        <v>154</v>
      </c>
      <c r="AU399" s="150" t="s">
        <v>81</v>
      </c>
      <c r="AV399" s="12" t="s">
        <v>81</v>
      </c>
      <c r="AW399" s="12" t="s">
        <v>29</v>
      </c>
      <c r="AX399" s="12" t="s">
        <v>72</v>
      </c>
      <c r="AY399" s="150" t="s">
        <v>124</v>
      </c>
    </row>
    <row r="400" spans="2:65" s="12" customFormat="1">
      <c r="B400" s="149"/>
      <c r="D400" s="144" t="s">
        <v>154</v>
      </c>
      <c r="E400" s="150" t="s">
        <v>1</v>
      </c>
      <c r="F400" s="151" t="s">
        <v>563</v>
      </c>
      <c r="H400" s="152">
        <v>78.75</v>
      </c>
      <c r="I400" s="153"/>
      <c r="L400" s="149"/>
      <c r="M400" s="154"/>
      <c r="T400" s="155"/>
      <c r="AT400" s="150" t="s">
        <v>154</v>
      </c>
      <c r="AU400" s="150" t="s">
        <v>81</v>
      </c>
      <c r="AV400" s="12" t="s">
        <v>81</v>
      </c>
      <c r="AW400" s="12" t="s">
        <v>29</v>
      </c>
      <c r="AX400" s="12" t="s">
        <v>72</v>
      </c>
      <c r="AY400" s="150" t="s">
        <v>124</v>
      </c>
    </row>
    <row r="401" spans="2:65" s="14" customFormat="1">
      <c r="B401" s="162"/>
      <c r="D401" s="144" t="s">
        <v>154</v>
      </c>
      <c r="E401" s="163" t="s">
        <v>1</v>
      </c>
      <c r="F401" s="164" t="s">
        <v>210</v>
      </c>
      <c r="H401" s="165">
        <v>214.25</v>
      </c>
      <c r="I401" s="166"/>
      <c r="L401" s="162"/>
      <c r="M401" s="167"/>
      <c r="T401" s="168"/>
      <c r="AT401" s="163" t="s">
        <v>154</v>
      </c>
      <c r="AU401" s="163" t="s">
        <v>81</v>
      </c>
      <c r="AV401" s="14" t="s">
        <v>131</v>
      </c>
      <c r="AW401" s="14" t="s">
        <v>29</v>
      </c>
      <c r="AX401" s="14" t="s">
        <v>79</v>
      </c>
      <c r="AY401" s="163" t="s">
        <v>124</v>
      </c>
    </row>
    <row r="402" spans="2:65" s="1" customFormat="1" ht="21.75" customHeight="1">
      <c r="B402" s="31"/>
      <c r="C402" s="131" t="s">
        <v>564</v>
      </c>
      <c r="D402" s="131" t="s">
        <v>126</v>
      </c>
      <c r="E402" s="132" t="s">
        <v>565</v>
      </c>
      <c r="F402" s="133" t="s">
        <v>566</v>
      </c>
      <c r="G402" s="134" t="s">
        <v>145</v>
      </c>
      <c r="H402" s="135">
        <v>293</v>
      </c>
      <c r="I402" s="136"/>
      <c r="J402" s="137">
        <f>ROUND(I402*H402,2)</f>
        <v>0</v>
      </c>
      <c r="K402" s="133" t="s">
        <v>130</v>
      </c>
      <c r="L402" s="31"/>
      <c r="M402" s="138" t="s">
        <v>1</v>
      </c>
      <c r="N402" s="139" t="s">
        <v>37</v>
      </c>
      <c r="P402" s="140">
        <f>O402*H402</f>
        <v>0</v>
      </c>
      <c r="Q402" s="140">
        <v>0.12966</v>
      </c>
      <c r="R402" s="140">
        <f>Q402*H402</f>
        <v>37.990380000000002</v>
      </c>
      <c r="S402" s="140">
        <v>0</v>
      </c>
      <c r="T402" s="141">
        <f>S402*H402</f>
        <v>0</v>
      </c>
      <c r="AR402" s="142" t="s">
        <v>131</v>
      </c>
      <c r="AT402" s="142" t="s">
        <v>126</v>
      </c>
      <c r="AU402" s="142" t="s">
        <v>81</v>
      </c>
      <c r="AY402" s="16" t="s">
        <v>124</v>
      </c>
      <c r="BE402" s="143">
        <f>IF(N402="základní",J402,0)</f>
        <v>0</v>
      </c>
      <c r="BF402" s="143">
        <f>IF(N402="snížená",J402,0)</f>
        <v>0</v>
      </c>
      <c r="BG402" s="143">
        <f>IF(N402="zákl. přenesená",J402,0)</f>
        <v>0</v>
      </c>
      <c r="BH402" s="143">
        <f>IF(N402="sníž. přenesená",J402,0)</f>
        <v>0</v>
      </c>
      <c r="BI402" s="143">
        <f>IF(N402="nulová",J402,0)</f>
        <v>0</v>
      </c>
      <c r="BJ402" s="16" t="s">
        <v>79</v>
      </c>
      <c r="BK402" s="143">
        <f>ROUND(I402*H402,2)</f>
        <v>0</v>
      </c>
      <c r="BL402" s="16" t="s">
        <v>131</v>
      </c>
      <c r="BM402" s="142" t="s">
        <v>567</v>
      </c>
    </row>
    <row r="403" spans="2:65" s="1" customFormat="1" ht="19.5">
      <c r="B403" s="31"/>
      <c r="D403" s="144" t="s">
        <v>133</v>
      </c>
      <c r="F403" s="145" t="s">
        <v>568</v>
      </c>
      <c r="I403" s="146"/>
      <c r="L403" s="31"/>
      <c r="M403" s="147"/>
      <c r="T403" s="55"/>
      <c r="AT403" s="16" t="s">
        <v>133</v>
      </c>
      <c r="AU403" s="16" t="s">
        <v>81</v>
      </c>
    </row>
    <row r="404" spans="2:65" s="1" customFormat="1" ht="29.25">
      <c r="B404" s="31"/>
      <c r="D404" s="144" t="s">
        <v>135</v>
      </c>
      <c r="F404" s="148" t="s">
        <v>569</v>
      </c>
      <c r="I404" s="146"/>
      <c r="L404" s="31"/>
      <c r="M404" s="147"/>
      <c r="T404" s="55"/>
      <c r="AT404" s="16" t="s">
        <v>135</v>
      </c>
      <c r="AU404" s="16" t="s">
        <v>81</v>
      </c>
    </row>
    <row r="405" spans="2:65" s="12" customFormat="1">
      <c r="B405" s="149"/>
      <c r="D405" s="144" t="s">
        <v>154</v>
      </c>
      <c r="E405" s="150" t="s">
        <v>1</v>
      </c>
      <c r="F405" s="151" t="s">
        <v>552</v>
      </c>
      <c r="H405" s="152">
        <v>135.5</v>
      </c>
      <c r="I405" s="153"/>
      <c r="L405" s="149"/>
      <c r="M405" s="154"/>
      <c r="T405" s="155"/>
      <c r="AT405" s="150" t="s">
        <v>154</v>
      </c>
      <c r="AU405" s="150" t="s">
        <v>81</v>
      </c>
      <c r="AV405" s="12" t="s">
        <v>81</v>
      </c>
      <c r="AW405" s="12" t="s">
        <v>29</v>
      </c>
      <c r="AX405" s="12" t="s">
        <v>72</v>
      </c>
      <c r="AY405" s="150" t="s">
        <v>124</v>
      </c>
    </row>
    <row r="406" spans="2:65" s="13" customFormat="1">
      <c r="B406" s="156"/>
      <c r="D406" s="144" t="s">
        <v>154</v>
      </c>
      <c r="E406" s="157" t="s">
        <v>1</v>
      </c>
      <c r="F406" s="158" t="s">
        <v>570</v>
      </c>
      <c r="H406" s="157" t="s">
        <v>1</v>
      </c>
      <c r="I406" s="159"/>
      <c r="L406" s="156"/>
      <c r="M406" s="160"/>
      <c r="T406" s="161"/>
      <c r="AT406" s="157" t="s">
        <v>154</v>
      </c>
      <c r="AU406" s="157" t="s">
        <v>81</v>
      </c>
      <c r="AV406" s="13" t="s">
        <v>79</v>
      </c>
      <c r="AW406" s="13" t="s">
        <v>29</v>
      </c>
      <c r="AX406" s="13" t="s">
        <v>72</v>
      </c>
      <c r="AY406" s="157" t="s">
        <v>124</v>
      </c>
    </row>
    <row r="407" spans="2:65" s="12" customFormat="1">
      <c r="B407" s="149"/>
      <c r="D407" s="144" t="s">
        <v>154</v>
      </c>
      <c r="E407" s="150" t="s">
        <v>1</v>
      </c>
      <c r="F407" s="151" t="s">
        <v>571</v>
      </c>
      <c r="H407" s="152">
        <v>157.5</v>
      </c>
      <c r="I407" s="153"/>
      <c r="L407" s="149"/>
      <c r="M407" s="154"/>
      <c r="T407" s="155"/>
      <c r="AT407" s="150" t="s">
        <v>154</v>
      </c>
      <c r="AU407" s="150" t="s">
        <v>81</v>
      </c>
      <c r="AV407" s="12" t="s">
        <v>81</v>
      </c>
      <c r="AW407" s="12" t="s">
        <v>29</v>
      </c>
      <c r="AX407" s="12" t="s">
        <v>72</v>
      </c>
      <c r="AY407" s="150" t="s">
        <v>124</v>
      </c>
    </row>
    <row r="408" spans="2:65" s="14" customFormat="1">
      <c r="B408" s="162"/>
      <c r="D408" s="144" t="s">
        <v>154</v>
      </c>
      <c r="E408" s="163" t="s">
        <v>1</v>
      </c>
      <c r="F408" s="164" t="s">
        <v>210</v>
      </c>
      <c r="H408" s="165">
        <v>293</v>
      </c>
      <c r="I408" s="166"/>
      <c r="L408" s="162"/>
      <c r="M408" s="167"/>
      <c r="T408" s="168"/>
      <c r="AT408" s="163" t="s">
        <v>154</v>
      </c>
      <c r="AU408" s="163" t="s">
        <v>81</v>
      </c>
      <c r="AV408" s="14" t="s">
        <v>131</v>
      </c>
      <c r="AW408" s="14" t="s">
        <v>29</v>
      </c>
      <c r="AX408" s="14" t="s">
        <v>79</v>
      </c>
      <c r="AY408" s="163" t="s">
        <v>124</v>
      </c>
    </row>
    <row r="409" spans="2:65" s="1" customFormat="1" ht="16.5" customHeight="1">
      <c r="B409" s="31"/>
      <c r="C409" s="131" t="s">
        <v>572</v>
      </c>
      <c r="D409" s="131" t="s">
        <v>126</v>
      </c>
      <c r="E409" s="132" t="s">
        <v>573</v>
      </c>
      <c r="F409" s="133" t="s">
        <v>574</v>
      </c>
      <c r="G409" s="134" t="s">
        <v>145</v>
      </c>
      <c r="H409" s="135">
        <v>135.5</v>
      </c>
      <c r="I409" s="136"/>
      <c r="J409" s="137">
        <f>ROUND(I409*H409,2)</f>
        <v>0</v>
      </c>
      <c r="K409" s="133" t="s">
        <v>130</v>
      </c>
      <c r="L409" s="31"/>
      <c r="M409" s="138" t="s">
        <v>1</v>
      </c>
      <c r="N409" s="139" t="s">
        <v>37</v>
      </c>
      <c r="P409" s="140">
        <f>O409*H409</f>
        <v>0</v>
      </c>
      <c r="Q409" s="140">
        <v>0.18151999999999999</v>
      </c>
      <c r="R409" s="140">
        <f>Q409*H409</f>
        <v>24.595959999999998</v>
      </c>
      <c r="S409" s="140">
        <v>0</v>
      </c>
      <c r="T409" s="141">
        <f>S409*H409</f>
        <v>0</v>
      </c>
      <c r="AR409" s="142" t="s">
        <v>131</v>
      </c>
      <c r="AT409" s="142" t="s">
        <v>126</v>
      </c>
      <c r="AU409" s="142" t="s">
        <v>81</v>
      </c>
      <c r="AY409" s="16" t="s">
        <v>124</v>
      </c>
      <c r="BE409" s="143">
        <f>IF(N409="základní",J409,0)</f>
        <v>0</v>
      </c>
      <c r="BF409" s="143">
        <f>IF(N409="snížená",J409,0)</f>
        <v>0</v>
      </c>
      <c r="BG409" s="143">
        <f>IF(N409="zákl. přenesená",J409,0)</f>
        <v>0</v>
      </c>
      <c r="BH409" s="143">
        <f>IF(N409="sníž. přenesená",J409,0)</f>
        <v>0</v>
      </c>
      <c r="BI409" s="143">
        <f>IF(N409="nulová",J409,0)</f>
        <v>0</v>
      </c>
      <c r="BJ409" s="16" t="s">
        <v>79</v>
      </c>
      <c r="BK409" s="143">
        <f>ROUND(I409*H409,2)</f>
        <v>0</v>
      </c>
      <c r="BL409" s="16" t="s">
        <v>131</v>
      </c>
      <c r="BM409" s="142" t="s">
        <v>575</v>
      </c>
    </row>
    <row r="410" spans="2:65" s="1" customFormat="1" ht="19.5">
      <c r="B410" s="31"/>
      <c r="D410" s="144" t="s">
        <v>133</v>
      </c>
      <c r="F410" s="145" t="s">
        <v>576</v>
      </c>
      <c r="I410" s="146"/>
      <c r="L410" s="31"/>
      <c r="M410" s="147"/>
      <c r="T410" s="55"/>
      <c r="AT410" s="16" t="s">
        <v>133</v>
      </c>
      <c r="AU410" s="16" t="s">
        <v>81</v>
      </c>
    </row>
    <row r="411" spans="2:65" s="1" customFormat="1" ht="29.25">
      <c r="B411" s="31"/>
      <c r="D411" s="144" t="s">
        <v>135</v>
      </c>
      <c r="F411" s="148" t="s">
        <v>577</v>
      </c>
      <c r="I411" s="146"/>
      <c r="L411" s="31"/>
      <c r="M411" s="147"/>
      <c r="T411" s="55"/>
      <c r="AT411" s="16" t="s">
        <v>135</v>
      </c>
      <c r="AU411" s="16" t="s">
        <v>81</v>
      </c>
    </row>
    <row r="412" spans="2:65" s="12" customFormat="1">
      <c r="B412" s="149"/>
      <c r="D412" s="144" t="s">
        <v>154</v>
      </c>
      <c r="E412" s="150" t="s">
        <v>1</v>
      </c>
      <c r="F412" s="151" t="s">
        <v>552</v>
      </c>
      <c r="H412" s="152">
        <v>135.5</v>
      </c>
      <c r="I412" s="153"/>
      <c r="L412" s="149"/>
      <c r="M412" s="154"/>
      <c r="T412" s="155"/>
      <c r="AT412" s="150" t="s">
        <v>154</v>
      </c>
      <c r="AU412" s="150" t="s">
        <v>81</v>
      </c>
      <c r="AV412" s="12" t="s">
        <v>81</v>
      </c>
      <c r="AW412" s="12" t="s">
        <v>29</v>
      </c>
      <c r="AX412" s="12" t="s">
        <v>79</v>
      </c>
      <c r="AY412" s="150" t="s">
        <v>124</v>
      </c>
    </row>
    <row r="413" spans="2:65" s="1" customFormat="1" ht="16.5" customHeight="1">
      <c r="B413" s="31"/>
      <c r="C413" s="131" t="s">
        <v>578</v>
      </c>
      <c r="D413" s="131" t="s">
        <v>126</v>
      </c>
      <c r="E413" s="132" t="s">
        <v>579</v>
      </c>
      <c r="F413" s="133" t="s">
        <v>580</v>
      </c>
      <c r="G413" s="134" t="s">
        <v>145</v>
      </c>
      <c r="H413" s="135">
        <v>32.200000000000003</v>
      </c>
      <c r="I413" s="136"/>
      <c r="J413" s="137">
        <f>ROUND(I413*H413,2)</f>
        <v>0</v>
      </c>
      <c r="K413" s="133" t="s">
        <v>130</v>
      </c>
      <c r="L413" s="31"/>
      <c r="M413" s="138" t="s">
        <v>1</v>
      </c>
      <c r="N413" s="139" t="s">
        <v>37</v>
      </c>
      <c r="P413" s="140">
        <f>O413*H413</f>
        <v>0</v>
      </c>
      <c r="Q413" s="140">
        <v>8.4250000000000005E-2</v>
      </c>
      <c r="R413" s="140">
        <f>Q413*H413</f>
        <v>2.7128500000000004</v>
      </c>
      <c r="S413" s="140">
        <v>0</v>
      </c>
      <c r="T413" s="141">
        <f>S413*H413</f>
        <v>0</v>
      </c>
      <c r="AR413" s="142" t="s">
        <v>131</v>
      </c>
      <c r="AT413" s="142" t="s">
        <v>126</v>
      </c>
      <c r="AU413" s="142" t="s">
        <v>81</v>
      </c>
      <c r="AY413" s="16" t="s">
        <v>124</v>
      </c>
      <c r="BE413" s="143">
        <f>IF(N413="základní",J413,0)</f>
        <v>0</v>
      </c>
      <c r="BF413" s="143">
        <f>IF(N413="snížená",J413,0)</f>
        <v>0</v>
      </c>
      <c r="BG413" s="143">
        <f>IF(N413="zákl. přenesená",J413,0)</f>
        <v>0</v>
      </c>
      <c r="BH413" s="143">
        <f>IF(N413="sníž. přenesená",J413,0)</f>
        <v>0</v>
      </c>
      <c r="BI413" s="143">
        <f>IF(N413="nulová",J413,0)</f>
        <v>0</v>
      </c>
      <c r="BJ413" s="16" t="s">
        <v>79</v>
      </c>
      <c r="BK413" s="143">
        <f>ROUND(I413*H413,2)</f>
        <v>0</v>
      </c>
      <c r="BL413" s="16" t="s">
        <v>131</v>
      </c>
      <c r="BM413" s="142" t="s">
        <v>581</v>
      </c>
    </row>
    <row r="414" spans="2:65" s="1" customFormat="1" ht="29.25">
      <c r="B414" s="31"/>
      <c r="D414" s="144" t="s">
        <v>133</v>
      </c>
      <c r="F414" s="145" t="s">
        <v>582</v>
      </c>
      <c r="I414" s="146"/>
      <c r="L414" s="31"/>
      <c r="M414" s="147"/>
      <c r="T414" s="55"/>
      <c r="AT414" s="16" t="s">
        <v>133</v>
      </c>
      <c r="AU414" s="16" t="s">
        <v>81</v>
      </c>
    </row>
    <row r="415" spans="2:65" s="1" customFormat="1" ht="68.25">
      <c r="B415" s="31"/>
      <c r="D415" s="144" t="s">
        <v>135</v>
      </c>
      <c r="F415" s="148" t="s">
        <v>583</v>
      </c>
      <c r="I415" s="146"/>
      <c r="L415" s="31"/>
      <c r="M415" s="147"/>
      <c r="T415" s="55"/>
      <c r="AT415" s="16" t="s">
        <v>135</v>
      </c>
      <c r="AU415" s="16" t="s">
        <v>81</v>
      </c>
    </row>
    <row r="416" spans="2:65" s="13" customFormat="1">
      <c r="B416" s="156"/>
      <c r="D416" s="144" t="s">
        <v>154</v>
      </c>
      <c r="E416" s="157" t="s">
        <v>1</v>
      </c>
      <c r="F416" s="158" t="s">
        <v>584</v>
      </c>
      <c r="H416" s="157" t="s">
        <v>1</v>
      </c>
      <c r="I416" s="159"/>
      <c r="L416" s="156"/>
      <c r="M416" s="160"/>
      <c r="T416" s="161"/>
      <c r="AT416" s="157" t="s">
        <v>154</v>
      </c>
      <c r="AU416" s="157" t="s">
        <v>81</v>
      </c>
      <c r="AV416" s="13" t="s">
        <v>79</v>
      </c>
      <c r="AW416" s="13" t="s">
        <v>29</v>
      </c>
      <c r="AX416" s="13" t="s">
        <v>72</v>
      </c>
      <c r="AY416" s="157" t="s">
        <v>124</v>
      </c>
    </row>
    <row r="417" spans="2:65" s="12" customFormat="1">
      <c r="B417" s="149"/>
      <c r="D417" s="144" t="s">
        <v>154</v>
      </c>
      <c r="E417" s="150" t="s">
        <v>1</v>
      </c>
      <c r="F417" s="151" t="s">
        <v>585</v>
      </c>
      <c r="H417" s="152">
        <v>19.600000000000001</v>
      </c>
      <c r="I417" s="153"/>
      <c r="L417" s="149"/>
      <c r="M417" s="154"/>
      <c r="T417" s="155"/>
      <c r="AT417" s="150" t="s">
        <v>154</v>
      </c>
      <c r="AU417" s="150" t="s">
        <v>81</v>
      </c>
      <c r="AV417" s="12" t="s">
        <v>81</v>
      </c>
      <c r="AW417" s="12" t="s">
        <v>29</v>
      </c>
      <c r="AX417" s="12" t="s">
        <v>72</v>
      </c>
      <c r="AY417" s="150" t="s">
        <v>124</v>
      </c>
    </row>
    <row r="418" spans="2:65" s="13" customFormat="1">
      <c r="B418" s="156"/>
      <c r="D418" s="144" t="s">
        <v>154</v>
      </c>
      <c r="E418" s="157" t="s">
        <v>1</v>
      </c>
      <c r="F418" s="158" t="s">
        <v>586</v>
      </c>
      <c r="H418" s="157" t="s">
        <v>1</v>
      </c>
      <c r="I418" s="159"/>
      <c r="L418" s="156"/>
      <c r="M418" s="160"/>
      <c r="T418" s="161"/>
      <c r="AT418" s="157" t="s">
        <v>154</v>
      </c>
      <c r="AU418" s="157" t="s">
        <v>81</v>
      </c>
      <c r="AV418" s="13" t="s">
        <v>79</v>
      </c>
      <c r="AW418" s="13" t="s">
        <v>29</v>
      </c>
      <c r="AX418" s="13" t="s">
        <v>72</v>
      </c>
      <c r="AY418" s="157" t="s">
        <v>124</v>
      </c>
    </row>
    <row r="419" spans="2:65" s="12" customFormat="1">
      <c r="B419" s="149"/>
      <c r="D419" s="144" t="s">
        <v>154</v>
      </c>
      <c r="E419" s="150" t="s">
        <v>1</v>
      </c>
      <c r="F419" s="151" t="s">
        <v>587</v>
      </c>
      <c r="H419" s="152">
        <v>12.6</v>
      </c>
      <c r="I419" s="153"/>
      <c r="L419" s="149"/>
      <c r="M419" s="154"/>
      <c r="T419" s="155"/>
      <c r="AT419" s="150" t="s">
        <v>154</v>
      </c>
      <c r="AU419" s="150" t="s">
        <v>81</v>
      </c>
      <c r="AV419" s="12" t="s">
        <v>81</v>
      </c>
      <c r="AW419" s="12" t="s">
        <v>29</v>
      </c>
      <c r="AX419" s="12" t="s">
        <v>72</v>
      </c>
      <c r="AY419" s="150" t="s">
        <v>124</v>
      </c>
    </row>
    <row r="420" spans="2:65" s="14" customFormat="1">
      <c r="B420" s="162"/>
      <c r="D420" s="144" t="s">
        <v>154</v>
      </c>
      <c r="E420" s="163" t="s">
        <v>1</v>
      </c>
      <c r="F420" s="164" t="s">
        <v>210</v>
      </c>
      <c r="H420" s="165">
        <v>32.200000000000003</v>
      </c>
      <c r="I420" s="166"/>
      <c r="L420" s="162"/>
      <c r="M420" s="167"/>
      <c r="T420" s="168"/>
      <c r="AT420" s="163" t="s">
        <v>154</v>
      </c>
      <c r="AU420" s="163" t="s">
        <v>81</v>
      </c>
      <c r="AV420" s="14" t="s">
        <v>131</v>
      </c>
      <c r="AW420" s="14" t="s">
        <v>29</v>
      </c>
      <c r="AX420" s="14" t="s">
        <v>79</v>
      </c>
      <c r="AY420" s="163" t="s">
        <v>124</v>
      </c>
    </row>
    <row r="421" spans="2:65" s="1" customFormat="1" ht="16.5" customHeight="1">
      <c r="B421" s="31"/>
      <c r="C421" s="169" t="s">
        <v>588</v>
      </c>
      <c r="D421" s="169" t="s">
        <v>220</v>
      </c>
      <c r="E421" s="170" t="s">
        <v>589</v>
      </c>
      <c r="F421" s="171" t="s">
        <v>590</v>
      </c>
      <c r="G421" s="172" t="s">
        <v>145</v>
      </c>
      <c r="H421" s="173">
        <v>20.187999999999999</v>
      </c>
      <c r="I421" s="174"/>
      <c r="J421" s="175">
        <f>ROUND(I421*H421,2)</f>
        <v>0</v>
      </c>
      <c r="K421" s="171" t="s">
        <v>130</v>
      </c>
      <c r="L421" s="176"/>
      <c r="M421" s="177" t="s">
        <v>1</v>
      </c>
      <c r="N421" s="178" t="s">
        <v>37</v>
      </c>
      <c r="P421" s="140">
        <f>O421*H421</f>
        <v>0</v>
      </c>
      <c r="Q421" s="140">
        <v>0.113</v>
      </c>
      <c r="R421" s="140">
        <f>Q421*H421</f>
        <v>2.281244</v>
      </c>
      <c r="S421" s="140">
        <v>0</v>
      </c>
      <c r="T421" s="141">
        <f>S421*H421</f>
        <v>0</v>
      </c>
      <c r="AR421" s="142" t="s">
        <v>174</v>
      </c>
      <c r="AT421" s="142" t="s">
        <v>220</v>
      </c>
      <c r="AU421" s="142" t="s">
        <v>81</v>
      </c>
      <c r="AY421" s="16" t="s">
        <v>124</v>
      </c>
      <c r="BE421" s="143">
        <f>IF(N421="základní",J421,0)</f>
        <v>0</v>
      </c>
      <c r="BF421" s="143">
        <f>IF(N421="snížená",J421,0)</f>
        <v>0</v>
      </c>
      <c r="BG421" s="143">
        <f>IF(N421="zákl. přenesená",J421,0)</f>
        <v>0</v>
      </c>
      <c r="BH421" s="143">
        <f>IF(N421="sníž. přenesená",J421,0)</f>
        <v>0</v>
      </c>
      <c r="BI421" s="143">
        <f>IF(N421="nulová",J421,0)</f>
        <v>0</v>
      </c>
      <c r="BJ421" s="16" t="s">
        <v>79</v>
      </c>
      <c r="BK421" s="143">
        <f>ROUND(I421*H421,2)</f>
        <v>0</v>
      </c>
      <c r="BL421" s="16" t="s">
        <v>131</v>
      </c>
      <c r="BM421" s="142" t="s">
        <v>591</v>
      </c>
    </row>
    <row r="422" spans="2:65" s="1" customFormat="1">
      <c r="B422" s="31"/>
      <c r="D422" s="144" t="s">
        <v>133</v>
      </c>
      <c r="F422" s="145" t="s">
        <v>590</v>
      </c>
      <c r="I422" s="146"/>
      <c r="L422" s="31"/>
      <c r="M422" s="147"/>
      <c r="T422" s="55"/>
      <c r="AT422" s="16" t="s">
        <v>133</v>
      </c>
      <c r="AU422" s="16" t="s">
        <v>81</v>
      </c>
    </row>
    <row r="423" spans="2:65" s="12" customFormat="1">
      <c r="B423" s="149"/>
      <c r="D423" s="144" t="s">
        <v>154</v>
      </c>
      <c r="F423" s="151" t="s">
        <v>592</v>
      </c>
      <c r="H423" s="152">
        <v>20.187999999999999</v>
      </c>
      <c r="I423" s="153"/>
      <c r="L423" s="149"/>
      <c r="M423" s="154"/>
      <c r="T423" s="155"/>
      <c r="AT423" s="150" t="s">
        <v>154</v>
      </c>
      <c r="AU423" s="150" t="s">
        <v>81</v>
      </c>
      <c r="AV423" s="12" t="s">
        <v>81</v>
      </c>
      <c r="AW423" s="12" t="s">
        <v>4</v>
      </c>
      <c r="AX423" s="12" t="s">
        <v>79</v>
      </c>
      <c r="AY423" s="150" t="s">
        <v>124</v>
      </c>
    </row>
    <row r="424" spans="2:65" s="11" customFormat="1" ht="22.9" customHeight="1">
      <c r="B424" s="119"/>
      <c r="D424" s="120" t="s">
        <v>71</v>
      </c>
      <c r="E424" s="129" t="s">
        <v>181</v>
      </c>
      <c r="F424" s="129" t="s">
        <v>593</v>
      </c>
      <c r="I424" s="122"/>
      <c r="J424" s="130">
        <f>BK424</f>
        <v>0</v>
      </c>
      <c r="L424" s="119"/>
      <c r="M424" s="124"/>
      <c r="P424" s="125">
        <f>SUM(P425:P536)</f>
        <v>0</v>
      </c>
      <c r="R424" s="125">
        <f>SUM(R425:R536)</f>
        <v>11.914127359999998</v>
      </c>
      <c r="T424" s="126">
        <f>SUM(T425:T536)</f>
        <v>41.460120000000011</v>
      </c>
      <c r="AR424" s="120" t="s">
        <v>79</v>
      </c>
      <c r="AT424" s="127" t="s">
        <v>71</v>
      </c>
      <c r="AU424" s="127" t="s">
        <v>79</v>
      </c>
      <c r="AY424" s="120" t="s">
        <v>124</v>
      </c>
      <c r="BK424" s="128">
        <f>SUM(BK425:BK536)</f>
        <v>0</v>
      </c>
    </row>
    <row r="425" spans="2:65" s="1" customFormat="1" ht="16.5" customHeight="1">
      <c r="B425" s="31"/>
      <c r="C425" s="131" t="s">
        <v>594</v>
      </c>
      <c r="D425" s="131" t="s">
        <v>126</v>
      </c>
      <c r="E425" s="132" t="s">
        <v>595</v>
      </c>
      <c r="F425" s="133" t="s">
        <v>596</v>
      </c>
      <c r="G425" s="134" t="s">
        <v>129</v>
      </c>
      <c r="H425" s="135">
        <v>3</v>
      </c>
      <c r="I425" s="136"/>
      <c r="J425" s="137">
        <f>ROUND(I425*H425,2)</f>
        <v>0</v>
      </c>
      <c r="K425" s="133" t="s">
        <v>130</v>
      </c>
      <c r="L425" s="31"/>
      <c r="M425" s="138" t="s">
        <v>1</v>
      </c>
      <c r="N425" s="139" t="s">
        <v>37</v>
      </c>
      <c r="P425" s="140">
        <f>O425*H425</f>
        <v>0</v>
      </c>
      <c r="Q425" s="140">
        <v>1.0000000000000001E-5</v>
      </c>
      <c r="R425" s="140">
        <f>Q425*H425</f>
        <v>3.0000000000000004E-5</v>
      </c>
      <c r="S425" s="140">
        <v>0</v>
      </c>
      <c r="T425" s="141">
        <f>S425*H425</f>
        <v>0</v>
      </c>
      <c r="AR425" s="142" t="s">
        <v>131</v>
      </c>
      <c r="AT425" s="142" t="s">
        <v>126</v>
      </c>
      <c r="AU425" s="142" t="s">
        <v>81</v>
      </c>
      <c r="AY425" s="16" t="s">
        <v>124</v>
      </c>
      <c r="BE425" s="143">
        <f>IF(N425="základní",J425,0)</f>
        <v>0</v>
      </c>
      <c r="BF425" s="143">
        <f>IF(N425="snížená",J425,0)</f>
        <v>0</v>
      </c>
      <c r="BG425" s="143">
        <f>IF(N425="zákl. přenesená",J425,0)</f>
        <v>0</v>
      </c>
      <c r="BH425" s="143">
        <f>IF(N425="sníž. přenesená",J425,0)</f>
        <v>0</v>
      </c>
      <c r="BI425" s="143">
        <f>IF(N425="nulová",J425,0)</f>
        <v>0</v>
      </c>
      <c r="BJ425" s="16" t="s">
        <v>79</v>
      </c>
      <c r="BK425" s="143">
        <f>ROUND(I425*H425,2)</f>
        <v>0</v>
      </c>
      <c r="BL425" s="16" t="s">
        <v>131</v>
      </c>
      <c r="BM425" s="142" t="s">
        <v>597</v>
      </c>
    </row>
    <row r="426" spans="2:65" s="1" customFormat="1">
      <c r="B426" s="31"/>
      <c r="D426" s="144" t="s">
        <v>133</v>
      </c>
      <c r="F426" s="145" t="s">
        <v>598</v>
      </c>
      <c r="I426" s="146"/>
      <c r="L426" s="31"/>
      <c r="M426" s="147"/>
      <c r="T426" s="55"/>
      <c r="AT426" s="16" t="s">
        <v>133</v>
      </c>
      <c r="AU426" s="16" t="s">
        <v>81</v>
      </c>
    </row>
    <row r="427" spans="2:65" s="1" customFormat="1" ht="78">
      <c r="B427" s="31"/>
      <c r="D427" s="144" t="s">
        <v>135</v>
      </c>
      <c r="F427" s="148" t="s">
        <v>599</v>
      </c>
      <c r="I427" s="146"/>
      <c r="L427" s="31"/>
      <c r="M427" s="147"/>
      <c r="T427" s="55"/>
      <c r="AT427" s="16" t="s">
        <v>135</v>
      </c>
      <c r="AU427" s="16" t="s">
        <v>81</v>
      </c>
    </row>
    <row r="428" spans="2:65" s="1" customFormat="1" ht="16.5" customHeight="1">
      <c r="B428" s="31"/>
      <c r="C428" s="169" t="s">
        <v>600</v>
      </c>
      <c r="D428" s="169" t="s">
        <v>220</v>
      </c>
      <c r="E428" s="170" t="s">
        <v>601</v>
      </c>
      <c r="F428" s="171" t="s">
        <v>602</v>
      </c>
      <c r="G428" s="172" t="s">
        <v>129</v>
      </c>
      <c r="H428" s="173">
        <v>1</v>
      </c>
      <c r="I428" s="174"/>
      <c r="J428" s="175">
        <f>ROUND(I428*H428,2)</f>
        <v>0</v>
      </c>
      <c r="K428" s="171" t="s">
        <v>130</v>
      </c>
      <c r="L428" s="176"/>
      <c r="M428" s="177" t="s">
        <v>1</v>
      </c>
      <c r="N428" s="178" t="s">
        <v>37</v>
      </c>
      <c r="P428" s="140">
        <f>O428*H428</f>
        <v>0</v>
      </c>
      <c r="Q428" s="140">
        <v>1.6999999999999999E-3</v>
      </c>
      <c r="R428" s="140">
        <f>Q428*H428</f>
        <v>1.6999999999999999E-3</v>
      </c>
      <c r="S428" s="140">
        <v>0</v>
      </c>
      <c r="T428" s="141">
        <f>S428*H428</f>
        <v>0</v>
      </c>
      <c r="AR428" s="142" t="s">
        <v>174</v>
      </c>
      <c r="AT428" s="142" t="s">
        <v>220</v>
      </c>
      <c r="AU428" s="142" t="s">
        <v>81</v>
      </c>
      <c r="AY428" s="16" t="s">
        <v>124</v>
      </c>
      <c r="BE428" s="143">
        <f>IF(N428="základní",J428,0)</f>
        <v>0</v>
      </c>
      <c r="BF428" s="143">
        <f>IF(N428="snížená",J428,0)</f>
        <v>0</v>
      </c>
      <c r="BG428" s="143">
        <f>IF(N428="zákl. přenesená",J428,0)</f>
        <v>0</v>
      </c>
      <c r="BH428" s="143">
        <f>IF(N428="sníž. přenesená",J428,0)</f>
        <v>0</v>
      </c>
      <c r="BI428" s="143">
        <f>IF(N428="nulová",J428,0)</f>
        <v>0</v>
      </c>
      <c r="BJ428" s="16" t="s">
        <v>79</v>
      </c>
      <c r="BK428" s="143">
        <f>ROUND(I428*H428,2)</f>
        <v>0</v>
      </c>
      <c r="BL428" s="16" t="s">
        <v>131</v>
      </c>
      <c r="BM428" s="142" t="s">
        <v>603</v>
      </c>
    </row>
    <row r="429" spans="2:65" s="1" customFormat="1">
      <c r="B429" s="31"/>
      <c r="D429" s="144" t="s">
        <v>133</v>
      </c>
      <c r="F429" s="145" t="s">
        <v>602</v>
      </c>
      <c r="I429" s="146"/>
      <c r="L429" s="31"/>
      <c r="M429" s="147"/>
      <c r="T429" s="55"/>
      <c r="AT429" s="16" t="s">
        <v>133</v>
      </c>
      <c r="AU429" s="16" t="s">
        <v>81</v>
      </c>
    </row>
    <row r="430" spans="2:65" s="1" customFormat="1" ht="16.5" customHeight="1">
      <c r="B430" s="31"/>
      <c r="C430" s="169" t="s">
        <v>604</v>
      </c>
      <c r="D430" s="169" t="s">
        <v>220</v>
      </c>
      <c r="E430" s="170" t="s">
        <v>605</v>
      </c>
      <c r="F430" s="171" t="s">
        <v>606</v>
      </c>
      <c r="G430" s="172" t="s">
        <v>129</v>
      </c>
      <c r="H430" s="173">
        <v>2</v>
      </c>
      <c r="I430" s="174"/>
      <c r="J430" s="175">
        <f>ROUND(I430*H430,2)</f>
        <v>0</v>
      </c>
      <c r="K430" s="171" t="s">
        <v>130</v>
      </c>
      <c r="L430" s="176"/>
      <c r="M430" s="177" t="s">
        <v>1</v>
      </c>
      <c r="N430" s="178" t="s">
        <v>37</v>
      </c>
      <c r="P430" s="140">
        <f>O430*H430</f>
        <v>0</v>
      </c>
      <c r="Q430" s="140">
        <v>4.0000000000000001E-3</v>
      </c>
      <c r="R430" s="140">
        <f>Q430*H430</f>
        <v>8.0000000000000002E-3</v>
      </c>
      <c r="S430" s="140">
        <v>0</v>
      </c>
      <c r="T430" s="141">
        <f>S430*H430</f>
        <v>0</v>
      </c>
      <c r="AR430" s="142" t="s">
        <v>174</v>
      </c>
      <c r="AT430" s="142" t="s">
        <v>220</v>
      </c>
      <c r="AU430" s="142" t="s">
        <v>81</v>
      </c>
      <c r="AY430" s="16" t="s">
        <v>124</v>
      </c>
      <c r="BE430" s="143">
        <f>IF(N430="základní",J430,0)</f>
        <v>0</v>
      </c>
      <c r="BF430" s="143">
        <f>IF(N430="snížená",J430,0)</f>
        <v>0</v>
      </c>
      <c r="BG430" s="143">
        <f>IF(N430="zákl. přenesená",J430,0)</f>
        <v>0</v>
      </c>
      <c r="BH430" s="143">
        <f>IF(N430="sníž. přenesená",J430,0)</f>
        <v>0</v>
      </c>
      <c r="BI430" s="143">
        <f>IF(N430="nulová",J430,0)</f>
        <v>0</v>
      </c>
      <c r="BJ430" s="16" t="s">
        <v>79</v>
      </c>
      <c r="BK430" s="143">
        <f>ROUND(I430*H430,2)</f>
        <v>0</v>
      </c>
      <c r="BL430" s="16" t="s">
        <v>131</v>
      </c>
      <c r="BM430" s="142" t="s">
        <v>607</v>
      </c>
    </row>
    <row r="431" spans="2:65" s="1" customFormat="1">
      <c r="B431" s="31"/>
      <c r="D431" s="144" t="s">
        <v>133</v>
      </c>
      <c r="F431" s="145" t="s">
        <v>606</v>
      </c>
      <c r="I431" s="146"/>
      <c r="L431" s="31"/>
      <c r="M431" s="147"/>
      <c r="T431" s="55"/>
      <c r="AT431" s="16" t="s">
        <v>133</v>
      </c>
      <c r="AU431" s="16" t="s">
        <v>81</v>
      </c>
    </row>
    <row r="432" spans="2:65" s="12" customFormat="1">
      <c r="B432" s="149"/>
      <c r="D432" s="144" t="s">
        <v>154</v>
      </c>
      <c r="F432" s="151" t="s">
        <v>608</v>
      </c>
      <c r="H432" s="152">
        <v>2</v>
      </c>
      <c r="I432" s="153"/>
      <c r="L432" s="149"/>
      <c r="M432" s="154"/>
      <c r="T432" s="155"/>
      <c r="AT432" s="150" t="s">
        <v>154</v>
      </c>
      <c r="AU432" s="150" t="s">
        <v>81</v>
      </c>
      <c r="AV432" s="12" t="s">
        <v>81</v>
      </c>
      <c r="AW432" s="12" t="s">
        <v>4</v>
      </c>
      <c r="AX432" s="12" t="s">
        <v>79</v>
      </c>
      <c r="AY432" s="150" t="s">
        <v>124</v>
      </c>
    </row>
    <row r="433" spans="2:65" s="1" customFormat="1" ht="16.5" customHeight="1">
      <c r="B433" s="31"/>
      <c r="C433" s="131" t="s">
        <v>609</v>
      </c>
      <c r="D433" s="131" t="s">
        <v>126</v>
      </c>
      <c r="E433" s="132" t="s">
        <v>610</v>
      </c>
      <c r="F433" s="133" t="s">
        <v>611</v>
      </c>
      <c r="G433" s="134" t="s">
        <v>177</v>
      </c>
      <c r="H433" s="135">
        <v>14</v>
      </c>
      <c r="I433" s="136"/>
      <c r="J433" s="137">
        <f>ROUND(I433*H433,2)</f>
        <v>0</v>
      </c>
      <c r="K433" s="133" t="s">
        <v>130</v>
      </c>
      <c r="L433" s="31"/>
      <c r="M433" s="138" t="s">
        <v>1</v>
      </c>
      <c r="N433" s="139" t="s">
        <v>37</v>
      </c>
      <c r="P433" s="140">
        <f>O433*H433</f>
        <v>0</v>
      </c>
      <c r="Q433" s="140">
        <v>1.1E-4</v>
      </c>
      <c r="R433" s="140">
        <f>Q433*H433</f>
        <v>1.5400000000000001E-3</v>
      </c>
      <c r="S433" s="140">
        <v>0</v>
      </c>
      <c r="T433" s="141">
        <f>S433*H433</f>
        <v>0</v>
      </c>
      <c r="AR433" s="142" t="s">
        <v>131</v>
      </c>
      <c r="AT433" s="142" t="s">
        <v>126</v>
      </c>
      <c r="AU433" s="142" t="s">
        <v>81</v>
      </c>
      <c r="AY433" s="16" t="s">
        <v>124</v>
      </c>
      <c r="BE433" s="143">
        <f>IF(N433="základní",J433,0)</f>
        <v>0</v>
      </c>
      <c r="BF433" s="143">
        <f>IF(N433="snížená",J433,0)</f>
        <v>0</v>
      </c>
      <c r="BG433" s="143">
        <f>IF(N433="zákl. přenesená",J433,0)</f>
        <v>0</v>
      </c>
      <c r="BH433" s="143">
        <f>IF(N433="sníž. přenesená",J433,0)</f>
        <v>0</v>
      </c>
      <c r="BI433" s="143">
        <f>IF(N433="nulová",J433,0)</f>
        <v>0</v>
      </c>
      <c r="BJ433" s="16" t="s">
        <v>79</v>
      </c>
      <c r="BK433" s="143">
        <f>ROUND(I433*H433,2)</f>
        <v>0</v>
      </c>
      <c r="BL433" s="16" t="s">
        <v>131</v>
      </c>
      <c r="BM433" s="142" t="s">
        <v>612</v>
      </c>
    </row>
    <row r="434" spans="2:65" s="1" customFormat="1">
      <c r="B434" s="31"/>
      <c r="D434" s="144" t="s">
        <v>133</v>
      </c>
      <c r="F434" s="145" t="s">
        <v>613</v>
      </c>
      <c r="I434" s="146"/>
      <c r="L434" s="31"/>
      <c r="M434" s="147"/>
      <c r="T434" s="55"/>
      <c r="AT434" s="16" t="s">
        <v>133</v>
      </c>
      <c r="AU434" s="16" t="s">
        <v>81</v>
      </c>
    </row>
    <row r="435" spans="2:65" s="1" customFormat="1" ht="58.5">
      <c r="B435" s="31"/>
      <c r="D435" s="144" t="s">
        <v>135</v>
      </c>
      <c r="F435" s="148" t="s">
        <v>614</v>
      </c>
      <c r="I435" s="146"/>
      <c r="L435" s="31"/>
      <c r="M435" s="147"/>
      <c r="T435" s="55"/>
      <c r="AT435" s="16" t="s">
        <v>135</v>
      </c>
      <c r="AU435" s="16" t="s">
        <v>81</v>
      </c>
    </row>
    <row r="436" spans="2:65" s="1" customFormat="1" ht="16.5" customHeight="1">
      <c r="B436" s="31"/>
      <c r="C436" s="131" t="s">
        <v>615</v>
      </c>
      <c r="D436" s="131" t="s">
        <v>126</v>
      </c>
      <c r="E436" s="132" t="s">
        <v>616</v>
      </c>
      <c r="F436" s="133" t="s">
        <v>617</v>
      </c>
      <c r="G436" s="134" t="s">
        <v>177</v>
      </c>
      <c r="H436" s="135">
        <v>21</v>
      </c>
      <c r="I436" s="136"/>
      <c r="J436" s="137">
        <f>ROUND(I436*H436,2)</f>
        <v>0</v>
      </c>
      <c r="K436" s="133" t="s">
        <v>130</v>
      </c>
      <c r="L436" s="31"/>
      <c r="M436" s="138" t="s">
        <v>1</v>
      </c>
      <c r="N436" s="139" t="s">
        <v>37</v>
      </c>
      <c r="P436" s="140">
        <f>O436*H436</f>
        <v>0</v>
      </c>
      <c r="Q436" s="140">
        <v>0.15540000000000001</v>
      </c>
      <c r="R436" s="140">
        <f>Q436*H436</f>
        <v>3.2634000000000003</v>
      </c>
      <c r="S436" s="140">
        <v>0</v>
      </c>
      <c r="T436" s="141">
        <f>S436*H436</f>
        <v>0</v>
      </c>
      <c r="AR436" s="142" t="s">
        <v>131</v>
      </c>
      <c r="AT436" s="142" t="s">
        <v>126</v>
      </c>
      <c r="AU436" s="142" t="s">
        <v>81</v>
      </c>
      <c r="AY436" s="16" t="s">
        <v>124</v>
      </c>
      <c r="BE436" s="143">
        <f>IF(N436="základní",J436,0)</f>
        <v>0</v>
      </c>
      <c r="BF436" s="143">
        <f>IF(N436="snížená",J436,0)</f>
        <v>0</v>
      </c>
      <c r="BG436" s="143">
        <f>IF(N436="zákl. přenesená",J436,0)</f>
        <v>0</v>
      </c>
      <c r="BH436" s="143">
        <f>IF(N436="sníž. přenesená",J436,0)</f>
        <v>0</v>
      </c>
      <c r="BI436" s="143">
        <f>IF(N436="nulová",J436,0)</f>
        <v>0</v>
      </c>
      <c r="BJ436" s="16" t="s">
        <v>79</v>
      </c>
      <c r="BK436" s="143">
        <f>ROUND(I436*H436,2)</f>
        <v>0</v>
      </c>
      <c r="BL436" s="16" t="s">
        <v>131</v>
      </c>
      <c r="BM436" s="142" t="s">
        <v>618</v>
      </c>
    </row>
    <row r="437" spans="2:65" s="1" customFormat="1" ht="19.5">
      <c r="B437" s="31"/>
      <c r="D437" s="144" t="s">
        <v>133</v>
      </c>
      <c r="F437" s="145" t="s">
        <v>619</v>
      </c>
      <c r="I437" s="146"/>
      <c r="L437" s="31"/>
      <c r="M437" s="147"/>
      <c r="T437" s="55"/>
      <c r="AT437" s="16" t="s">
        <v>133</v>
      </c>
      <c r="AU437" s="16" t="s">
        <v>81</v>
      </c>
    </row>
    <row r="438" spans="2:65" s="1" customFormat="1" ht="58.5">
      <c r="B438" s="31"/>
      <c r="D438" s="144" t="s">
        <v>135</v>
      </c>
      <c r="F438" s="148" t="s">
        <v>620</v>
      </c>
      <c r="I438" s="146"/>
      <c r="L438" s="31"/>
      <c r="M438" s="147"/>
      <c r="T438" s="55"/>
      <c r="AT438" s="16" t="s">
        <v>135</v>
      </c>
      <c r="AU438" s="16" t="s">
        <v>81</v>
      </c>
    </row>
    <row r="439" spans="2:65" s="1" customFormat="1" ht="16.5" customHeight="1">
      <c r="B439" s="31"/>
      <c r="C439" s="169" t="s">
        <v>621</v>
      </c>
      <c r="D439" s="169" t="s">
        <v>220</v>
      </c>
      <c r="E439" s="170" t="s">
        <v>622</v>
      </c>
      <c r="F439" s="171" t="s">
        <v>623</v>
      </c>
      <c r="G439" s="172" t="s">
        <v>177</v>
      </c>
      <c r="H439" s="173">
        <v>21</v>
      </c>
      <c r="I439" s="174"/>
      <c r="J439" s="175">
        <f>ROUND(I439*H439,2)</f>
        <v>0</v>
      </c>
      <c r="K439" s="171" t="s">
        <v>130</v>
      </c>
      <c r="L439" s="176"/>
      <c r="M439" s="177" t="s">
        <v>1</v>
      </c>
      <c r="N439" s="178" t="s">
        <v>37</v>
      </c>
      <c r="P439" s="140">
        <f>O439*H439</f>
        <v>0</v>
      </c>
      <c r="Q439" s="140">
        <v>0.08</v>
      </c>
      <c r="R439" s="140">
        <f>Q439*H439</f>
        <v>1.68</v>
      </c>
      <c r="S439" s="140">
        <v>0</v>
      </c>
      <c r="T439" s="141">
        <f>S439*H439</f>
        <v>0</v>
      </c>
      <c r="AR439" s="142" t="s">
        <v>174</v>
      </c>
      <c r="AT439" s="142" t="s">
        <v>220</v>
      </c>
      <c r="AU439" s="142" t="s">
        <v>81</v>
      </c>
      <c r="AY439" s="16" t="s">
        <v>124</v>
      </c>
      <c r="BE439" s="143">
        <f>IF(N439="základní",J439,0)</f>
        <v>0</v>
      </c>
      <c r="BF439" s="143">
        <f>IF(N439="snížená",J439,0)</f>
        <v>0</v>
      </c>
      <c r="BG439" s="143">
        <f>IF(N439="zákl. přenesená",J439,0)</f>
        <v>0</v>
      </c>
      <c r="BH439" s="143">
        <f>IF(N439="sníž. přenesená",J439,0)</f>
        <v>0</v>
      </c>
      <c r="BI439" s="143">
        <f>IF(N439="nulová",J439,0)</f>
        <v>0</v>
      </c>
      <c r="BJ439" s="16" t="s">
        <v>79</v>
      </c>
      <c r="BK439" s="143">
        <f>ROUND(I439*H439,2)</f>
        <v>0</v>
      </c>
      <c r="BL439" s="16" t="s">
        <v>131</v>
      </c>
      <c r="BM439" s="142" t="s">
        <v>624</v>
      </c>
    </row>
    <row r="440" spans="2:65" s="1" customFormat="1">
      <c r="B440" s="31"/>
      <c r="D440" s="144" t="s">
        <v>133</v>
      </c>
      <c r="F440" s="145" t="s">
        <v>623</v>
      </c>
      <c r="I440" s="146"/>
      <c r="L440" s="31"/>
      <c r="M440" s="147"/>
      <c r="T440" s="55"/>
      <c r="AT440" s="16" t="s">
        <v>133</v>
      </c>
      <c r="AU440" s="16" t="s">
        <v>81</v>
      </c>
    </row>
    <row r="441" spans="2:65" s="1" customFormat="1" ht="16.5" customHeight="1">
      <c r="B441" s="31"/>
      <c r="C441" s="131" t="s">
        <v>625</v>
      </c>
      <c r="D441" s="131" t="s">
        <v>126</v>
      </c>
      <c r="E441" s="132" t="s">
        <v>626</v>
      </c>
      <c r="F441" s="133" t="s">
        <v>627</v>
      </c>
      <c r="G441" s="134" t="s">
        <v>177</v>
      </c>
      <c r="H441" s="135">
        <v>15.5</v>
      </c>
      <c r="I441" s="136"/>
      <c r="J441" s="137">
        <f>ROUND(I441*H441,2)</f>
        <v>0</v>
      </c>
      <c r="K441" s="133" t="s">
        <v>130</v>
      </c>
      <c r="L441" s="31"/>
      <c r="M441" s="138" t="s">
        <v>1</v>
      </c>
      <c r="N441" s="139" t="s">
        <v>37</v>
      </c>
      <c r="P441" s="140">
        <f>O441*H441</f>
        <v>0</v>
      </c>
      <c r="Q441" s="140">
        <v>0.10095</v>
      </c>
      <c r="R441" s="140">
        <f>Q441*H441</f>
        <v>1.5647249999999999</v>
      </c>
      <c r="S441" s="140">
        <v>0</v>
      </c>
      <c r="T441" s="141">
        <f>S441*H441</f>
        <v>0</v>
      </c>
      <c r="AR441" s="142" t="s">
        <v>131</v>
      </c>
      <c r="AT441" s="142" t="s">
        <v>126</v>
      </c>
      <c r="AU441" s="142" t="s">
        <v>81</v>
      </c>
      <c r="AY441" s="16" t="s">
        <v>124</v>
      </c>
      <c r="BE441" s="143">
        <f>IF(N441="základní",J441,0)</f>
        <v>0</v>
      </c>
      <c r="BF441" s="143">
        <f>IF(N441="snížená",J441,0)</f>
        <v>0</v>
      </c>
      <c r="BG441" s="143">
        <f>IF(N441="zákl. přenesená",J441,0)</f>
        <v>0</v>
      </c>
      <c r="BH441" s="143">
        <f>IF(N441="sníž. přenesená",J441,0)</f>
        <v>0</v>
      </c>
      <c r="BI441" s="143">
        <f>IF(N441="nulová",J441,0)</f>
        <v>0</v>
      </c>
      <c r="BJ441" s="16" t="s">
        <v>79</v>
      </c>
      <c r="BK441" s="143">
        <f>ROUND(I441*H441,2)</f>
        <v>0</v>
      </c>
      <c r="BL441" s="16" t="s">
        <v>131</v>
      </c>
      <c r="BM441" s="142" t="s">
        <v>628</v>
      </c>
    </row>
    <row r="442" spans="2:65" s="1" customFormat="1" ht="19.5">
      <c r="B442" s="31"/>
      <c r="D442" s="144" t="s">
        <v>133</v>
      </c>
      <c r="F442" s="145" t="s">
        <v>629</v>
      </c>
      <c r="I442" s="146"/>
      <c r="L442" s="31"/>
      <c r="M442" s="147"/>
      <c r="T442" s="55"/>
      <c r="AT442" s="16" t="s">
        <v>133</v>
      </c>
      <c r="AU442" s="16" t="s">
        <v>81</v>
      </c>
    </row>
    <row r="443" spans="2:65" s="1" customFormat="1" ht="39">
      <c r="B443" s="31"/>
      <c r="D443" s="144" t="s">
        <v>135</v>
      </c>
      <c r="F443" s="148" t="s">
        <v>630</v>
      </c>
      <c r="I443" s="146"/>
      <c r="L443" s="31"/>
      <c r="M443" s="147"/>
      <c r="T443" s="55"/>
      <c r="AT443" s="16" t="s">
        <v>135</v>
      </c>
      <c r="AU443" s="16" t="s">
        <v>81</v>
      </c>
    </row>
    <row r="444" spans="2:65" s="1" customFormat="1" ht="16.5" customHeight="1">
      <c r="B444" s="31"/>
      <c r="C444" s="169" t="s">
        <v>631</v>
      </c>
      <c r="D444" s="169" t="s">
        <v>220</v>
      </c>
      <c r="E444" s="170" t="s">
        <v>632</v>
      </c>
      <c r="F444" s="171" t="s">
        <v>633</v>
      </c>
      <c r="G444" s="172" t="s">
        <v>177</v>
      </c>
      <c r="H444" s="173">
        <v>15.5</v>
      </c>
      <c r="I444" s="174"/>
      <c r="J444" s="175">
        <f>ROUND(I444*H444,2)</f>
        <v>0</v>
      </c>
      <c r="K444" s="171" t="s">
        <v>130</v>
      </c>
      <c r="L444" s="176"/>
      <c r="M444" s="177" t="s">
        <v>1</v>
      </c>
      <c r="N444" s="178" t="s">
        <v>37</v>
      </c>
      <c r="P444" s="140">
        <f>O444*H444</f>
        <v>0</v>
      </c>
      <c r="Q444" s="140">
        <v>2.8000000000000001E-2</v>
      </c>
      <c r="R444" s="140">
        <f>Q444*H444</f>
        <v>0.434</v>
      </c>
      <c r="S444" s="140">
        <v>0</v>
      </c>
      <c r="T444" s="141">
        <f>S444*H444</f>
        <v>0</v>
      </c>
      <c r="AR444" s="142" t="s">
        <v>174</v>
      </c>
      <c r="AT444" s="142" t="s">
        <v>220</v>
      </c>
      <c r="AU444" s="142" t="s">
        <v>81</v>
      </c>
      <c r="AY444" s="16" t="s">
        <v>124</v>
      </c>
      <c r="BE444" s="143">
        <f>IF(N444="základní",J444,0)</f>
        <v>0</v>
      </c>
      <c r="BF444" s="143">
        <f>IF(N444="snížená",J444,0)</f>
        <v>0</v>
      </c>
      <c r="BG444" s="143">
        <f>IF(N444="zákl. přenesená",J444,0)</f>
        <v>0</v>
      </c>
      <c r="BH444" s="143">
        <f>IF(N444="sníž. přenesená",J444,0)</f>
        <v>0</v>
      </c>
      <c r="BI444" s="143">
        <f>IF(N444="nulová",J444,0)</f>
        <v>0</v>
      </c>
      <c r="BJ444" s="16" t="s">
        <v>79</v>
      </c>
      <c r="BK444" s="143">
        <f>ROUND(I444*H444,2)</f>
        <v>0</v>
      </c>
      <c r="BL444" s="16" t="s">
        <v>131</v>
      </c>
      <c r="BM444" s="142" t="s">
        <v>634</v>
      </c>
    </row>
    <row r="445" spans="2:65" s="1" customFormat="1">
      <c r="B445" s="31"/>
      <c r="D445" s="144" t="s">
        <v>133</v>
      </c>
      <c r="F445" s="145" t="s">
        <v>633</v>
      </c>
      <c r="I445" s="146"/>
      <c r="L445" s="31"/>
      <c r="M445" s="147"/>
      <c r="T445" s="55"/>
      <c r="AT445" s="16" t="s">
        <v>133</v>
      </c>
      <c r="AU445" s="16" t="s">
        <v>81</v>
      </c>
    </row>
    <row r="446" spans="2:65" s="1" customFormat="1" ht="16.5" customHeight="1">
      <c r="B446" s="31"/>
      <c r="C446" s="131" t="s">
        <v>635</v>
      </c>
      <c r="D446" s="131" t="s">
        <v>126</v>
      </c>
      <c r="E446" s="132" t="s">
        <v>636</v>
      </c>
      <c r="F446" s="133" t="s">
        <v>637</v>
      </c>
      <c r="G446" s="134" t="s">
        <v>177</v>
      </c>
      <c r="H446" s="135">
        <v>52</v>
      </c>
      <c r="I446" s="136"/>
      <c r="J446" s="137">
        <f>ROUND(I446*H446,2)</f>
        <v>0</v>
      </c>
      <c r="K446" s="133" t="s">
        <v>130</v>
      </c>
      <c r="L446" s="31"/>
      <c r="M446" s="138" t="s">
        <v>1</v>
      </c>
      <c r="N446" s="139" t="s">
        <v>37</v>
      </c>
      <c r="P446" s="140">
        <f>O446*H446</f>
        <v>0</v>
      </c>
      <c r="Q446" s="140">
        <v>8.8000000000000003E-4</v>
      </c>
      <c r="R446" s="140">
        <f>Q446*H446</f>
        <v>4.5760000000000002E-2</v>
      </c>
      <c r="S446" s="140">
        <v>0</v>
      </c>
      <c r="T446" s="141">
        <f>S446*H446</f>
        <v>0</v>
      </c>
      <c r="AR446" s="142" t="s">
        <v>131</v>
      </c>
      <c r="AT446" s="142" t="s">
        <v>126</v>
      </c>
      <c r="AU446" s="142" t="s">
        <v>81</v>
      </c>
      <c r="AY446" s="16" t="s">
        <v>124</v>
      </c>
      <c r="BE446" s="143">
        <f>IF(N446="základní",J446,0)</f>
        <v>0</v>
      </c>
      <c r="BF446" s="143">
        <f>IF(N446="snížená",J446,0)</f>
        <v>0</v>
      </c>
      <c r="BG446" s="143">
        <f>IF(N446="zákl. přenesená",J446,0)</f>
        <v>0</v>
      </c>
      <c r="BH446" s="143">
        <f>IF(N446="sníž. přenesená",J446,0)</f>
        <v>0</v>
      </c>
      <c r="BI446" s="143">
        <f>IF(N446="nulová",J446,0)</f>
        <v>0</v>
      </c>
      <c r="BJ446" s="16" t="s">
        <v>79</v>
      </c>
      <c r="BK446" s="143">
        <f>ROUND(I446*H446,2)</f>
        <v>0</v>
      </c>
      <c r="BL446" s="16" t="s">
        <v>131</v>
      </c>
      <c r="BM446" s="142" t="s">
        <v>638</v>
      </c>
    </row>
    <row r="447" spans="2:65" s="1" customFormat="1" ht="19.5">
      <c r="B447" s="31"/>
      <c r="D447" s="144" t="s">
        <v>133</v>
      </c>
      <c r="F447" s="145" t="s">
        <v>639</v>
      </c>
      <c r="I447" s="146"/>
      <c r="L447" s="31"/>
      <c r="M447" s="147"/>
      <c r="T447" s="55"/>
      <c r="AT447" s="16" t="s">
        <v>133</v>
      </c>
      <c r="AU447" s="16" t="s">
        <v>81</v>
      </c>
    </row>
    <row r="448" spans="2:65" s="1" customFormat="1" ht="29.25">
      <c r="B448" s="31"/>
      <c r="D448" s="144" t="s">
        <v>135</v>
      </c>
      <c r="F448" s="148" t="s">
        <v>640</v>
      </c>
      <c r="I448" s="146"/>
      <c r="L448" s="31"/>
      <c r="M448" s="147"/>
      <c r="T448" s="55"/>
      <c r="AT448" s="16" t="s">
        <v>135</v>
      </c>
      <c r="AU448" s="16" t="s">
        <v>81</v>
      </c>
    </row>
    <row r="449" spans="2:65" s="12" customFormat="1">
      <c r="B449" s="149"/>
      <c r="D449" s="144" t="s">
        <v>154</v>
      </c>
      <c r="E449" s="150" t="s">
        <v>1</v>
      </c>
      <c r="F449" s="151" t="s">
        <v>641</v>
      </c>
      <c r="H449" s="152">
        <v>52</v>
      </c>
      <c r="I449" s="153"/>
      <c r="L449" s="149"/>
      <c r="M449" s="154"/>
      <c r="T449" s="155"/>
      <c r="AT449" s="150" t="s">
        <v>154</v>
      </c>
      <c r="AU449" s="150" t="s">
        <v>81</v>
      </c>
      <c r="AV449" s="12" t="s">
        <v>81</v>
      </c>
      <c r="AW449" s="12" t="s">
        <v>29</v>
      </c>
      <c r="AX449" s="12" t="s">
        <v>79</v>
      </c>
      <c r="AY449" s="150" t="s">
        <v>124</v>
      </c>
    </row>
    <row r="450" spans="2:65" s="1" customFormat="1" ht="16.5" customHeight="1">
      <c r="B450" s="31"/>
      <c r="C450" s="131" t="s">
        <v>642</v>
      </c>
      <c r="D450" s="131" t="s">
        <v>126</v>
      </c>
      <c r="E450" s="132" t="s">
        <v>643</v>
      </c>
      <c r="F450" s="133" t="s">
        <v>644</v>
      </c>
      <c r="G450" s="134" t="s">
        <v>177</v>
      </c>
      <c r="H450" s="135">
        <v>52</v>
      </c>
      <c r="I450" s="136"/>
      <c r="J450" s="137">
        <f>ROUND(I450*H450,2)</f>
        <v>0</v>
      </c>
      <c r="K450" s="133" t="s">
        <v>130</v>
      </c>
      <c r="L450" s="31"/>
      <c r="M450" s="138" t="s">
        <v>1</v>
      </c>
      <c r="N450" s="139" t="s">
        <v>37</v>
      </c>
      <c r="P450" s="140">
        <f>O450*H450</f>
        <v>0</v>
      </c>
      <c r="Q450" s="140">
        <v>0</v>
      </c>
      <c r="R450" s="140">
        <f>Q450*H450</f>
        <v>0</v>
      </c>
      <c r="S450" s="140">
        <v>0</v>
      </c>
      <c r="T450" s="141">
        <f>S450*H450</f>
        <v>0</v>
      </c>
      <c r="AR450" s="142" t="s">
        <v>131</v>
      </c>
      <c r="AT450" s="142" t="s">
        <v>126</v>
      </c>
      <c r="AU450" s="142" t="s">
        <v>81</v>
      </c>
      <c r="AY450" s="16" t="s">
        <v>124</v>
      </c>
      <c r="BE450" s="143">
        <f>IF(N450="základní",J450,0)</f>
        <v>0</v>
      </c>
      <c r="BF450" s="143">
        <f>IF(N450="snížená",J450,0)</f>
        <v>0</v>
      </c>
      <c r="BG450" s="143">
        <f>IF(N450="zákl. přenesená",J450,0)</f>
        <v>0</v>
      </c>
      <c r="BH450" s="143">
        <f>IF(N450="sníž. přenesená",J450,0)</f>
        <v>0</v>
      </c>
      <c r="BI450" s="143">
        <f>IF(N450="nulová",J450,0)</f>
        <v>0</v>
      </c>
      <c r="BJ450" s="16" t="s">
        <v>79</v>
      </c>
      <c r="BK450" s="143">
        <f>ROUND(I450*H450,2)</f>
        <v>0</v>
      </c>
      <c r="BL450" s="16" t="s">
        <v>131</v>
      </c>
      <c r="BM450" s="142" t="s">
        <v>645</v>
      </c>
    </row>
    <row r="451" spans="2:65" s="1" customFormat="1">
      <c r="B451" s="31"/>
      <c r="D451" s="144" t="s">
        <v>133</v>
      </c>
      <c r="F451" s="145" t="s">
        <v>646</v>
      </c>
      <c r="I451" s="146"/>
      <c r="L451" s="31"/>
      <c r="M451" s="147"/>
      <c r="T451" s="55"/>
      <c r="AT451" s="16" t="s">
        <v>133</v>
      </c>
      <c r="AU451" s="16" t="s">
        <v>81</v>
      </c>
    </row>
    <row r="452" spans="2:65" s="1" customFormat="1" ht="19.5">
      <c r="B452" s="31"/>
      <c r="D452" s="144" t="s">
        <v>135</v>
      </c>
      <c r="F452" s="148" t="s">
        <v>647</v>
      </c>
      <c r="I452" s="146"/>
      <c r="L452" s="31"/>
      <c r="M452" s="147"/>
      <c r="T452" s="55"/>
      <c r="AT452" s="16" t="s">
        <v>135</v>
      </c>
      <c r="AU452" s="16" t="s">
        <v>81</v>
      </c>
    </row>
    <row r="453" spans="2:65" s="1" customFormat="1" ht="16.5" customHeight="1">
      <c r="B453" s="31"/>
      <c r="C453" s="131" t="s">
        <v>648</v>
      </c>
      <c r="D453" s="131" t="s">
        <v>126</v>
      </c>
      <c r="E453" s="132" t="s">
        <v>649</v>
      </c>
      <c r="F453" s="133" t="s">
        <v>650</v>
      </c>
      <c r="G453" s="134" t="s">
        <v>129</v>
      </c>
      <c r="H453" s="135">
        <v>1</v>
      </c>
      <c r="I453" s="136"/>
      <c r="J453" s="137">
        <f>ROUND(I453*H453,2)</f>
        <v>0</v>
      </c>
      <c r="K453" s="133" t="s">
        <v>130</v>
      </c>
      <c r="L453" s="31"/>
      <c r="M453" s="138" t="s">
        <v>1</v>
      </c>
      <c r="N453" s="139" t="s">
        <v>37</v>
      </c>
      <c r="P453" s="140">
        <f>O453*H453</f>
        <v>0</v>
      </c>
      <c r="Q453" s="140">
        <v>1.8699999999999999E-3</v>
      </c>
      <c r="R453" s="140">
        <f>Q453*H453</f>
        <v>1.8699999999999999E-3</v>
      </c>
      <c r="S453" s="140">
        <v>0</v>
      </c>
      <c r="T453" s="141">
        <f>S453*H453</f>
        <v>0</v>
      </c>
      <c r="AR453" s="142" t="s">
        <v>131</v>
      </c>
      <c r="AT453" s="142" t="s">
        <v>126</v>
      </c>
      <c r="AU453" s="142" t="s">
        <v>81</v>
      </c>
      <c r="AY453" s="16" t="s">
        <v>124</v>
      </c>
      <c r="BE453" s="143">
        <f>IF(N453="základní",J453,0)</f>
        <v>0</v>
      </c>
      <c r="BF453" s="143">
        <f>IF(N453="snížená",J453,0)</f>
        <v>0</v>
      </c>
      <c r="BG453" s="143">
        <f>IF(N453="zákl. přenesená",J453,0)</f>
        <v>0</v>
      </c>
      <c r="BH453" s="143">
        <f>IF(N453="sníž. přenesená",J453,0)</f>
        <v>0</v>
      </c>
      <c r="BI453" s="143">
        <f>IF(N453="nulová",J453,0)</f>
        <v>0</v>
      </c>
      <c r="BJ453" s="16" t="s">
        <v>79</v>
      </c>
      <c r="BK453" s="143">
        <f>ROUND(I453*H453,2)</f>
        <v>0</v>
      </c>
      <c r="BL453" s="16" t="s">
        <v>131</v>
      </c>
      <c r="BM453" s="142" t="s">
        <v>651</v>
      </c>
    </row>
    <row r="454" spans="2:65" s="1" customFormat="1">
      <c r="B454" s="31"/>
      <c r="D454" s="144" t="s">
        <v>133</v>
      </c>
      <c r="F454" s="145" t="s">
        <v>652</v>
      </c>
      <c r="I454" s="146"/>
      <c r="L454" s="31"/>
      <c r="M454" s="147"/>
      <c r="T454" s="55"/>
      <c r="AT454" s="16" t="s">
        <v>133</v>
      </c>
      <c r="AU454" s="16" t="s">
        <v>81</v>
      </c>
    </row>
    <row r="455" spans="2:65" s="1" customFormat="1" ht="126.75">
      <c r="B455" s="31"/>
      <c r="D455" s="144" t="s">
        <v>135</v>
      </c>
      <c r="F455" s="148" t="s">
        <v>653</v>
      </c>
      <c r="I455" s="146"/>
      <c r="L455" s="31"/>
      <c r="M455" s="147"/>
      <c r="T455" s="55"/>
      <c r="AT455" s="16" t="s">
        <v>135</v>
      </c>
      <c r="AU455" s="16" t="s">
        <v>81</v>
      </c>
    </row>
    <row r="456" spans="2:65" s="1" customFormat="1" ht="16.5" customHeight="1">
      <c r="B456" s="31"/>
      <c r="C456" s="169" t="s">
        <v>654</v>
      </c>
      <c r="D456" s="169" t="s">
        <v>220</v>
      </c>
      <c r="E456" s="170" t="s">
        <v>655</v>
      </c>
      <c r="F456" s="171" t="s">
        <v>656</v>
      </c>
      <c r="G456" s="172" t="s">
        <v>129</v>
      </c>
      <c r="H456" s="173">
        <v>1</v>
      </c>
      <c r="I456" s="174"/>
      <c r="J456" s="175">
        <f>ROUND(I456*H456,2)</f>
        <v>0</v>
      </c>
      <c r="K456" s="171" t="s">
        <v>1</v>
      </c>
      <c r="L456" s="176"/>
      <c r="M456" s="177" t="s">
        <v>1</v>
      </c>
      <c r="N456" s="178" t="s">
        <v>37</v>
      </c>
      <c r="P456" s="140">
        <f>O456*H456</f>
        <v>0</v>
      </c>
      <c r="Q456" s="140">
        <v>0</v>
      </c>
      <c r="R456" s="140">
        <f>Q456*H456</f>
        <v>0</v>
      </c>
      <c r="S456" s="140">
        <v>0</v>
      </c>
      <c r="T456" s="141">
        <f>S456*H456</f>
        <v>0</v>
      </c>
      <c r="AR456" s="142" t="s">
        <v>174</v>
      </c>
      <c r="AT456" s="142" t="s">
        <v>220</v>
      </c>
      <c r="AU456" s="142" t="s">
        <v>81</v>
      </c>
      <c r="AY456" s="16" t="s">
        <v>124</v>
      </c>
      <c r="BE456" s="143">
        <f>IF(N456="základní",J456,0)</f>
        <v>0</v>
      </c>
      <c r="BF456" s="143">
        <f>IF(N456="snížená",J456,0)</f>
        <v>0</v>
      </c>
      <c r="BG456" s="143">
        <f>IF(N456="zákl. přenesená",J456,0)</f>
        <v>0</v>
      </c>
      <c r="BH456" s="143">
        <f>IF(N456="sníž. přenesená",J456,0)</f>
        <v>0</v>
      </c>
      <c r="BI456" s="143">
        <f>IF(N456="nulová",J456,0)</f>
        <v>0</v>
      </c>
      <c r="BJ456" s="16" t="s">
        <v>79</v>
      </c>
      <c r="BK456" s="143">
        <f>ROUND(I456*H456,2)</f>
        <v>0</v>
      </c>
      <c r="BL456" s="16" t="s">
        <v>131</v>
      </c>
      <c r="BM456" s="142" t="s">
        <v>657</v>
      </c>
    </row>
    <row r="457" spans="2:65" s="1" customFormat="1">
      <c r="B457" s="31"/>
      <c r="D457" s="144" t="s">
        <v>133</v>
      </c>
      <c r="F457" s="145" t="s">
        <v>658</v>
      </c>
      <c r="I457" s="146"/>
      <c r="L457" s="31"/>
      <c r="M457" s="147"/>
      <c r="T457" s="55"/>
      <c r="AT457" s="16" t="s">
        <v>133</v>
      </c>
      <c r="AU457" s="16" t="s">
        <v>81</v>
      </c>
    </row>
    <row r="458" spans="2:65" s="1" customFormat="1" ht="16.5" customHeight="1">
      <c r="B458" s="31"/>
      <c r="C458" s="131" t="s">
        <v>659</v>
      </c>
      <c r="D458" s="131" t="s">
        <v>126</v>
      </c>
      <c r="E458" s="132" t="s">
        <v>660</v>
      </c>
      <c r="F458" s="133" t="s">
        <v>661</v>
      </c>
      <c r="G458" s="134" t="s">
        <v>200</v>
      </c>
      <c r="H458" s="135">
        <v>105</v>
      </c>
      <c r="I458" s="136"/>
      <c r="J458" s="137">
        <f>ROUND(I458*H458,2)</f>
        <v>0</v>
      </c>
      <c r="K458" s="133" t="s">
        <v>130</v>
      </c>
      <c r="L458" s="31"/>
      <c r="M458" s="138" t="s">
        <v>1</v>
      </c>
      <c r="N458" s="139" t="s">
        <v>37</v>
      </c>
      <c r="P458" s="140">
        <f>O458*H458</f>
        <v>0</v>
      </c>
      <c r="Q458" s="140">
        <v>8.8000000000000003E-4</v>
      </c>
      <c r="R458" s="140">
        <f>Q458*H458</f>
        <v>9.240000000000001E-2</v>
      </c>
      <c r="S458" s="140">
        <v>0</v>
      </c>
      <c r="T458" s="141">
        <f>S458*H458</f>
        <v>0</v>
      </c>
      <c r="AR458" s="142" t="s">
        <v>131</v>
      </c>
      <c r="AT458" s="142" t="s">
        <v>126</v>
      </c>
      <c r="AU458" s="142" t="s">
        <v>81</v>
      </c>
      <c r="AY458" s="16" t="s">
        <v>124</v>
      </c>
      <c r="BE458" s="143">
        <f>IF(N458="základní",J458,0)</f>
        <v>0</v>
      </c>
      <c r="BF458" s="143">
        <f>IF(N458="snížená",J458,0)</f>
        <v>0</v>
      </c>
      <c r="BG458" s="143">
        <f>IF(N458="zákl. přenesená",J458,0)</f>
        <v>0</v>
      </c>
      <c r="BH458" s="143">
        <f>IF(N458="sníž. přenesená",J458,0)</f>
        <v>0</v>
      </c>
      <c r="BI458" s="143">
        <f>IF(N458="nulová",J458,0)</f>
        <v>0</v>
      </c>
      <c r="BJ458" s="16" t="s">
        <v>79</v>
      </c>
      <c r="BK458" s="143">
        <f>ROUND(I458*H458,2)</f>
        <v>0</v>
      </c>
      <c r="BL458" s="16" t="s">
        <v>131</v>
      </c>
      <c r="BM458" s="142" t="s">
        <v>662</v>
      </c>
    </row>
    <row r="459" spans="2:65" s="1" customFormat="1">
      <c r="B459" s="31"/>
      <c r="D459" s="144" t="s">
        <v>133</v>
      </c>
      <c r="F459" s="145" t="s">
        <v>663</v>
      </c>
      <c r="I459" s="146"/>
      <c r="L459" s="31"/>
      <c r="M459" s="147"/>
      <c r="T459" s="55"/>
      <c r="AT459" s="16" t="s">
        <v>133</v>
      </c>
      <c r="AU459" s="16" t="s">
        <v>81</v>
      </c>
    </row>
    <row r="460" spans="2:65" s="1" customFormat="1" ht="107.25">
      <c r="B460" s="31"/>
      <c r="D460" s="144" t="s">
        <v>135</v>
      </c>
      <c r="F460" s="148" t="s">
        <v>664</v>
      </c>
      <c r="I460" s="146"/>
      <c r="L460" s="31"/>
      <c r="M460" s="147"/>
      <c r="T460" s="55"/>
      <c r="AT460" s="16" t="s">
        <v>135</v>
      </c>
      <c r="AU460" s="16" t="s">
        <v>81</v>
      </c>
    </row>
    <row r="461" spans="2:65" s="1" customFormat="1" ht="16.5" customHeight="1">
      <c r="B461" s="31"/>
      <c r="C461" s="131" t="s">
        <v>665</v>
      </c>
      <c r="D461" s="131" t="s">
        <v>126</v>
      </c>
      <c r="E461" s="132" t="s">
        <v>666</v>
      </c>
      <c r="F461" s="133" t="s">
        <v>667</v>
      </c>
      <c r="G461" s="134" t="s">
        <v>200</v>
      </c>
      <c r="H461" s="135">
        <v>105</v>
      </c>
      <c r="I461" s="136"/>
      <c r="J461" s="137">
        <f>ROUND(I461*H461,2)</f>
        <v>0</v>
      </c>
      <c r="K461" s="133" t="s">
        <v>130</v>
      </c>
      <c r="L461" s="31"/>
      <c r="M461" s="138" t="s">
        <v>1</v>
      </c>
      <c r="N461" s="139" t="s">
        <v>37</v>
      </c>
      <c r="P461" s="140">
        <f>O461*H461</f>
        <v>0</v>
      </c>
      <c r="Q461" s="140">
        <v>0</v>
      </c>
      <c r="R461" s="140">
        <f>Q461*H461</f>
        <v>0</v>
      </c>
      <c r="S461" s="140">
        <v>0</v>
      </c>
      <c r="T461" s="141">
        <f>S461*H461</f>
        <v>0</v>
      </c>
      <c r="AR461" s="142" t="s">
        <v>131</v>
      </c>
      <c r="AT461" s="142" t="s">
        <v>126</v>
      </c>
      <c r="AU461" s="142" t="s">
        <v>81</v>
      </c>
      <c r="AY461" s="16" t="s">
        <v>124</v>
      </c>
      <c r="BE461" s="143">
        <f>IF(N461="základní",J461,0)</f>
        <v>0</v>
      </c>
      <c r="BF461" s="143">
        <f>IF(N461="snížená",J461,0)</f>
        <v>0</v>
      </c>
      <c r="BG461" s="143">
        <f>IF(N461="zákl. přenesená",J461,0)</f>
        <v>0</v>
      </c>
      <c r="BH461" s="143">
        <f>IF(N461="sníž. přenesená",J461,0)</f>
        <v>0</v>
      </c>
      <c r="BI461" s="143">
        <f>IF(N461="nulová",J461,0)</f>
        <v>0</v>
      </c>
      <c r="BJ461" s="16" t="s">
        <v>79</v>
      </c>
      <c r="BK461" s="143">
        <f>ROUND(I461*H461,2)</f>
        <v>0</v>
      </c>
      <c r="BL461" s="16" t="s">
        <v>131</v>
      </c>
      <c r="BM461" s="142" t="s">
        <v>668</v>
      </c>
    </row>
    <row r="462" spans="2:65" s="1" customFormat="1">
      <c r="B462" s="31"/>
      <c r="D462" s="144" t="s">
        <v>133</v>
      </c>
      <c r="F462" s="145" t="s">
        <v>669</v>
      </c>
      <c r="I462" s="146"/>
      <c r="L462" s="31"/>
      <c r="M462" s="147"/>
      <c r="T462" s="55"/>
      <c r="AT462" s="16" t="s">
        <v>133</v>
      </c>
      <c r="AU462" s="16" t="s">
        <v>81</v>
      </c>
    </row>
    <row r="463" spans="2:65" s="1" customFormat="1" ht="107.25">
      <c r="B463" s="31"/>
      <c r="D463" s="144" t="s">
        <v>135</v>
      </c>
      <c r="F463" s="148" t="s">
        <v>664</v>
      </c>
      <c r="I463" s="146"/>
      <c r="L463" s="31"/>
      <c r="M463" s="147"/>
      <c r="T463" s="55"/>
      <c r="AT463" s="16" t="s">
        <v>135</v>
      </c>
      <c r="AU463" s="16" t="s">
        <v>81</v>
      </c>
    </row>
    <row r="464" spans="2:65" s="1" customFormat="1" ht="16.5" customHeight="1">
      <c r="B464" s="31"/>
      <c r="C464" s="131" t="s">
        <v>670</v>
      </c>
      <c r="D464" s="131" t="s">
        <v>126</v>
      </c>
      <c r="E464" s="132" t="s">
        <v>671</v>
      </c>
      <c r="F464" s="133" t="s">
        <v>672</v>
      </c>
      <c r="G464" s="134" t="s">
        <v>200</v>
      </c>
      <c r="H464" s="135">
        <v>105</v>
      </c>
      <c r="I464" s="136"/>
      <c r="J464" s="137">
        <f>ROUND(I464*H464,2)</f>
        <v>0</v>
      </c>
      <c r="K464" s="133" t="s">
        <v>130</v>
      </c>
      <c r="L464" s="31"/>
      <c r="M464" s="138" t="s">
        <v>1</v>
      </c>
      <c r="N464" s="139" t="s">
        <v>37</v>
      </c>
      <c r="P464" s="140">
        <f>O464*H464</f>
        <v>0</v>
      </c>
      <c r="Q464" s="140">
        <v>0</v>
      </c>
      <c r="R464" s="140">
        <f>Q464*H464</f>
        <v>0</v>
      </c>
      <c r="S464" s="140">
        <v>0</v>
      </c>
      <c r="T464" s="141">
        <f>S464*H464</f>
        <v>0</v>
      </c>
      <c r="AR464" s="142" t="s">
        <v>131</v>
      </c>
      <c r="AT464" s="142" t="s">
        <v>126</v>
      </c>
      <c r="AU464" s="142" t="s">
        <v>81</v>
      </c>
      <c r="AY464" s="16" t="s">
        <v>124</v>
      </c>
      <c r="BE464" s="143">
        <f>IF(N464="základní",J464,0)</f>
        <v>0</v>
      </c>
      <c r="BF464" s="143">
        <f>IF(N464="snížená",J464,0)</f>
        <v>0</v>
      </c>
      <c r="BG464" s="143">
        <f>IF(N464="zákl. přenesená",J464,0)</f>
        <v>0</v>
      </c>
      <c r="BH464" s="143">
        <f>IF(N464="sníž. přenesená",J464,0)</f>
        <v>0</v>
      </c>
      <c r="BI464" s="143">
        <f>IF(N464="nulová",J464,0)</f>
        <v>0</v>
      </c>
      <c r="BJ464" s="16" t="s">
        <v>79</v>
      </c>
      <c r="BK464" s="143">
        <f>ROUND(I464*H464,2)</f>
        <v>0</v>
      </c>
      <c r="BL464" s="16" t="s">
        <v>131</v>
      </c>
      <c r="BM464" s="142" t="s">
        <v>673</v>
      </c>
    </row>
    <row r="465" spans="2:65" s="1" customFormat="1">
      <c r="B465" s="31"/>
      <c r="D465" s="144" t="s">
        <v>133</v>
      </c>
      <c r="F465" s="145" t="s">
        <v>674</v>
      </c>
      <c r="I465" s="146"/>
      <c r="L465" s="31"/>
      <c r="M465" s="147"/>
      <c r="T465" s="55"/>
      <c r="AT465" s="16" t="s">
        <v>133</v>
      </c>
      <c r="AU465" s="16" t="s">
        <v>81</v>
      </c>
    </row>
    <row r="466" spans="2:65" s="1" customFormat="1" ht="107.25">
      <c r="B466" s="31"/>
      <c r="D466" s="144" t="s">
        <v>135</v>
      </c>
      <c r="F466" s="148" t="s">
        <v>664</v>
      </c>
      <c r="I466" s="146"/>
      <c r="L466" s="31"/>
      <c r="M466" s="147"/>
      <c r="T466" s="55"/>
      <c r="AT466" s="16" t="s">
        <v>135</v>
      </c>
      <c r="AU466" s="16" t="s">
        <v>81</v>
      </c>
    </row>
    <row r="467" spans="2:65" s="1" customFormat="1" ht="16.5" customHeight="1">
      <c r="B467" s="31"/>
      <c r="C467" s="131" t="s">
        <v>675</v>
      </c>
      <c r="D467" s="131" t="s">
        <v>126</v>
      </c>
      <c r="E467" s="132" t="s">
        <v>676</v>
      </c>
      <c r="F467" s="133" t="s">
        <v>677</v>
      </c>
      <c r="G467" s="134" t="s">
        <v>200</v>
      </c>
      <c r="H467" s="135">
        <v>1.8</v>
      </c>
      <c r="I467" s="136"/>
      <c r="J467" s="137">
        <f>ROUND(I467*H467,2)</f>
        <v>0</v>
      </c>
      <c r="K467" s="133" t="s">
        <v>130</v>
      </c>
      <c r="L467" s="31"/>
      <c r="M467" s="138" t="s">
        <v>1</v>
      </c>
      <c r="N467" s="139" t="s">
        <v>37</v>
      </c>
      <c r="P467" s="140">
        <f>O467*H467</f>
        <v>0</v>
      </c>
      <c r="Q467" s="140">
        <v>0.12</v>
      </c>
      <c r="R467" s="140">
        <f>Q467*H467</f>
        <v>0.216</v>
      </c>
      <c r="S467" s="140">
        <v>2.4900000000000002</v>
      </c>
      <c r="T467" s="141">
        <f>S467*H467</f>
        <v>4.4820000000000002</v>
      </c>
      <c r="AR467" s="142" t="s">
        <v>131</v>
      </c>
      <c r="AT467" s="142" t="s">
        <v>126</v>
      </c>
      <c r="AU467" s="142" t="s">
        <v>81</v>
      </c>
      <c r="AY467" s="16" t="s">
        <v>124</v>
      </c>
      <c r="BE467" s="143">
        <f>IF(N467="základní",J467,0)</f>
        <v>0</v>
      </c>
      <c r="BF467" s="143">
        <f>IF(N467="snížená",J467,0)</f>
        <v>0</v>
      </c>
      <c r="BG467" s="143">
        <f>IF(N467="zákl. přenesená",J467,0)</f>
        <v>0</v>
      </c>
      <c r="BH467" s="143">
        <f>IF(N467="sníž. přenesená",J467,0)</f>
        <v>0</v>
      </c>
      <c r="BI467" s="143">
        <f>IF(N467="nulová",J467,0)</f>
        <v>0</v>
      </c>
      <c r="BJ467" s="16" t="s">
        <v>79</v>
      </c>
      <c r="BK467" s="143">
        <f>ROUND(I467*H467,2)</f>
        <v>0</v>
      </c>
      <c r="BL467" s="16" t="s">
        <v>131</v>
      </c>
      <c r="BM467" s="142" t="s">
        <v>678</v>
      </c>
    </row>
    <row r="468" spans="2:65" s="1" customFormat="1">
      <c r="B468" s="31"/>
      <c r="D468" s="144" t="s">
        <v>133</v>
      </c>
      <c r="F468" s="145" t="s">
        <v>679</v>
      </c>
      <c r="I468" s="146"/>
      <c r="L468" s="31"/>
      <c r="M468" s="147"/>
      <c r="T468" s="55"/>
      <c r="AT468" s="16" t="s">
        <v>133</v>
      </c>
      <c r="AU468" s="16" t="s">
        <v>81</v>
      </c>
    </row>
    <row r="469" spans="2:65" s="1" customFormat="1" ht="97.5">
      <c r="B469" s="31"/>
      <c r="D469" s="144" t="s">
        <v>135</v>
      </c>
      <c r="F469" s="148" t="s">
        <v>680</v>
      </c>
      <c r="I469" s="146"/>
      <c r="L469" s="31"/>
      <c r="M469" s="147"/>
      <c r="T469" s="55"/>
      <c r="AT469" s="16" t="s">
        <v>135</v>
      </c>
      <c r="AU469" s="16" t="s">
        <v>81</v>
      </c>
    </row>
    <row r="470" spans="2:65" s="13" customFormat="1">
      <c r="B470" s="156"/>
      <c r="D470" s="144" t="s">
        <v>154</v>
      </c>
      <c r="E470" s="157" t="s">
        <v>1</v>
      </c>
      <c r="F470" s="158" t="s">
        <v>681</v>
      </c>
      <c r="H470" s="157" t="s">
        <v>1</v>
      </c>
      <c r="I470" s="159"/>
      <c r="L470" s="156"/>
      <c r="M470" s="160"/>
      <c r="T470" s="161"/>
      <c r="AT470" s="157" t="s">
        <v>154</v>
      </c>
      <c r="AU470" s="157" t="s">
        <v>81</v>
      </c>
      <c r="AV470" s="13" t="s">
        <v>79</v>
      </c>
      <c r="AW470" s="13" t="s">
        <v>29</v>
      </c>
      <c r="AX470" s="13" t="s">
        <v>72</v>
      </c>
      <c r="AY470" s="157" t="s">
        <v>124</v>
      </c>
    </row>
    <row r="471" spans="2:65" s="12" customFormat="1">
      <c r="B471" s="149"/>
      <c r="D471" s="144" t="s">
        <v>154</v>
      </c>
      <c r="E471" s="150" t="s">
        <v>1</v>
      </c>
      <c r="F471" s="151" t="s">
        <v>682</v>
      </c>
      <c r="H471" s="152">
        <v>1.8</v>
      </c>
      <c r="I471" s="153"/>
      <c r="L471" s="149"/>
      <c r="M471" s="154"/>
      <c r="T471" s="155"/>
      <c r="AT471" s="150" t="s">
        <v>154</v>
      </c>
      <c r="AU471" s="150" t="s">
        <v>81</v>
      </c>
      <c r="AV471" s="12" t="s">
        <v>81</v>
      </c>
      <c r="AW471" s="12" t="s">
        <v>29</v>
      </c>
      <c r="AX471" s="12" t="s">
        <v>79</v>
      </c>
      <c r="AY471" s="150" t="s">
        <v>124</v>
      </c>
    </row>
    <row r="472" spans="2:65" s="1" customFormat="1" ht="16.5" customHeight="1">
      <c r="B472" s="31"/>
      <c r="C472" s="131" t="s">
        <v>683</v>
      </c>
      <c r="D472" s="131" t="s">
        <v>126</v>
      </c>
      <c r="E472" s="132" t="s">
        <v>684</v>
      </c>
      <c r="F472" s="133" t="s">
        <v>685</v>
      </c>
      <c r="G472" s="134" t="s">
        <v>200</v>
      </c>
      <c r="H472" s="135">
        <v>4.5</v>
      </c>
      <c r="I472" s="136"/>
      <c r="J472" s="137">
        <f>ROUND(I472*H472,2)</f>
        <v>0</v>
      </c>
      <c r="K472" s="133" t="s">
        <v>130</v>
      </c>
      <c r="L472" s="31"/>
      <c r="M472" s="138" t="s">
        <v>1</v>
      </c>
      <c r="N472" s="139" t="s">
        <v>37</v>
      </c>
      <c r="P472" s="140">
        <f>O472*H472</f>
        <v>0</v>
      </c>
      <c r="Q472" s="140">
        <v>0.12</v>
      </c>
      <c r="R472" s="140">
        <f>Q472*H472</f>
        <v>0.54</v>
      </c>
      <c r="S472" s="140">
        <v>2.2000000000000002</v>
      </c>
      <c r="T472" s="141">
        <f>S472*H472</f>
        <v>9.9</v>
      </c>
      <c r="AR472" s="142" t="s">
        <v>131</v>
      </c>
      <c r="AT472" s="142" t="s">
        <v>126</v>
      </c>
      <c r="AU472" s="142" t="s">
        <v>81</v>
      </c>
      <c r="AY472" s="16" t="s">
        <v>124</v>
      </c>
      <c r="BE472" s="143">
        <f>IF(N472="základní",J472,0)</f>
        <v>0</v>
      </c>
      <c r="BF472" s="143">
        <f>IF(N472="snížená",J472,0)</f>
        <v>0</v>
      </c>
      <c r="BG472" s="143">
        <f>IF(N472="zákl. přenesená",J472,0)</f>
        <v>0</v>
      </c>
      <c r="BH472" s="143">
        <f>IF(N472="sníž. přenesená",J472,0)</f>
        <v>0</v>
      </c>
      <c r="BI472" s="143">
        <f>IF(N472="nulová",J472,0)</f>
        <v>0</v>
      </c>
      <c r="BJ472" s="16" t="s">
        <v>79</v>
      </c>
      <c r="BK472" s="143">
        <f>ROUND(I472*H472,2)</f>
        <v>0</v>
      </c>
      <c r="BL472" s="16" t="s">
        <v>131</v>
      </c>
      <c r="BM472" s="142" t="s">
        <v>686</v>
      </c>
    </row>
    <row r="473" spans="2:65" s="1" customFormat="1">
      <c r="B473" s="31"/>
      <c r="D473" s="144" t="s">
        <v>133</v>
      </c>
      <c r="F473" s="145" t="s">
        <v>687</v>
      </c>
      <c r="I473" s="146"/>
      <c r="L473" s="31"/>
      <c r="M473" s="147"/>
      <c r="T473" s="55"/>
      <c r="AT473" s="16" t="s">
        <v>133</v>
      </c>
      <c r="AU473" s="16" t="s">
        <v>81</v>
      </c>
    </row>
    <row r="474" spans="2:65" s="1" customFormat="1" ht="97.5">
      <c r="B474" s="31"/>
      <c r="D474" s="144" t="s">
        <v>135</v>
      </c>
      <c r="F474" s="148" t="s">
        <v>680</v>
      </c>
      <c r="I474" s="146"/>
      <c r="L474" s="31"/>
      <c r="M474" s="147"/>
      <c r="T474" s="55"/>
      <c r="AT474" s="16" t="s">
        <v>135</v>
      </c>
      <c r="AU474" s="16" t="s">
        <v>81</v>
      </c>
    </row>
    <row r="475" spans="2:65" s="13" customFormat="1">
      <c r="B475" s="156"/>
      <c r="D475" s="144" t="s">
        <v>154</v>
      </c>
      <c r="E475" s="157" t="s">
        <v>1</v>
      </c>
      <c r="F475" s="158" t="s">
        <v>413</v>
      </c>
      <c r="H475" s="157" t="s">
        <v>1</v>
      </c>
      <c r="I475" s="159"/>
      <c r="L475" s="156"/>
      <c r="M475" s="160"/>
      <c r="T475" s="161"/>
      <c r="AT475" s="157" t="s">
        <v>154</v>
      </c>
      <c r="AU475" s="157" t="s">
        <v>81</v>
      </c>
      <c r="AV475" s="13" t="s">
        <v>79</v>
      </c>
      <c r="AW475" s="13" t="s">
        <v>29</v>
      </c>
      <c r="AX475" s="13" t="s">
        <v>72</v>
      </c>
      <c r="AY475" s="157" t="s">
        <v>124</v>
      </c>
    </row>
    <row r="476" spans="2:65" s="12" customFormat="1">
      <c r="B476" s="149"/>
      <c r="D476" s="144" t="s">
        <v>154</v>
      </c>
      <c r="E476" s="150" t="s">
        <v>1</v>
      </c>
      <c r="F476" s="151" t="s">
        <v>688</v>
      </c>
      <c r="H476" s="152">
        <v>4.5</v>
      </c>
      <c r="I476" s="153"/>
      <c r="L476" s="149"/>
      <c r="M476" s="154"/>
      <c r="T476" s="155"/>
      <c r="AT476" s="150" t="s">
        <v>154</v>
      </c>
      <c r="AU476" s="150" t="s">
        <v>81</v>
      </c>
      <c r="AV476" s="12" t="s">
        <v>81</v>
      </c>
      <c r="AW476" s="12" t="s">
        <v>29</v>
      </c>
      <c r="AX476" s="12" t="s">
        <v>79</v>
      </c>
      <c r="AY476" s="150" t="s">
        <v>124</v>
      </c>
    </row>
    <row r="477" spans="2:65" s="1" customFormat="1" ht="16.5" customHeight="1">
      <c r="B477" s="31"/>
      <c r="C477" s="131" t="s">
        <v>689</v>
      </c>
      <c r="D477" s="131" t="s">
        <v>126</v>
      </c>
      <c r="E477" s="132" t="s">
        <v>690</v>
      </c>
      <c r="F477" s="133" t="s">
        <v>691</v>
      </c>
      <c r="G477" s="134" t="s">
        <v>200</v>
      </c>
      <c r="H477" s="135">
        <v>7</v>
      </c>
      <c r="I477" s="136"/>
      <c r="J477" s="137">
        <f>ROUND(I477*H477,2)</f>
        <v>0</v>
      </c>
      <c r="K477" s="133" t="s">
        <v>130</v>
      </c>
      <c r="L477" s="31"/>
      <c r="M477" s="138" t="s">
        <v>1</v>
      </c>
      <c r="N477" s="139" t="s">
        <v>37</v>
      </c>
      <c r="P477" s="140">
        <f>O477*H477</f>
        <v>0</v>
      </c>
      <c r="Q477" s="140">
        <v>0.12171</v>
      </c>
      <c r="R477" s="140">
        <f>Q477*H477</f>
        <v>0.85197000000000001</v>
      </c>
      <c r="S477" s="140">
        <v>2.4</v>
      </c>
      <c r="T477" s="141">
        <f>S477*H477</f>
        <v>16.8</v>
      </c>
      <c r="AR477" s="142" t="s">
        <v>131</v>
      </c>
      <c r="AT477" s="142" t="s">
        <v>126</v>
      </c>
      <c r="AU477" s="142" t="s">
        <v>81</v>
      </c>
      <c r="AY477" s="16" t="s">
        <v>124</v>
      </c>
      <c r="BE477" s="143">
        <f>IF(N477="základní",J477,0)</f>
        <v>0</v>
      </c>
      <c r="BF477" s="143">
        <f>IF(N477="snížená",J477,0)</f>
        <v>0</v>
      </c>
      <c r="BG477" s="143">
        <f>IF(N477="zákl. přenesená",J477,0)</f>
        <v>0</v>
      </c>
      <c r="BH477" s="143">
        <f>IF(N477="sníž. přenesená",J477,0)</f>
        <v>0</v>
      </c>
      <c r="BI477" s="143">
        <f>IF(N477="nulová",J477,0)</f>
        <v>0</v>
      </c>
      <c r="BJ477" s="16" t="s">
        <v>79</v>
      </c>
      <c r="BK477" s="143">
        <f>ROUND(I477*H477,2)</f>
        <v>0</v>
      </c>
      <c r="BL477" s="16" t="s">
        <v>131</v>
      </c>
      <c r="BM477" s="142" t="s">
        <v>692</v>
      </c>
    </row>
    <row r="478" spans="2:65" s="1" customFormat="1">
      <c r="B478" s="31"/>
      <c r="D478" s="144" t="s">
        <v>133</v>
      </c>
      <c r="F478" s="145" t="s">
        <v>693</v>
      </c>
      <c r="I478" s="146"/>
      <c r="L478" s="31"/>
      <c r="M478" s="147"/>
      <c r="T478" s="55"/>
      <c r="AT478" s="16" t="s">
        <v>133</v>
      </c>
      <c r="AU478" s="16" t="s">
        <v>81</v>
      </c>
    </row>
    <row r="479" spans="2:65" s="1" customFormat="1" ht="97.5">
      <c r="B479" s="31"/>
      <c r="D479" s="144" t="s">
        <v>135</v>
      </c>
      <c r="F479" s="148" t="s">
        <v>680</v>
      </c>
      <c r="I479" s="146"/>
      <c r="L479" s="31"/>
      <c r="M479" s="147"/>
      <c r="T479" s="55"/>
      <c r="AT479" s="16" t="s">
        <v>135</v>
      </c>
      <c r="AU479" s="16" t="s">
        <v>81</v>
      </c>
    </row>
    <row r="480" spans="2:65" s="13" customFormat="1">
      <c r="B480" s="156"/>
      <c r="D480" s="144" t="s">
        <v>154</v>
      </c>
      <c r="E480" s="157" t="s">
        <v>1</v>
      </c>
      <c r="F480" s="158" t="s">
        <v>694</v>
      </c>
      <c r="H480" s="157" t="s">
        <v>1</v>
      </c>
      <c r="I480" s="159"/>
      <c r="L480" s="156"/>
      <c r="M480" s="160"/>
      <c r="T480" s="161"/>
      <c r="AT480" s="157" t="s">
        <v>154</v>
      </c>
      <c r="AU480" s="157" t="s">
        <v>81</v>
      </c>
      <c r="AV480" s="13" t="s">
        <v>79</v>
      </c>
      <c r="AW480" s="13" t="s">
        <v>29</v>
      </c>
      <c r="AX480" s="13" t="s">
        <v>72</v>
      </c>
      <c r="AY480" s="157" t="s">
        <v>124</v>
      </c>
    </row>
    <row r="481" spans="2:65" s="12" customFormat="1">
      <c r="B481" s="149"/>
      <c r="D481" s="144" t="s">
        <v>154</v>
      </c>
      <c r="E481" s="150" t="s">
        <v>1</v>
      </c>
      <c r="F481" s="151" t="s">
        <v>695</v>
      </c>
      <c r="H481" s="152">
        <v>7</v>
      </c>
      <c r="I481" s="153"/>
      <c r="L481" s="149"/>
      <c r="M481" s="154"/>
      <c r="T481" s="155"/>
      <c r="AT481" s="150" t="s">
        <v>154</v>
      </c>
      <c r="AU481" s="150" t="s">
        <v>81</v>
      </c>
      <c r="AV481" s="12" t="s">
        <v>81</v>
      </c>
      <c r="AW481" s="12" t="s">
        <v>29</v>
      </c>
      <c r="AX481" s="12" t="s">
        <v>79</v>
      </c>
      <c r="AY481" s="150" t="s">
        <v>124</v>
      </c>
    </row>
    <row r="482" spans="2:65" s="1" customFormat="1" ht="16.5" customHeight="1">
      <c r="B482" s="31"/>
      <c r="C482" s="131" t="s">
        <v>696</v>
      </c>
      <c r="D482" s="131" t="s">
        <v>126</v>
      </c>
      <c r="E482" s="132" t="s">
        <v>697</v>
      </c>
      <c r="F482" s="133" t="s">
        <v>698</v>
      </c>
      <c r="G482" s="134" t="s">
        <v>177</v>
      </c>
      <c r="H482" s="135">
        <v>8</v>
      </c>
      <c r="I482" s="136"/>
      <c r="J482" s="137">
        <f>ROUND(I482*H482,2)</f>
        <v>0</v>
      </c>
      <c r="K482" s="133" t="s">
        <v>130</v>
      </c>
      <c r="L482" s="31"/>
      <c r="M482" s="138" t="s">
        <v>1</v>
      </c>
      <c r="N482" s="139" t="s">
        <v>37</v>
      </c>
      <c r="P482" s="140">
        <f>O482*H482</f>
        <v>0</v>
      </c>
      <c r="Q482" s="140">
        <v>0</v>
      </c>
      <c r="R482" s="140">
        <f>Q482*H482</f>
        <v>0</v>
      </c>
      <c r="S482" s="140">
        <v>2.48E-3</v>
      </c>
      <c r="T482" s="141">
        <f>S482*H482</f>
        <v>1.984E-2</v>
      </c>
      <c r="AR482" s="142" t="s">
        <v>131</v>
      </c>
      <c r="AT482" s="142" t="s">
        <v>126</v>
      </c>
      <c r="AU482" s="142" t="s">
        <v>81</v>
      </c>
      <c r="AY482" s="16" t="s">
        <v>124</v>
      </c>
      <c r="BE482" s="143">
        <f>IF(N482="základní",J482,0)</f>
        <v>0</v>
      </c>
      <c r="BF482" s="143">
        <f>IF(N482="snížená",J482,0)</f>
        <v>0</v>
      </c>
      <c r="BG482" s="143">
        <f>IF(N482="zákl. přenesená",J482,0)</f>
        <v>0</v>
      </c>
      <c r="BH482" s="143">
        <f>IF(N482="sníž. přenesená",J482,0)</f>
        <v>0</v>
      </c>
      <c r="BI482" s="143">
        <f>IF(N482="nulová",J482,0)</f>
        <v>0</v>
      </c>
      <c r="BJ482" s="16" t="s">
        <v>79</v>
      </c>
      <c r="BK482" s="143">
        <f>ROUND(I482*H482,2)</f>
        <v>0</v>
      </c>
      <c r="BL482" s="16" t="s">
        <v>131</v>
      </c>
      <c r="BM482" s="142" t="s">
        <v>699</v>
      </c>
    </row>
    <row r="483" spans="2:65" s="1" customFormat="1">
      <c r="B483" s="31"/>
      <c r="D483" s="144" t="s">
        <v>133</v>
      </c>
      <c r="F483" s="145" t="s">
        <v>700</v>
      </c>
      <c r="I483" s="146"/>
      <c r="L483" s="31"/>
      <c r="M483" s="147"/>
      <c r="T483" s="55"/>
      <c r="AT483" s="16" t="s">
        <v>133</v>
      </c>
      <c r="AU483" s="16" t="s">
        <v>81</v>
      </c>
    </row>
    <row r="484" spans="2:65" s="1" customFormat="1" ht="29.25">
      <c r="B484" s="31"/>
      <c r="D484" s="144" t="s">
        <v>135</v>
      </c>
      <c r="F484" s="148" t="s">
        <v>701</v>
      </c>
      <c r="I484" s="146"/>
      <c r="L484" s="31"/>
      <c r="M484" s="147"/>
      <c r="T484" s="55"/>
      <c r="AT484" s="16" t="s">
        <v>135</v>
      </c>
      <c r="AU484" s="16" t="s">
        <v>81</v>
      </c>
    </row>
    <row r="485" spans="2:65" s="1" customFormat="1" ht="16.5" customHeight="1">
      <c r="B485" s="31"/>
      <c r="C485" s="131" t="s">
        <v>702</v>
      </c>
      <c r="D485" s="131" t="s">
        <v>126</v>
      </c>
      <c r="E485" s="132" t="s">
        <v>703</v>
      </c>
      <c r="F485" s="133" t="s">
        <v>704</v>
      </c>
      <c r="G485" s="134" t="s">
        <v>177</v>
      </c>
      <c r="H485" s="135">
        <v>10</v>
      </c>
      <c r="I485" s="136"/>
      <c r="J485" s="137">
        <f>ROUND(I485*H485,2)</f>
        <v>0</v>
      </c>
      <c r="K485" s="133" t="s">
        <v>1</v>
      </c>
      <c r="L485" s="31"/>
      <c r="M485" s="138" t="s">
        <v>1</v>
      </c>
      <c r="N485" s="139" t="s">
        <v>37</v>
      </c>
      <c r="P485" s="140">
        <f>O485*H485</f>
        <v>0</v>
      </c>
      <c r="Q485" s="140">
        <v>0</v>
      </c>
      <c r="R485" s="140">
        <f>Q485*H485</f>
        <v>0</v>
      </c>
      <c r="S485" s="140">
        <v>0.1</v>
      </c>
      <c r="T485" s="141">
        <f>S485*H485</f>
        <v>1</v>
      </c>
      <c r="AR485" s="142" t="s">
        <v>131</v>
      </c>
      <c r="AT485" s="142" t="s">
        <v>126</v>
      </c>
      <c r="AU485" s="142" t="s">
        <v>81</v>
      </c>
      <c r="AY485" s="16" t="s">
        <v>124</v>
      </c>
      <c r="BE485" s="143">
        <f>IF(N485="základní",J485,0)</f>
        <v>0</v>
      </c>
      <c r="BF485" s="143">
        <f>IF(N485="snížená",J485,0)</f>
        <v>0</v>
      </c>
      <c r="BG485" s="143">
        <f>IF(N485="zákl. přenesená",J485,0)</f>
        <v>0</v>
      </c>
      <c r="BH485" s="143">
        <f>IF(N485="sníž. přenesená",J485,0)</f>
        <v>0</v>
      </c>
      <c r="BI485" s="143">
        <f>IF(N485="nulová",J485,0)</f>
        <v>0</v>
      </c>
      <c r="BJ485" s="16" t="s">
        <v>79</v>
      </c>
      <c r="BK485" s="143">
        <f>ROUND(I485*H485,2)</f>
        <v>0</v>
      </c>
      <c r="BL485" s="16" t="s">
        <v>131</v>
      </c>
      <c r="BM485" s="142" t="s">
        <v>705</v>
      </c>
    </row>
    <row r="486" spans="2:65" s="1" customFormat="1" ht="19.5">
      <c r="B486" s="31"/>
      <c r="D486" s="144" t="s">
        <v>133</v>
      </c>
      <c r="F486" s="145" t="s">
        <v>706</v>
      </c>
      <c r="I486" s="146"/>
      <c r="L486" s="31"/>
      <c r="M486" s="147"/>
      <c r="T486" s="55"/>
      <c r="AT486" s="16" t="s">
        <v>133</v>
      </c>
      <c r="AU486" s="16" t="s">
        <v>81</v>
      </c>
    </row>
    <row r="487" spans="2:65" s="13" customFormat="1">
      <c r="B487" s="156"/>
      <c r="D487" s="144" t="s">
        <v>154</v>
      </c>
      <c r="E487" s="157" t="s">
        <v>1</v>
      </c>
      <c r="F487" s="158" t="s">
        <v>707</v>
      </c>
      <c r="H487" s="157" t="s">
        <v>1</v>
      </c>
      <c r="I487" s="159"/>
      <c r="L487" s="156"/>
      <c r="M487" s="160"/>
      <c r="T487" s="161"/>
      <c r="AT487" s="157" t="s">
        <v>154</v>
      </c>
      <c r="AU487" s="157" t="s">
        <v>81</v>
      </c>
      <c r="AV487" s="13" t="s">
        <v>79</v>
      </c>
      <c r="AW487" s="13" t="s">
        <v>29</v>
      </c>
      <c r="AX487" s="13" t="s">
        <v>72</v>
      </c>
      <c r="AY487" s="157" t="s">
        <v>124</v>
      </c>
    </row>
    <row r="488" spans="2:65" s="12" customFormat="1">
      <c r="B488" s="149"/>
      <c r="D488" s="144" t="s">
        <v>154</v>
      </c>
      <c r="E488" s="150" t="s">
        <v>1</v>
      </c>
      <c r="F488" s="151" t="s">
        <v>190</v>
      </c>
      <c r="H488" s="152">
        <v>10</v>
      </c>
      <c r="I488" s="153"/>
      <c r="L488" s="149"/>
      <c r="M488" s="154"/>
      <c r="T488" s="155"/>
      <c r="AT488" s="150" t="s">
        <v>154</v>
      </c>
      <c r="AU488" s="150" t="s">
        <v>81</v>
      </c>
      <c r="AV488" s="12" t="s">
        <v>81</v>
      </c>
      <c r="AW488" s="12" t="s">
        <v>29</v>
      </c>
      <c r="AX488" s="12" t="s">
        <v>79</v>
      </c>
      <c r="AY488" s="150" t="s">
        <v>124</v>
      </c>
    </row>
    <row r="489" spans="2:65" s="1" customFormat="1" ht="16.5" customHeight="1">
      <c r="B489" s="31"/>
      <c r="C489" s="131" t="s">
        <v>708</v>
      </c>
      <c r="D489" s="131" t="s">
        <v>126</v>
      </c>
      <c r="E489" s="132" t="s">
        <v>709</v>
      </c>
      <c r="F489" s="133" t="s">
        <v>710</v>
      </c>
      <c r="G489" s="134" t="s">
        <v>177</v>
      </c>
      <c r="H489" s="135">
        <v>8.4</v>
      </c>
      <c r="I489" s="136"/>
      <c r="J489" s="137">
        <f>ROUND(I489*H489,2)</f>
        <v>0</v>
      </c>
      <c r="K489" s="133" t="s">
        <v>130</v>
      </c>
      <c r="L489" s="31"/>
      <c r="M489" s="138" t="s">
        <v>1</v>
      </c>
      <c r="N489" s="139" t="s">
        <v>37</v>
      </c>
      <c r="P489" s="140">
        <f>O489*H489</f>
        <v>0</v>
      </c>
      <c r="Q489" s="140">
        <v>4.6999999999999999E-4</v>
      </c>
      <c r="R489" s="140">
        <f>Q489*H489</f>
        <v>3.9480000000000001E-3</v>
      </c>
      <c r="S489" s="140">
        <v>5.0000000000000001E-3</v>
      </c>
      <c r="T489" s="141">
        <f>S489*H489</f>
        <v>4.2000000000000003E-2</v>
      </c>
      <c r="AR489" s="142" t="s">
        <v>131</v>
      </c>
      <c r="AT489" s="142" t="s">
        <v>126</v>
      </c>
      <c r="AU489" s="142" t="s">
        <v>81</v>
      </c>
      <c r="AY489" s="16" t="s">
        <v>124</v>
      </c>
      <c r="BE489" s="143">
        <f>IF(N489="základní",J489,0)</f>
        <v>0</v>
      </c>
      <c r="BF489" s="143">
        <f>IF(N489="snížená",J489,0)</f>
        <v>0</v>
      </c>
      <c r="BG489" s="143">
        <f>IF(N489="zákl. přenesená",J489,0)</f>
        <v>0</v>
      </c>
      <c r="BH489" s="143">
        <f>IF(N489="sníž. přenesená",J489,0)</f>
        <v>0</v>
      </c>
      <c r="BI489" s="143">
        <f>IF(N489="nulová",J489,0)</f>
        <v>0</v>
      </c>
      <c r="BJ489" s="16" t="s">
        <v>79</v>
      </c>
      <c r="BK489" s="143">
        <f>ROUND(I489*H489,2)</f>
        <v>0</v>
      </c>
      <c r="BL489" s="16" t="s">
        <v>131</v>
      </c>
      <c r="BM489" s="142" t="s">
        <v>711</v>
      </c>
    </row>
    <row r="490" spans="2:65" s="1" customFormat="1" ht="19.5">
      <c r="B490" s="31"/>
      <c r="D490" s="144" t="s">
        <v>133</v>
      </c>
      <c r="F490" s="145" t="s">
        <v>712</v>
      </c>
      <c r="I490" s="146"/>
      <c r="L490" s="31"/>
      <c r="M490" s="147"/>
      <c r="T490" s="55"/>
      <c r="AT490" s="16" t="s">
        <v>133</v>
      </c>
      <c r="AU490" s="16" t="s">
        <v>81</v>
      </c>
    </row>
    <row r="491" spans="2:65" s="1" customFormat="1" ht="29.25">
      <c r="B491" s="31"/>
      <c r="D491" s="144" t="s">
        <v>135</v>
      </c>
      <c r="F491" s="148" t="s">
        <v>713</v>
      </c>
      <c r="I491" s="146"/>
      <c r="L491" s="31"/>
      <c r="M491" s="147"/>
      <c r="T491" s="55"/>
      <c r="AT491" s="16" t="s">
        <v>135</v>
      </c>
      <c r="AU491" s="16" t="s">
        <v>81</v>
      </c>
    </row>
    <row r="492" spans="2:65" s="13" customFormat="1">
      <c r="B492" s="156"/>
      <c r="D492" s="144" t="s">
        <v>154</v>
      </c>
      <c r="E492" s="157" t="s">
        <v>1</v>
      </c>
      <c r="F492" s="158" t="s">
        <v>714</v>
      </c>
      <c r="H492" s="157" t="s">
        <v>1</v>
      </c>
      <c r="I492" s="159"/>
      <c r="L492" s="156"/>
      <c r="M492" s="160"/>
      <c r="T492" s="161"/>
      <c r="AT492" s="157" t="s">
        <v>154</v>
      </c>
      <c r="AU492" s="157" t="s">
        <v>81</v>
      </c>
      <c r="AV492" s="13" t="s">
        <v>79</v>
      </c>
      <c r="AW492" s="13" t="s">
        <v>29</v>
      </c>
      <c r="AX492" s="13" t="s">
        <v>72</v>
      </c>
      <c r="AY492" s="157" t="s">
        <v>124</v>
      </c>
    </row>
    <row r="493" spans="2:65" s="12" customFormat="1">
      <c r="B493" s="149"/>
      <c r="D493" s="144" t="s">
        <v>154</v>
      </c>
      <c r="E493" s="150" t="s">
        <v>1</v>
      </c>
      <c r="F493" s="151" t="s">
        <v>715</v>
      </c>
      <c r="H493" s="152">
        <v>8.4</v>
      </c>
      <c r="I493" s="153"/>
      <c r="L493" s="149"/>
      <c r="M493" s="154"/>
      <c r="T493" s="155"/>
      <c r="AT493" s="150" t="s">
        <v>154</v>
      </c>
      <c r="AU493" s="150" t="s">
        <v>81</v>
      </c>
      <c r="AV493" s="12" t="s">
        <v>81</v>
      </c>
      <c r="AW493" s="12" t="s">
        <v>29</v>
      </c>
      <c r="AX493" s="12" t="s">
        <v>79</v>
      </c>
      <c r="AY493" s="150" t="s">
        <v>124</v>
      </c>
    </row>
    <row r="494" spans="2:65" s="1" customFormat="1" ht="16.5" customHeight="1">
      <c r="B494" s="31"/>
      <c r="C494" s="131" t="s">
        <v>716</v>
      </c>
      <c r="D494" s="131" t="s">
        <v>126</v>
      </c>
      <c r="E494" s="132" t="s">
        <v>717</v>
      </c>
      <c r="F494" s="133" t="s">
        <v>718</v>
      </c>
      <c r="G494" s="134" t="s">
        <v>145</v>
      </c>
      <c r="H494" s="135">
        <v>129.06399999999999</v>
      </c>
      <c r="I494" s="136"/>
      <c r="J494" s="137">
        <f>ROUND(I494*H494,2)</f>
        <v>0</v>
      </c>
      <c r="K494" s="133" t="s">
        <v>130</v>
      </c>
      <c r="L494" s="31"/>
      <c r="M494" s="138" t="s">
        <v>1</v>
      </c>
      <c r="N494" s="139" t="s">
        <v>37</v>
      </c>
      <c r="P494" s="140">
        <f>O494*H494</f>
        <v>0</v>
      </c>
      <c r="Q494" s="140">
        <v>0</v>
      </c>
      <c r="R494" s="140">
        <f>Q494*H494</f>
        <v>0</v>
      </c>
      <c r="S494" s="140">
        <v>7.0000000000000007E-2</v>
      </c>
      <c r="T494" s="141">
        <f>S494*H494</f>
        <v>9.0344800000000003</v>
      </c>
      <c r="AR494" s="142" t="s">
        <v>131</v>
      </c>
      <c r="AT494" s="142" t="s">
        <v>126</v>
      </c>
      <c r="AU494" s="142" t="s">
        <v>81</v>
      </c>
      <c r="AY494" s="16" t="s">
        <v>124</v>
      </c>
      <c r="BE494" s="143">
        <f>IF(N494="základní",J494,0)</f>
        <v>0</v>
      </c>
      <c r="BF494" s="143">
        <f>IF(N494="snížená",J494,0)</f>
        <v>0</v>
      </c>
      <c r="BG494" s="143">
        <f>IF(N494="zákl. přenesená",J494,0)</f>
        <v>0</v>
      </c>
      <c r="BH494" s="143">
        <f>IF(N494="sníž. přenesená",J494,0)</f>
        <v>0</v>
      </c>
      <c r="BI494" s="143">
        <f>IF(N494="nulová",J494,0)</f>
        <v>0</v>
      </c>
      <c r="BJ494" s="16" t="s">
        <v>79</v>
      </c>
      <c r="BK494" s="143">
        <f>ROUND(I494*H494,2)</f>
        <v>0</v>
      </c>
      <c r="BL494" s="16" t="s">
        <v>131</v>
      </c>
      <c r="BM494" s="142" t="s">
        <v>719</v>
      </c>
    </row>
    <row r="495" spans="2:65" s="1" customFormat="1">
      <c r="B495" s="31"/>
      <c r="D495" s="144" t="s">
        <v>133</v>
      </c>
      <c r="F495" s="145" t="s">
        <v>720</v>
      </c>
      <c r="I495" s="146"/>
      <c r="L495" s="31"/>
      <c r="M495" s="147"/>
      <c r="T495" s="55"/>
      <c r="AT495" s="16" t="s">
        <v>133</v>
      </c>
      <c r="AU495" s="16" t="s">
        <v>81</v>
      </c>
    </row>
    <row r="496" spans="2:65" s="1" customFormat="1" ht="39">
      <c r="B496" s="31"/>
      <c r="D496" s="144" t="s">
        <v>135</v>
      </c>
      <c r="F496" s="148" t="s">
        <v>721</v>
      </c>
      <c r="I496" s="146"/>
      <c r="L496" s="31"/>
      <c r="M496" s="147"/>
      <c r="T496" s="55"/>
      <c r="AT496" s="16" t="s">
        <v>135</v>
      </c>
      <c r="AU496" s="16" t="s">
        <v>81</v>
      </c>
    </row>
    <row r="497" spans="2:65" s="1" customFormat="1" ht="16.5" customHeight="1">
      <c r="B497" s="31"/>
      <c r="C497" s="131" t="s">
        <v>722</v>
      </c>
      <c r="D497" s="131" t="s">
        <v>126</v>
      </c>
      <c r="E497" s="132" t="s">
        <v>723</v>
      </c>
      <c r="F497" s="133" t="s">
        <v>724</v>
      </c>
      <c r="G497" s="134" t="s">
        <v>145</v>
      </c>
      <c r="H497" s="135">
        <v>58.216000000000001</v>
      </c>
      <c r="I497" s="136"/>
      <c r="J497" s="137">
        <f>ROUND(I497*H497,2)</f>
        <v>0</v>
      </c>
      <c r="K497" s="133" t="s">
        <v>130</v>
      </c>
      <c r="L497" s="31"/>
      <c r="M497" s="138" t="s">
        <v>1</v>
      </c>
      <c r="N497" s="139" t="s">
        <v>37</v>
      </c>
      <c r="P497" s="140">
        <f>O497*H497</f>
        <v>0</v>
      </c>
      <c r="Q497" s="140">
        <v>1.9429999999999999E-2</v>
      </c>
      <c r="R497" s="140">
        <f>Q497*H497</f>
        <v>1.1311368799999999</v>
      </c>
      <c r="S497" s="140">
        <v>0</v>
      </c>
      <c r="T497" s="141">
        <f>S497*H497</f>
        <v>0</v>
      </c>
      <c r="AR497" s="142" t="s">
        <v>131</v>
      </c>
      <c r="AT497" s="142" t="s">
        <v>126</v>
      </c>
      <c r="AU497" s="142" t="s">
        <v>81</v>
      </c>
      <c r="AY497" s="16" t="s">
        <v>124</v>
      </c>
      <c r="BE497" s="143">
        <f>IF(N497="základní",J497,0)</f>
        <v>0</v>
      </c>
      <c r="BF497" s="143">
        <f>IF(N497="snížená",J497,0)</f>
        <v>0</v>
      </c>
      <c r="BG497" s="143">
        <f>IF(N497="zákl. přenesená",J497,0)</f>
        <v>0</v>
      </c>
      <c r="BH497" s="143">
        <f>IF(N497="sníž. přenesená",J497,0)</f>
        <v>0</v>
      </c>
      <c r="BI497" s="143">
        <f>IF(N497="nulová",J497,0)</f>
        <v>0</v>
      </c>
      <c r="BJ497" s="16" t="s">
        <v>79</v>
      </c>
      <c r="BK497" s="143">
        <f>ROUND(I497*H497,2)</f>
        <v>0</v>
      </c>
      <c r="BL497" s="16" t="s">
        <v>131</v>
      </c>
      <c r="BM497" s="142" t="s">
        <v>725</v>
      </c>
    </row>
    <row r="498" spans="2:65" s="1" customFormat="1">
      <c r="B498" s="31"/>
      <c r="D498" s="144" t="s">
        <v>133</v>
      </c>
      <c r="F498" s="145" t="s">
        <v>726</v>
      </c>
      <c r="I498" s="146"/>
      <c r="L498" s="31"/>
      <c r="M498" s="147"/>
      <c r="T498" s="55"/>
      <c r="AT498" s="16" t="s">
        <v>133</v>
      </c>
      <c r="AU498" s="16" t="s">
        <v>81</v>
      </c>
    </row>
    <row r="499" spans="2:65" s="1" customFormat="1" ht="68.25">
      <c r="B499" s="31"/>
      <c r="D499" s="144" t="s">
        <v>135</v>
      </c>
      <c r="F499" s="148" t="s">
        <v>727</v>
      </c>
      <c r="I499" s="146"/>
      <c r="L499" s="31"/>
      <c r="M499" s="147"/>
      <c r="T499" s="55"/>
      <c r="AT499" s="16" t="s">
        <v>135</v>
      </c>
      <c r="AU499" s="16" t="s">
        <v>81</v>
      </c>
    </row>
    <row r="500" spans="2:65" s="13" customFormat="1">
      <c r="B500" s="156"/>
      <c r="D500" s="144" t="s">
        <v>154</v>
      </c>
      <c r="E500" s="157" t="s">
        <v>1</v>
      </c>
      <c r="F500" s="158" t="s">
        <v>728</v>
      </c>
      <c r="H500" s="157" t="s">
        <v>1</v>
      </c>
      <c r="I500" s="159"/>
      <c r="L500" s="156"/>
      <c r="M500" s="160"/>
      <c r="T500" s="161"/>
      <c r="AT500" s="157" t="s">
        <v>154</v>
      </c>
      <c r="AU500" s="157" t="s">
        <v>81</v>
      </c>
      <c r="AV500" s="13" t="s">
        <v>79</v>
      </c>
      <c r="AW500" s="13" t="s">
        <v>29</v>
      </c>
      <c r="AX500" s="13" t="s">
        <v>72</v>
      </c>
      <c r="AY500" s="157" t="s">
        <v>124</v>
      </c>
    </row>
    <row r="501" spans="2:65" s="12" customFormat="1">
      <c r="B501" s="149"/>
      <c r="D501" s="144" t="s">
        <v>154</v>
      </c>
      <c r="E501" s="150" t="s">
        <v>1</v>
      </c>
      <c r="F501" s="151" t="s">
        <v>729</v>
      </c>
      <c r="H501" s="152">
        <v>50.176000000000002</v>
      </c>
      <c r="I501" s="153"/>
      <c r="L501" s="149"/>
      <c r="M501" s="154"/>
      <c r="T501" s="155"/>
      <c r="AT501" s="150" t="s">
        <v>154</v>
      </c>
      <c r="AU501" s="150" t="s">
        <v>81</v>
      </c>
      <c r="AV501" s="12" t="s">
        <v>81</v>
      </c>
      <c r="AW501" s="12" t="s">
        <v>29</v>
      </c>
      <c r="AX501" s="12" t="s">
        <v>72</v>
      </c>
      <c r="AY501" s="150" t="s">
        <v>124</v>
      </c>
    </row>
    <row r="502" spans="2:65" s="13" customFormat="1">
      <c r="B502" s="156"/>
      <c r="D502" s="144" t="s">
        <v>154</v>
      </c>
      <c r="E502" s="157" t="s">
        <v>1</v>
      </c>
      <c r="F502" s="158" t="s">
        <v>413</v>
      </c>
      <c r="H502" s="157" t="s">
        <v>1</v>
      </c>
      <c r="I502" s="159"/>
      <c r="L502" s="156"/>
      <c r="M502" s="160"/>
      <c r="T502" s="161"/>
      <c r="AT502" s="157" t="s">
        <v>154</v>
      </c>
      <c r="AU502" s="157" t="s">
        <v>81</v>
      </c>
      <c r="AV502" s="13" t="s">
        <v>79</v>
      </c>
      <c r="AW502" s="13" t="s">
        <v>29</v>
      </c>
      <c r="AX502" s="13" t="s">
        <v>72</v>
      </c>
      <c r="AY502" s="157" t="s">
        <v>124</v>
      </c>
    </row>
    <row r="503" spans="2:65" s="12" customFormat="1">
      <c r="B503" s="149"/>
      <c r="D503" s="144" t="s">
        <v>154</v>
      </c>
      <c r="E503" s="150" t="s">
        <v>1</v>
      </c>
      <c r="F503" s="151" t="s">
        <v>730</v>
      </c>
      <c r="H503" s="152">
        <v>8.0399999999999991</v>
      </c>
      <c r="I503" s="153"/>
      <c r="L503" s="149"/>
      <c r="M503" s="154"/>
      <c r="T503" s="155"/>
      <c r="AT503" s="150" t="s">
        <v>154</v>
      </c>
      <c r="AU503" s="150" t="s">
        <v>81</v>
      </c>
      <c r="AV503" s="12" t="s">
        <v>81</v>
      </c>
      <c r="AW503" s="12" t="s">
        <v>29</v>
      </c>
      <c r="AX503" s="12" t="s">
        <v>72</v>
      </c>
      <c r="AY503" s="150" t="s">
        <v>124</v>
      </c>
    </row>
    <row r="504" spans="2:65" s="14" customFormat="1">
      <c r="B504" s="162"/>
      <c r="D504" s="144" t="s">
        <v>154</v>
      </c>
      <c r="E504" s="163" t="s">
        <v>1</v>
      </c>
      <c r="F504" s="164" t="s">
        <v>210</v>
      </c>
      <c r="H504" s="165">
        <v>58.216000000000001</v>
      </c>
      <c r="I504" s="166"/>
      <c r="L504" s="162"/>
      <c r="M504" s="167"/>
      <c r="T504" s="168"/>
      <c r="AT504" s="163" t="s">
        <v>154</v>
      </c>
      <c r="AU504" s="163" t="s">
        <v>81</v>
      </c>
      <c r="AV504" s="14" t="s">
        <v>131</v>
      </c>
      <c r="AW504" s="14" t="s">
        <v>29</v>
      </c>
      <c r="AX504" s="14" t="s">
        <v>79</v>
      </c>
      <c r="AY504" s="163" t="s">
        <v>124</v>
      </c>
    </row>
    <row r="505" spans="2:65" s="1" customFormat="1" ht="16.5" customHeight="1">
      <c r="B505" s="31"/>
      <c r="C505" s="131" t="s">
        <v>731</v>
      </c>
      <c r="D505" s="131" t="s">
        <v>126</v>
      </c>
      <c r="E505" s="132" t="s">
        <v>732</v>
      </c>
      <c r="F505" s="133" t="s">
        <v>733</v>
      </c>
      <c r="G505" s="134" t="s">
        <v>145</v>
      </c>
      <c r="H505" s="135">
        <v>2.911</v>
      </c>
      <c r="I505" s="136"/>
      <c r="J505" s="137">
        <f>ROUND(I505*H505,2)</f>
        <v>0</v>
      </c>
      <c r="K505" s="133" t="s">
        <v>130</v>
      </c>
      <c r="L505" s="31"/>
      <c r="M505" s="138" t="s">
        <v>1</v>
      </c>
      <c r="N505" s="139" t="s">
        <v>37</v>
      </c>
      <c r="P505" s="140">
        <f>O505*H505</f>
        <v>0</v>
      </c>
      <c r="Q505" s="140">
        <v>5.8279999999999998E-2</v>
      </c>
      <c r="R505" s="140">
        <f>Q505*H505</f>
        <v>0.16965307999999998</v>
      </c>
      <c r="S505" s="140">
        <v>0</v>
      </c>
      <c r="T505" s="141">
        <f>S505*H505</f>
        <v>0</v>
      </c>
      <c r="AR505" s="142" t="s">
        <v>131</v>
      </c>
      <c r="AT505" s="142" t="s">
        <v>126</v>
      </c>
      <c r="AU505" s="142" t="s">
        <v>81</v>
      </c>
      <c r="AY505" s="16" t="s">
        <v>124</v>
      </c>
      <c r="BE505" s="143">
        <f>IF(N505="základní",J505,0)</f>
        <v>0</v>
      </c>
      <c r="BF505" s="143">
        <f>IF(N505="snížená",J505,0)</f>
        <v>0</v>
      </c>
      <c r="BG505" s="143">
        <f>IF(N505="zákl. přenesená",J505,0)</f>
        <v>0</v>
      </c>
      <c r="BH505" s="143">
        <f>IF(N505="sníž. přenesená",J505,0)</f>
        <v>0</v>
      </c>
      <c r="BI505" s="143">
        <f>IF(N505="nulová",J505,0)</f>
        <v>0</v>
      </c>
      <c r="BJ505" s="16" t="s">
        <v>79</v>
      </c>
      <c r="BK505" s="143">
        <f>ROUND(I505*H505,2)</f>
        <v>0</v>
      </c>
      <c r="BL505" s="16" t="s">
        <v>131</v>
      </c>
      <c r="BM505" s="142" t="s">
        <v>734</v>
      </c>
    </row>
    <row r="506" spans="2:65" s="1" customFormat="1">
      <c r="B506" s="31"/>
      <c r="D506" s="144" t="s">
        <v>133</v>
      </c>
      <c r="F506" s="145" t="s">
        <v>735</v>
      </c>
      <c r="I506" s="146"/>
      <c r="L506" s="31"/>
      <c r="M506" s="147"/>
      <c r="T506" s="55"/>
      <c r="AT506" s="16" t="s">
        <v>133</v>
      </c>
      <c r="AU506" s="16" t="s">
        <v>81</v>
      </c>
    </row>
    <row r="507" spans="2:65" s="1" customFormat="1" ht="68.25">
      <c r="B507" s="31"/>
      <c r="D507" s="144" t="s">
        <v>135</v>
      </c>
      <c r="F507" s="148" t="s">
        <v>727</v>
      </c>
      <c r="I507" s="146"/>
      <c r="L507" s="31"/>
      <c r="M507" s="147"/>
      <c r="T507" s="55"/>
      <c r="AT507" s="16" t="s">
        <v>135</v>
      </c>
      <c r="AU507" s="16" t="s">
        <v>81</v>
      </c>
    </row>
    <row r="508" spans="2:65" s="13" customFormat="1">
      <c r="B508" s="156"/>
      <c r="D508" s="144" t="s">
        <v>154</v>
      </c>
      <c r="E508" s="157" t="s">
        <v>1</v>
      </c>
      <c r="F508" s="158" t="s">
        <v>736</v>
      </c>
      <c r="H508" s="157" t="s">
        <v>1</v>
      </c>
      <c r="I508" s="159"/>
      <c r="L508" s="156"/>
      <c r="M508" s="160"/>
      <c r="T508" s="161"/>
      <c r="AT508" s="157" t="s">
        <v>154</v>
      </c>
      <c r="AU508" s="157" t="s">
        <v>81</v>
      </c>
      <c r="AV508" s="13" t="s">
        <v>79</v>
      </c>
      <c r="AW508" s="13" t="s">
        <v>29</v>
      </c>
      <c r="AX508" s="13" t="s">
        <v>72</v>
      </c>
      <c r="AY508" s="157" t="s">
        <v>124</v>
      </c>
    </row>
    <row r="509" spans="2:65" s="12" customFormat="1">
      <c r="B509" s="149"/>
      <c r="D509" s="144" t="s">
        <v>154</v>
      </c>
      <c r="E509" s="150" t="s">
        <v>1</v>
      </c>
      <c r="F509" s="151" t="s">
        <v>737</v>
      </c>
      <c r="H509" s="152">
        <v>2.5089999999999999</v>
      </c>
      <c r="I509" s="153"/>
      <c r="L509" s="149"/>
      <c r="M509" s="154"/>
      <c r="T509" s="155"/>
      <c r="AT509" s="150" t="s">
        <v>154</v>
      </c>
      <c r="AU509" s="150" t="s">
        <v>81</v>
      </c>
      <c r="AV509" s="12" t="s">
        <v>81</v>
      </c>
      <c r="AW509" s="12" t="s">
        <v>29</v>
      </c>
      <c r="AX509" s="12" t="s">
        <v>72</v>
      </c>
      <c r="AY509" s="150" t="s">
        <v>124</v>
      </c>
    </row>
    <row r="510" spans="2:65" s="12" customFormat="1">
      <c r="B510" s="149"/>
      <c r="D510" s="144" t="s">
        <v>154</v>
      </c>
      <c r="E510" s="150" t="s">
        <v>1</v>
      </c>
      <c r="F510" s="151" t="s">
        <v>738</v>
      </c>
      <c r="H510" s="152">
        <v>0.40200000000000002</v>
      </c>
      <c r="I510" s="153"/>
      <c r="L510" s="149"/>
      <c r="M510" s="154"/>
      <c r="T510" s="155"/>
      <c r="AT510" s="150" t="s">
        <v>154</v>
      </c>
      <c r="AU510" s="150" t="s">
        <v>81</v>
      </c>
      <c r="AV510" s="12" t="s">
        <v>81</v>
      </c>
      <c r="AW510" s="12" t="s">
        <v>29</v>
      </c>
      <c r="AX510" s="12" t="s">
        <v>72</v>
      </c>
      <c r="AY510" s="150" t="s">
        <v>124</v>
      </c>
    </row>
    <row r="511" spans="2:65" s="14" customFormat="1">
      <c r="B511" s="162"/>
      <c r="D511" s="144" t="s">
        <v>154</v>
      </c>
      <c r="E511" s="163" t="s">
        <v>1</v>
      </c>
      <c r="F511" s="164" t="s">
        <v>210</v>
      </c>
      <c r="H511" s="165">
        <v>2.911</v>
      </c>
      <c r="I511" s="166"/>
      <c r="L511" s="162"/>
      <c r="M511" s="167"/>
      <c r="T511" s="168"/>
      <c r="AT511" s="163" t="s">
        <v>154</v>
      </c>
      <c r="AU511" s="163" t="s">
        <v>81</v>
      </c>
      <c r="AV511" s="14" t="s">
        <v>131</v>
      </c>
      <c r="AW511" s="14" t="s">
        <v>29</v>
      </c>
      <c r="AX511" s="14" t="s">
        <v>79</v>
      </c>
      <c r="AY511" s="163" t="s">
        <v>124</v>
      </c>
    </row>
    <row r="512" spans="2:65" s="1" customFormat="1" ht="16.5" customHeight="1">
      <c r="B512" s="31"/>
      <c r="C512" s="131" t="s">
        <v>739</v>
      </c>
      <c r="D512" s="131" t="s">
        <v>126</v>
      </c>
      <c r="E512" s="132" t="s">
        <v>740</v>
      </c>
      <c r="F512" s="133" t="s">
        <v>741</v>
      </c>
      <c r="G512" s="134" t="s">
        <v>145</v>
      </c>
      <c r="H512" s="135">
        <v>70.847999999999999</v>
      </c>
      <c r="I512" s="136"/>
      <c r="J512" s="137">
        <f>ROUND(I512*H512,2)</f>
        <v>0</v>
      </c>
      <c r="K512" s="133" t="s">
        <v>130</v>
      </c>
      <c r="L512" s="31"/>
      <c r="M512" s="138" t="s">
        <v>1</v>
      </c>
      <c r="N512" s="139" t="s">
        <v>37</v>
      </c>
      <c r="P512" s="140">
        <f>O512*H512</f>
        <v>0</v>
      </c>
      <c r="Q512" s="140">
        <v>1.9429999999999999E-2</v>
      </c>
      <c r="R512" s="140">
        <f>Q512*H512</f>
        <v>1.3765766399999999</v>
      </c>
      <c r="S512" s="140">
        <v>0</v>
      </c>
      <c r="T512" s="141">
        <f>S512*H512</f>
        <v>0</v>
      </c>
      <c r="AR512" s="142" t="s">
        <v>131</v>
      </c>
      <c r="AT512" s="142" t="s">
        <v>126</v>
      </c>
      <c r="AU512" s="142" t="s">
        <v>81</v>
      </c>
      <c r="AY512" s="16" t="s">
        <v>124</v>
      </c>
      <c r="BE512" s="143">
        <f>IF(N512="základní",J512,0)</f>
        <v>0</v>
      </c>
      <c r="BF512" s="143">
        <f>IF(N512="snížená",J512,0)</f>
        <v>0</v>
      </c>
      <c r="BG512" s="143">
        <f>IF(N512="zákl. přenesená",J512,0)</f>
        <v>0</v>
      </c>
      <c r="BH512" s="143">
        <f>IF(N512="sníž. přenesená",J512,0)</f>
        <v>0</v>
      </c>
      <c r="BI512" s="143">
        <f>IF(N512="nulová",J512,0)</f>
        <v>0</v>
      </c>
      <c r="BJ512" s="16" t="s">
        <v>79</v>
      </c>
      <c r="BK512" s="143">
        <f>ROUND(I512*H512,2)</f>
        <v>0</v>
      </c>
      <c r="BL512" s="16" t="s">
        <v>131</v>
      </c>
      <c r="BM512" s="142" t="s">
        <v>742</v>
      </c>
    </row>
    <row r="513" spans="2:65" s="1" customFormat="1">
      <c r="B513" s="31"/>
      <c r="D513" s="144" t="s">
        <v>133</v>
      </c>
      <c r="F513" s="145" t="s">
        <v>743</v>
      </c>
      <c r="I513" s="146"/>
      <c r="L513" s="31"/>
      <c r="M513" s="147"/>
      <c r="T513" s="55"/>
      <c r="AT513" s="16" t="s">
        <v>133</v>
      </c>
      <c r="AU513" s="16" t="s">
        <v>81</v>
      </c>
    </row>
    <row r="514" spans="2:65" s="1" customFormat="1" ht="68.25">
      <c r="B514" s="31"/>
      <c r="D514" s="144" t="s">
        <v>135</v>
      </c>
      <c r="F514" s="148" t="s">
        <v>727</v>
      </c>
      <c r="I514" s="146"/>
      <c r="L514" s="31"/>
      <c r="M514" s="147"/>
      <c r="T514" s="55"/>
      <c r="AT514" s="16" t="s">
        <v>135</v>
      </c>
      <c r="AU514" s="16" t="s">
        <v>81</v>
      </c>
    </row>
    <row r="515" spans="2:65" s="13" customFormat="1">
      <c r="B515" s="156"/>
      <c r="D515" s="144" t="s">
        <v>154</v>
      </c>
      <c r="E515" s="157" t="s">
        <v>1</v>
      </c>
      <c r="F515" s="158" t="s">
        <v>744</v>
      </c>
      <c r="H515" s="157" t="s">
        <v>1</v>
      </c>
      <c r="I515" s="159"/>
      <c r="L515" s="156"/>
      <c r="M515" s="160"/>
      <c r="T515" s="161"/>
      <c r="AT515" s="157" t="s">
        <v>154</v>
      </c>
      <c r="AU515" s="157" t="s">
        <v>81</v>
      </c>
      <c r="AV515" s="13" t="s">
        <v>79</v>
      </c>
      <c r="AW515" s="13" t="s">
        <v>29</v>
      </c>
      <c r="AX515" s="13" t="s">
        <v>72</v>
      </c>
      <c r="AY515" s="157" t="s">
        <v>124</v>
      </c>
    </row>
    <row r="516" spans="2:65" s="12" customFormat="1">
      <c r="B516" s="149"/>
      <c r="D516" s="144" t="s">
        <v>154</v>
      </c>
      <c r="E516" s="150" t="s">
        <v>1</v>
      </c>
      <c r="F516" s="151" t="s">
        <v>745</v>
      </c>
      <c r="H516" s="152">
        <v>70.847999999999999</v>
      </c>
      <c r="I516" s="153"/>
      <c r="L516" s="149"/>
      <c r="M516" s="154"/>
      <c r="T516" s="155"/>
      <c r="AT516" s="150" t="s">
        <v>154</v>
      </c>
      <c r="AU516" s="150" t="s">
        <v>81</v>
      </c>
      <c r="AV516" s="12" t="s">
        <v>81</v>
      </c>
      <c r="AW516" s="12" t="s">
        <v>29</v>
      </c>
      <c r="AX516" s="12" t="s">
        <v>79</v>
      </c>
      <c r="AY516" s="150" t="s">
        <v>124</v>
      </c>
    </row>
    <row r="517" spans="2:65" s="1" customFormat="1" ht="16.5" customHeight="1">
      <c r="B517" s="31"/>
      <c r="C517" s="131" t="s">
        <v>746</v>
      </c>
      <c r="D517" s="131" t="s">
        <v>126</v>
      </c>
      <c r="E517" s="132" t="s">
        <v>747</v>
      </c>
      <c r="F517" s="133" t="s">
        <v>748</v>
      </c>
      <c r="G517" s="134" t="s">
        <v>145</v>
      </c>
      <c r="H517" s="135">
        <v>3.5419999999999998</v>
      </c>
      <c r="I517" s="136"/>
      <c r="J517" s="137">
        <f>ROUND(I517*H517,2)</f>
        <v>0</v>
      </c>
      <c r="K517" s="133" t="s">
        <v>130</v>
      </c>
      <c r="L517" s="31"/>
      <c r="M517" s="138" t="s">
        <v>1</v>
      </c>
      <c r="N517" s="139" t="s">
        <v>37</v>
      </c>
      <c r="P517" s="140">
        <f>O517*H517</f>
        <v>0</v>
      </c>
      <c r="Q517" s="140">
        <v>5.8279999999999998E-2</v>
      </c>
      <c r="R517" s="140">
        <f>Q517*H517</f>
        <v>0.20642775999999999</v>
      </c>
      <c r="S517" s="140">
        <v>0</v>
      </c>
      <c r="T517" s="141">
        <f>S517*H517</f>
        <v>0</v>
      </c>
      <c r="AR517" s="142" t="s">
        <v>131</v>
      </c>
      <c r="AT517" s="142" t="s">
        <v>126</v>
      </c>
      <c r="AU517" s="142" t="s">
        <v>81</v>
      </c>
      <c r="AY517" s="16" t="s">
        <v>124</v>
      </c>
      <c r="BE517" s="143">
        <f>IF(N517="základní",J517,0)</f>
        <v>0</v>
      </c>
      <c r="BF517" s="143">
        <f>IF(N517="snížená",J517,0)</f>
        <v>0</v>
      </c>
      <c r="BG517" s="143">
        <f>IF(N517="zákl. přenesená",J517,0)</f>
        <v>0</v>
      </c>
      <c r="BH517" s="143">
        <f>IF(N517="sníž. přenesená",J517,0)</f>
        <v>0</v>
      </c>
      <c r="BI517" s="143">
        <f>IF(N517="nulová",J517,0)</f>
        <v>0</v>
      </c>
      <c r="BJ517" s="16" t="s">
        <v>79</v>
      </c>
      <c r="BK517" s="143">
        <f>ROUND(I517*H517,2)</f>
        <v>0</v>
      </c>
      <c r="BL517" s="16" t="s">
        <v>131</v>
      </c>
      <c r="BM517" s="142" t="s">
        <v>749</v>
      </c>
    </row>
    <row r="518" spans="2:65" s="1" customFormat="1">
      <c r="B518" s="31"/>
      <c r="D518" s="144" t="s">
        <v>133</v>
      </c>
      <c r="F518" s="145" t="s">
        <v>750</v>
      </c>
      <c r="I518" s="146"/>
      <c r="L518" s="31"/>
      <c r="M518" s="147"/>
      <c r="T518" s="55"/>
      <c r="AT518" s="16" t="s">
        <v>133</v>
      </c>
      <c r="AU518" s="16" t="s">
        <v>81</v>
      </c>
    </row>
    <row r="519" spans="2:65" s="1" customFormat="1" ht="68.25">
      <c r="B519" s="31"/>
      <c r="D519" s="144" t="s">
        <v>135</v>
      </c>
      <c r="F519" s="148" t="s">
        <v>727</v>
      </c>
      <c r="I519" s="146"/>
      <c r="L519" s="31"/>
      <c r="M519" s="147"/>
      <c r="T519" s="55"/>
      <c r="AT519" s="16" t="s">
        <v>135</v>
      </c>
      <c r="AU519" s="16" t="s">
        <v>81</v>
      </c>
    </row>
    <row r="520" spans="2:65" s="13" customFormat="1">
      <c r="B520" s="156"/>
      <c r="D520" s="144" t="s">
        <v>154</v>
      </c>
      <c r="E520" s="157" t="s">
        <v>1</v>
      </c>
      <c r="F520" s="158" t="s">
        <v>751</v>
      </c>
      <c r="H520" s="157" t="s">
        <v>1</v>
      </c>
      <c r="I520" s="159"/>
      <c r="L520" s="156"/>
      <c r="M520" s="160"/>
      <c r="T520" s="161"/>
      <c r="AT520" s="157" t="s">
        <v>154</v>
      </c>
      <c r="AU520" s="157" t="s">
        <v>81</v>
      </c>
      <c r="AV520" s="13" t="s">
        <v>79</v>
      </c>
      <c r="AW520" s="13" t="s">
        <v>29</v>
      </c>
      <c r="AX520" s="13" t="s">
        <v>72</v>
      </c>
      <c r="AY520" s="157" t="s">
        <v>124</v>
      </c>
    </row>
    <row r="521" spans="2:65" s="12" customFormat="1">
      <c r="B521" s="149"/>
      <c r="D521" s="144" t="s">
        <v>154</v>
      </c>
      <c r="E521" s="150" t="s">
        <v>1</v>
      </c>
      <c r="F521" s="151" t="s">
        <v>752</v>
      </c>
      <c r="H521" s="152">
        <v>3.5419999999999998</v>
      </c>
      <c r="I521" s="153"/>
      <c r="L521" s="149"/>
      <c r="M521" s="154"/>
      <c r="T521" s="155"/>
      <c r="AT521" s="150" t="s">
        <v>154</v>
      </c>
      <c r="AU521" s="150" t="s">
        <v>81</v>
      </c>
      <c r="AV521" s="12" t="s">
        <v>81</v>
      </c>
      <c r="AW521" s="12" t="s">
        <v>29</v>
      </c>
      <c r="AX521" s="12" t="s">
        <v>79</v>
      </c>
      <c r="AY521" s="150" t="s">
        <v>124</v>
      </c>
    </row>
    <row r="522" spans="2:65" s="1" customFormat="1" ht="16.5" customHeight="1">
      <c r="B522" s="31"/>
      <c r="C522" s="131" t="s">
        <v>753</v>
      </c>
      <c r="D522" s="131" t="s">
        <v>126</v>
      </c>
      <c r="E522" s="132" t="s">
        <v>754</v>
      </c>
      <c r="F522" s="133" t="s">
        <v>755</v>
      </c>
      <c r="G522" s="134" t="s">
        <v>145</v>
      </c>
      <c r="H522" s="135">
        <v>6.4530000000000003</v>
      </c>
      <c r="I522" s="136"/>
      <c r="J522" s="137">
        <f>ROUND(I522*H522,2)</f>
        <v>0</v>
      </c>
      <c r="K522" s="133" t="s">
        <v>130</v>
      </c>
      <c r="L522" s="31"/>
      <c r="M522" s="138" t="s">
        <v>1</v>
      </c>
      <c r="N522" s="139" t="s">
        <v>37</v>
      </c>
      <c r="P522" s="140">
        <f>O522*H522</f>
        <v>0</v>
      </c>
      <c r="Q522" s="140">
        <v>0</v>
      </c>
      <c r="R522" s="140">
        <f>Q522*H522</f>
        <v>0</v>
      </c>
      <c r="S522" s="140">
        <v>0</v>
      </c>
      <c r="T522" s="141">
        <f>S522*H522</f>
        <v>0</v>
      </c>
      <c r="AR522" s="142" t="s">
        <v>131</v>
      </c>
      <c r="AT522" s="142" t="s">
        <v>126</v>
      </c>
      <c r="AU522" s="142" t="s">
        <v>81</v>
      </c>
      <c r="AY522" s="16" t="s">
        <v>124</v>
      </c>
      <c r="BE522" s="143">
        <f>IF(N522="základní",J522,0)</f>
        <v>0</v>
      </c>
      <c r="BF522" s="143">
        <f>IF(N522="snížená",J522,0)</f>
        <v>0</v>
      </c>
      <c r="BG522" s="143">
        <f>IF(N522="zákl. přenesená",J522,0)</f>
        <v>0</v>
      </c>
      <c r="BH522" s="143">
        <f>IF(N522="sníž. přenesená",J522,0)</f>
        <v>0</v>
      </c>
      <c r="BI522" s="143">
        <f>IF(N522="nulová",J522,0)</f>
        <v>0</v>
      </c>
      <c r="BJ522" s="16" t="s">
        <v>79</v>
      </c>
      <c r="BK522" s="143">
        <f>ROUND(I522*H522,2)</f>
        <v>0</v>
      </c>
      <c r="BL522" s="16" t="s">
        <v>131</v>
      </c>
      <c r="BM522" s="142" t="s">
        <v>756</v>
      </c>
    </row>
    <row r="523" spans="2:65" s="1" customFormat="1">
      <c r="B523" s="31"/>
      <c r="D523" s="144" t="s">
        <v>133</v>
      </c>
      <c r="F523" s="145" t="s">
        <v>757</v>
      </c>
      <c r="I523" s="146"/>
      <c r="L523" s="31"/>
      <c r="M523" s="147"/>
      <c r="T523" s="55"/>
      <c r="AT523" s="16" t="s">
        <v>133</v>
      </c>
      <c r="AU523" s="16" t="s">
        <v>81</v>
      </c>
    </row>
    <row r="524" spans="2:65" s="1" customFormat="1" ht="68.25">
      <c r="B524" s="31"/>
      <c r="D524" s="144" t="s">
        <v>135</v>
      </c>
      <c r="F524" s="148" t="s">
        <v>727</v>
      </c>
      <c r="I524" s="146"/>
      <c r="L524" s="31"/>
      <c r="M524" s="147"/>
      <c r="T524" s="55"/>
      <c r="AT524" s="16" t="s">
        <v>135</v>
      </c>
      <c r="AU524" s="16" t="s">
        <v>81</v>
      </c>
    </row>
    <row r="525" spans="2:65" s="12" customFormat="1">
      <c r="B525" s="149"/>
      <c r="D525" s="144" t="s">
        <v>154</v>
      </c>
      <c r="E525" s="150" t="s">
        <v>1</v>
      </c>
      <c r="F525" s="151" t="s">
        <v>758</v>
      </c>
      <c r="H525" s="152">
        <v>6.4530000000000003</v>
      </c>
      <c r="I525" s="153"/>
      <c r="L525" s="149"/>
      <c r="M525" s="154"/>
      <c r="T525" s="155"/>
      <c r="AT525" s="150" t="s">
        <v>154</v>
      </c>
      <c r="AU525" s="150" t="s">
        <v>81</v>
      </c>
      <c r="AV525" s="12" t="s">
        <v>81</v>
      </c>
      <c r="AW525" s="12" t="s">
        <v>29</v>
      </c>
      <c r="AX525" s="12" t="s">
        <v>79</v>
      </c>
      <c r="AY525" s="150" t="s">
        <v>124</v>
      </c>
    </row>
    <row r="526" spans="2:65" s="1" customFormat="1" ht="16.5" customHeight="1">
      <c r="B526" s="31"/>
      <c r="C526" s="131" t="s">
        <v>759</v>
      </c>
      <c r="D526" s="131" t="s">
        <v>126</v>
      </c>
      <c r="E526" s="132" t="s">
        <v>760</v>
      </c>
      <c r="F526" s="133" t="s">
        <v>761</v>
      </c>
      <c r="G526" s="134" t="s">
        <v>177</v>
      </c>
      <c r="H526" s="135">
        <v>181.8</v>
      </c>
      <c r="I526" s="136"/>
      <c r="J526" s="137">
        <f>ROUND(I526*H526,2)</f>
        <v>0</v>
      </c>
      <c r="K526" s="133" t="s">
        <v>130</v>
      </c>
      <c r="L526" s="31"/>
      <c r="M526" s="138" t="s">
        <v>1</v>
      </c>
      <c r="N526" s="139" t="s">
        <v>37</v>
      </c>
      <c r="P526" s="140">
        <f>O526*H526</f>
        <v>0</v>
      </c>
      <c r="Q526" s="140">
        <v>5.5000000000000003E-4</v>
      </c>
      <c r="R526" s="140">
        <f>Q526*H526</f>
        <v>9.9990000000000009E-2</v>
      </c>
      <c r="S526" s="140">
        <v>1E-3</v>
      </c>
      <c r="T526" s="141">
        <f>S526*H526</f>
        <v>0.18180000000000002</v>
      </c>
      <c r="AR526" s="142" t="s">
        <v>131</v>
      </c>
      <c r="AT526" s="142" t="s">
        <v>126</v>
      </c>
      <c r="AU526" s="142" t="s">
        <v>81</v>
      </c>
      <c r="AY526" s="16" t="s">
        <v>124</v>
      </c>
      <c r="BE526" s="143">
        <f>IF(N526="základní",J526,0)</f>
        <v>0</v>
      </c>
      <c r="BF526" s="143">
        <f>IF(N526="snížená",J526,0)</f>
        <v>0</v>
      </c>
      <c r="BG526" s="143">
        <f>IF(N526="zákl. přenesená",J526,0)</f>
        <v>0</v>
      </c>
      <c r="BH526" s="143">
        <f>IF(N526="sníž. přenesená",J526,0)</f>
        <v>0</v>
      </c>
      <c r="BI526" s="143">
        <f>IF(N526="nulová",J526,0)</f>
        <v>0</v>
      </c>
      <c r="BJ526" s="16" t="s">
        <v>79</v>
      </c>
      <c r="BK526" s="143">
        <f>ROUND(I526*H526,2)</f>
        <v>0</v>
      </c>
      <c r="BL526" s="16" t="s">
        <v>131</v>
      </c>
      <c r="BM526" s="142" t="s">
        <v>762</v>
      </c>
    </row>
    <row r="527" spans="2:65" s="1" customFormat="1">
      <c r="B527" s="31"/>
      <c r="D527" s="144" t="s">
        <v>133</v>
      </c>
      <c r="F527" s="145" t="s">
        <v>763</v>
      </c>
      <c r="I527" s="146"/>
      <c r="L527" s="31"/>
      <c r="M527" s="147"/>
      <c r="T527" s="55"/>
      <c r="AT527" s="16" t="s">
        <v>133</v>
      </c>
      <c r="AU527" s="16" t="s">
        <v>81</v>
      </c>
    </row>
    <row r="528" spans="2:65" s="1" customFormat="1" ht="39">
      <c r="B528" s="31"/>
      <c r="D528" s="144" t="s">
        <v>135</v>
      </c>
      <c r="F528" s="148" t="s">
        <v>764</v>
      </c>
      <c r="I528" s="146"/>
      <c r="L528" s="31"/>
      <c r="M528" s="147"/>
      <c r="T528" s="55"/>
      <c r="AT528" s="16" t="s">
        <v>135</v>
      </c>
      <c r="AU528" s="16" t="s">
        <v>81</v>
      </c>
    </row>
    <row r="529" spans="2:65" s="13" customFormat="1">
      <c r="B529" s="156"/>
      <c r="D529" s="144" t="s">
        <v>154</v>
      </c>
      <c r="E529" s="157" t="s">
        <v>1</v>
      </c>
      <c r="F529" s="158" t="s">
        <v>765</v>
      </c>
      <c r="H529" s="157" t="s">
        <v>1</v>
      </c>
      <c r="I529" s="159"/>
      <c r="L529" s="156"/>
      <c r="M529" s="160"/>
      <c r="T529" s="161"/>
      <c r="AT529" s="157" t="s">
        <v>154</v>
      </c>
      <c r="AU529" s="157" t="s">
        <v>81</v>
      </c>
      <c r="AV529" s="13" t="s">
        <v>79</v>
      </c>
      <c r="AW529" s="13" t="s">
        <v>29</v>
      </c>
      <c r="AX529" s="13" t="s">
        <v>72</v>
      </c>
      <c r="AY529" s="157" t="s">
        <v>124</v>
      </c>
    </row>
    <row r="530" spans="2:65" s="12" customFormat="1">
      <c r="B530" s="149"/>
      <c r="D530" s="144" t="s">
        <v>154</v>
      </c>
      <c r="E530" s="150" t="s">
        <v>1</v>
      </c>
      <c r="F530" s="151" t="s">
        <v>766</v>
      </c>
      <c r="H530" s="152">
        <v>130</v>
      </c>
      <c r="I530" s="153"/>
      <c r="L530" s="149"/>
      <c r="M530" s="154"/>
      <c r="T530" s="155"/>
      <c r="AT530" s="150" t="s">
        <v>154</v>
      </c>
      <c r="AU530" s="150" t="s">
        <v>81</v>
      </c>
      <c r="AV530" s="12" t="s">
        <v>81</v>
      </c>
      <c r="AW530" s="12" t="s">
        <v>29</v>
      </c>
      <c r="AX530" s="12" t="s">
        <v>72</v>
      </c>
      <c r="AY530" s="150" t="s">
        <v>124</v>
      </c>
    </row>
    <row r="531" spans="2:65" s="12" customFormat="1">
      <c r="B531" s="149"/>
      <c r="D531" s="144" t="s">
        <v>154</v>
      </c>
      <c r="E531" s="150" t="s">
        <v>1</v>
      </c>
      <c r="F531" s="151" t="s">
        <v>767</v>
      </c>
      <c r="H531" s="152">
        <v>46.8</v>
      </c>
      <c r="I531" s="153"/>
      <c r="L531" s="149"/>
      <c r="M531" s="154"/>
      <c r="T531" s="155"/>
      <c r="AT531" s="150" t="s">
        <v>154</v>
      </c>
      <c r="AU531" s="150" t="s">
        <v>81</v>
      </c>
      <c r="AV531" s="12" t="s">
        <v>81</v>
      </c>
      <c r="AW531" s="12" t="s">
        <v>29</v>
      </c>
      <c r="AX531" s="12" t="s">
        <v>72</v>
      </c>
      <c r="AY531" s="150" t="s">
        <v>124</v>
      </c>
    </row>
    <row r="532" spans="2:65" s="12" customFormat="1">
      <c r="B532" s="149"/>
      <c r="D532" s="144" t="s">
        <v>154</v>
      </c>
      <c r="E532" s="150" t="s">
        <v>1</v>
      </c>
      <c r="F532" s="151" t="s">
        <v>768</v>
      </c>
      <c r="H532" s="152">
        <v>5</v>
      </c>
      <c r="I532" s="153"/>
      <c r="L532" s="149"/>
      <c r="M532" s="154"/>
      <c r="T532" s="155"/>
      <c r="AT532" s="150" t="s">
        <v>154</v>
      </c>
      <c r="AU532" s="150" t="s">
        <v>81</v>
      </c>
      <c r="AV532" s="12" t="s">
        <v>81</v>
      </c>
      <c r="AW532" s="12" t="s">
        <v>29</v>
      </c>
      <c r="AX532" s="12" t="s">
        <v>72</v>
      </c>
      <c r="AY532" s="150" t="s">
        <v>124</v>
      </c>
    </row>
    <row r="533" spans="2:65" s="14" customFormat="1">
      <c r="B533" s="162"/>
      <c r="D533" s="144" t="s">
        <v>154</v>
      </c>
      <c r="E533" s="163" t="s">
        <v>1</v>
      </c>
      <c r="F533" s="164" t="s">
        <v>210</v>
      </c>
      <c r="H533" s="165">
        <v>181.8</v>
      </c>
      <c r="I533" s="166"/>
      <c r="L533" s="162"/>
      <c r="M533" s="167"/>
      <c r="T533" s="168"/>
      <c r="AT533" s="163" t="s">
        <v>154</v>
      </c>
      <c r="AU533" s="163" t="s">
        <v>81</v>
      </c>
      <c r="AV533" s="14" t="s">
        <v>131</v>
      </c>
      <c r="AW533" s="14" t="s">
        <v>29</v>
      </c>
      <c r="AX533" s="14" t="s">
        <v>79</v>
      </c>
      <c r="AY533" s="163" t="s">
        <v>124</v>
      </c>
    </row>
    <row r="534" spans="2:65" s="1" customFormat="1" ht="16.5" customHeight="1">
      <c r="B534" s="31"/>
      <c r="C534" s="169" t="s">
        <v>769</v>
      </c>
      <c r="D534" s="169" t="s">
        <v>220</v>
      </c>
      <c r="E534" s="170" t="s">
        <v>770</v>
      </c>
      <c r="F534" s="171" t="s">
        <v>771</v>
      </c>
      <c r="G534" s="172" t="s">
        <v>273</v>
      </c>
      <c r="H534" s="173">
        <v>0.22500000000000001</v>
      </c>
      <c r="I534" s="174"/>
      <c r="J534" s="175">
        <f>ROUND(I534*H534,2)</f>
        <v>0</v>
      </c>
      <c r="K534" s="171" t="s">
        <v>130</v>
      </c>
      <c r="L534" s="176"/>
      <c r="M534" s="177" t="s">
        <v>1</v>
      </c>
      <c r="N534" s="178" t="s">
        <v>37</v>
      </c>
      <c r="P534" s="140">
        <f>O534*H534</f>
        <v>0</v>
      </c>
      <c r="Q534" s="140">
        <v>1</v>
      </c>
      <c r="R534" s="140">
        <f>Q534*H534</f>
        <v>0.22500000000000001</v>
      </c>
      <c r="S534" s="140">
        <v>0</v>
      </c>
      <c r="T534" s="141">
        <f>S534*H534</f>
        <v>0</v>
      </c>
      <c r="AR534" s="142" t="s">
        <v>174</v>
      </c>
      <c r="AT534" s="142" t="s">
        <v>220</v>
      </c>
      <c r="AU534" s="142" t="s">
        <v>81</v>
      </c>
      <c r="AY534" s="16" t="s">
        <v>124</v>
      </c>
      <c r="BE534" s="143">
        <f>IF(N534="základní",J534,0)</f>
        <v>0</v>
      </c>
      <c r="BF534" s="143">
        <f>IF(N534="snížená",J534,0)</f>
        <v>0</v>
      </c>
      <c r="BG534" s="143">
        <f>IF(N534="zákl. přenesená",J534,0)</f>
        <v>0</v>
      </c>
      <c r="BH534" s="143">
        <f>IF(N534="sníž. přenesená",J534,0)</f>
        <v>0</v>
      </c>
      <c r="BI534" s="143">
        <f>IF(N534="nulová",J534,0)</f>
        <v>0</v>
      </c>
      <c r="BJ534" s="16" t="s">
        <v>79</v>
      </c>
      <c r="BK534" s="143">
        <f>ROUND(I534*H534,2)</f>
        <v>0</v>
      </c>
      <c r="BL534" s="16" t="s">
        <v>131</v>
      </c>
      <c r="BM534" s="142" t="s">
        <v>772</v>
      </c>
    </row>
    <row r="535" spans="2:65" s="1" customFormat="1">
      <c r="B535" s="31"/>
      <c r="D535" s="144" t="s">
        <v>133</v>
      </c>
      <c r="F535" s="145" t="s">
        <v>771</v>
      </c>
      <c r="I535" s="146"/>
      <c r="L535" s="31"/>
      <c r="M535" s="147"/>
      <c r="T535" s="55"/>
      <c r="AT535" s="16" t="s">
        <v>133</v>
      </c>
      <c r="AU535" s="16" t="s">
        <v>81</v>
      </c>
    </row>
    <row r="536" spans="2:65" s="12" customFormat="1">
      <c r="B536" s="149"/>
      <c r="D536" s="144" t="s">
        <v>154</v>
      </c>
      <c r="F536" s="151" t="s">
        <v>773</v>
      </c>
      <c r="H536" s="152">
        <v>0.22500000000000001</v>
      </c>
      <c r="I536" s="153"/>
      <c r="L536" s="149"/>
      <c r="M536" s="154"/>
      <c r="T536" s="155"/>
      <c r="AT536" s="150" t="s">
        <v>154</v>
      </c>
      <c r="AU536" s="150" t="s">
        <v>81</v>
      </c>
      <c r="AV536" s="12" t="s">
        <v>81</v>
      </c>
      <c r="AW536" s="12" t="s">
        <v>4</v>
      </c>
      <c r="AX536" s="12" t="s">
        <v>79</v>
      </c>
      <c r="AY536" s="150" t="s">
        <v>124</v>
      </c>
    </row>
    <row r="537" spans="2:65" s="11" customFormat="1" ht="22.9" customHeight="1">
      <c r="B537" s="119"/>
      <c r="D537" s="120" t="s">
        <v>71</v>
      </c>
      <c r="E537" s="129" t="s">
        <v>774</v>
      </c>
      <c r="F537" s="129" t="s">
        <v>775</v>
      </c>
      <c r="I537" s="122"/>
      <c r="J537" s="130">
        <f>BK537</f>
        <v>0</v>
      </c>
      <c r="L537" s="119"/>
      <c r="M537" s="124"/>
      <c r="P537" s="125">
        <f>SUM(P538:P559)</f>
        <v>0</v>
      </c>
      <c r="R537" s="125">
        <f>SUM(R538:R559)</f>
        <v>0</v>
      </c>
      <c r="T537" s="126">
        <f>SUM(T538:T559)</f>
        <v>0</v>
      </c>
      <c r="AR537" s="120" t="s">
        <v>79</v>
      </c>
      <c r="AT537" s="127" t="s">
        <v>71</v>
      </c>
      <c r="AU537" s="127" t="s">
        <v>79</v>
      </c>
      <c r="AY537" s="120" t="s">
        <v>124</v>
      </c>
      <c r="BK537" s="128">
        <f>SUM(BK538:BK559)</f>
        <v>0</v>
      </c>
    </row>
    <row r="538" spans="2:65" s="1" customFormat="1" ht="16.5" customHeight="1">
      <c r="B538" s="31"/>
      <c r="C538" s="131" t="s">
        <v>776</v>
      </c>
      <c r="D538" s="131" t="s">
        <v>126</v>
      </c>
      <c r="E538" s="132" t="s">
        <v>777</v>
      </c>
      <c r="F538" s="133" t="s">
        <v>778</v>
      </c>
      <c r="G538" s="134" t="s">
        <v>273</v>
      </c>
      <c r="H538" s="135">
        <v>215.16300000000001</v>
      </c>
      <c r="I538" s="136"/>
      <c r="J538" s="137">
        <f>ROUND(I538*H538,2)</f>
        <v>0</v>
      </c>
      <c r="K538" s="133" t="s">
        <v>130</v>
      </c>
      <c r="L538" s="31"/>
      <c r="M538" s="138" t="s">
        <v>1</v>
      </c>
      <c r="N538" s="139" t="s">
        <v>37</v>
      </c>
      <c r="P538" s="140">
        <f>O538*H538</f>
        <v>0</v>
      </c>
      <c r="Q538" s="140">
        <v>0</v>
      </c>
      <c r="R538" s="140">
        <f>Q538*H538</f>
        <v>0</v>
      </c>
      <c r="S538" s="140">
        <v>0</v>
      </c>
      <c r="T538" s="141">
        <f>S538*H538</f>
        <v>0</v>
      </c>
      <c r="AR538" s="142" t="s">
        <v>131</v>
      </c>
      <c r="AT538" s="142" t="s">
        <v>126</v>
      </c>
      <c r="AU538" s="142" t="s">
        <v>81</v>
      </c>
      <c r="AY538" s="16" t="s">
        <v>124</v>
      </c>
      <c r="BE538" s="143">
        <f>IF(N538="základní",J538,0)</f>
        <v>0</v>
      </c>
      <c r="BF538" s="143">
        <f>IF(N538="snížená",J538,0)</f>
        <v>0</v>
      </c>
      <c r="BG538" s="143">
        <f>IF(N538="zákl. přenesená",J538,0)</f>
        <v>0</v>
      </c>
      <c r="BH538" s="143">
        <f>IF(N538="sníž. přenesená",J538,0)</f>
        <v>0</v>
      </c>
      <c r="BI538" s="143">
        <f>IF(N538="nulová",J538,0)</f>
        <v>0</v>
      </c>
      <c r="BJ538" s="16" t="s">
        <v>79</v>
      </c>
      <c r="BK538" s="143">
        <f>ROUND(I538*H538,2)</f>
        <v>0</v>
      </c>
      <c r="BL538" s="16" t="s">
        <v>131</v>
      </c>
      <c r="BM538" s="142" t="s">
        <v>779</v>
      </c>
    </row>
    <row r="539" spans="2:65" s="1" customFormat="1">
      <c r="B539" s="31"/>
      <c r="D539" s="144" t="s">
        <v>133</v>
      </c>
      <c r="F539" s="145" t="s">
        <v>780</v>
      </c>
      <c r="I539" s="146"/>
      <c r="L539" s="31"/>
      <c r="M539" s="147"/>
      <c r="T539" s="55"/>
      <c r="AT539" s="16" t="s">
        <v>133</v>
      </c>
      <c r="AU539" s="16" t="s">
        <v>81</v>
      </c>
    </row>
    <row r="540" spans="2:65" s="1" customFormat="1" ht="39">
      <c r="B540" s="31"/>
      <c r="D540" s="144" t="s">
        <v>135</v>
      </c>
      <c r="F540" s="148" t="s">
        <v>781</v>
      </c>
      <c r="I540" s="146"/>
      <c r="L540" s="31"/>
      <c r="M540" s="147"/>
      <c r="T540" s="55"/>
      <c r="AT540" s="16" t="s">
        <v>135</v>
      </c>
      <c r="AU540" s="16" t="s">
        <v>81</v>
      </c>
    </row>
    <row r="541" spans="2:65" s="1" customFormat="1" ht="16.5" customHeight="1">
      <c r="B541" s="31"/>
      <c r="C541" s="131" t="s">
        <v>782</v>
      </c>
      <c r="D541" s="131" t="s">
        <v>126</v>
      </c>
      <c r="E541" s="132" t="s">
        <v>783</v>
      </c>
      <c r="F541" s="133" t="s">
        <v>784</v>
      </c>
      <c r="G541" s="134" t="s">
        <v>273</v>
      </c>
      <c r="H541" s="135">
        <v>4088.0970000000002</v>
      </c>
      <c r="I541" s="136"/>
      <c r="J541" s="137">
        <f>ROUND(I541*H541,2)</f>
        <v>0</v>
      </c>
      <c r="K541" s="133" t="s">
        <v>130</v>
      </c>
      <c r="L541" s="31"/>
      <c r="M541" s="138" t="s">
        <v>1</v>
      </c>
      <c r="N541" s="139" t="s">
        <v>37</v>
      </c>
      <c r="P541" s="140">
        <f>O541*H541</f>
        <v>0</v>
      </c>
      <c r="Q541" s="140">
        <v>0</v>
      </c>
      <c r="R541" s="140">
        <f>Q541*H541</f>
        <v>0</v>
      </c>
      <c r="S541" s="140">
        <v>0</v>
      </c>
      <c r="T541" s="141">
        <f>S541*H541</f>
        <v>0</v>
      </c>
      <c r="AR541" s="142" t="s">
        <v>131</v>
      </c>
      <c r="AT541" s="142" t="s">
        <v>126</v>
      </c>
      <c r="AU541" s="142" t="s">
        <v>81</v>
      </c>
      <c r="AY541" s="16" t="s">
        <v>124</v>
      </c>
      <c r="BE541" s="143">
        <f>IF(N541="základní",J541,0)</f>
        <v>0</v>
      </c>
      <c r="BF541" s="143">
        <f>IF(N541="snížená",J541,0)</f>
        <v>0</v>
      </c>
      <c r="BG541" s="143">
        <f>IF(N541="zákl. přenesená",J541,0)</f>
        <v>0</v>
      </c>
      <c r="BH541" s="143">
        <f>IF(N541="sníž. přenesená",J541,0)</f>
        <v>0</v>
      </c>
      <c r="BI541" s="143">
        <f>IF(N541="nulová",J541,0)</f>
        <v>0</v>
      </c>
      <c r="BJ541" s="16" t="s">
        <v>79</v>
      </c>
      <c r="BK541" s="143">
        <f>ROUND(I541*H541,2)</f>
        <v>0</v>
      </c>
      <c r="BL541" s="16" t="s">
        <v>131</v>
      </c>
      <c r="BM541" s="142" t="s">
        <v>785</v>
      </c>
    </row>
    <row r="542" spans="2:65" s="1" customFormat="1" ht="19.5">
      <c r="B542" s="31"/>
      <c r="D542" s="144" t="s">
        <v>133</v>
      </c>
      <c r="F542" s="145" t="s">
        <v>786</v>
      </c>
      <c r="I542" s="146"/>
      <c r="L542" s="31"/>
      <c r="M542" s="147"/>
      <c r="T542" s="55"/>
      <c r="AT542" s="16" t="s">
        <v>133</v>
      </c>
      <c r="AU542" s="16" t="s">
        <v>81</v>
      </c>
    </row>
    <row r="543" spans="2:65" s="1" customFormat="1" ht="39">
      <c r="B543" s="31"/>
      <c r="D543" s="144" t="s">
        <v>135</v>
      </c>
      <c r="F543" s="148" t="s">
        <v>781</v>
      </c>
      <c r="I543" s="146"/>
      <c r="L543" s="31"/>
      <c r="M543" s="147"/>
      <c r="T543" s="55"/>
      <c r="AT543" s="16" t="s">
        <v>135</v>
      </c>
      <c r="AU543" s="16" t="s">
        <v>81</v>
      </c>
    </row>
    <row r="544" spans="2:65" s="12" customFormat="1">
      <c r="B544" s="149"/>
      <c r="D544" s="144" t="s">
        <v>154</v>
      </c>
      <c r="F544" s="151" t="s">
        <v>787</v>
      </c>
      <c r="H544" s="152">
        <v>4088.0970000000002</v>
      </c>
      <c r="I544" s="153"/>
      <c r="L544" s="149"/>
      <c r="M544" s="154"/>
      <c r="T544" s="155"/>
      <c r="AT544" s="150" t="s">
        <v>154</v>
      </c>
      <c r="AU544" s="150" t="s">
        <v>81</v>
      </c>
      <c r="AV544" s="12" t="s">
        <v>81</v>
      </c>
      <c r="AW544" s="12" t="s">
        <v>4</v>
      </c>
      <c r="AX544" s="12" t="s">
        <v>79</v>
      </c>
      <c r="AY544" s="150" t="s">
        <v>124</v>
      </c>
    </row>
    <row r="545" spans="2:65" s="1" customFormat="1" ht="21.75" customHeight="1">
      <c r="B545" s="31"/>
      <c r="C545" s="131" t="s">
        <v>788</v>
      </c>
      <c r="D545" s="131" t="s">
        <v>126</v>
      </c>
      <c r="E545" s="132" t="s">
        <v>789</v>
      </c>
      <c r="F545" s="133" t="s">
        <v>790</v>
      </c>
      <c r="G545" s="134" t="s">
        <v>273</v>
      </c>
      <c r="H545" s="135">
        <v>36.484999999999999</v>
      </c>
      <c r="I545" s="136"/>
      <c r="J545" s="137">
        <f>ROUND(I545*H545,2)</f>
        <v>0</v>
      </c>
      <c r="K545" s="133" t="s">
        <v>130</v>
      </c>
      <c r="L545" s="31"/>
      <c r="M545" s="138" t="s">
        <v>1</v>
      </c>
      <c r="N545" s="139" t="s">
        <v>37</v>
      </c>
      <c r="P545" s="140">
        <f>O545*H545</f>
        <v>0</v>
      </c>
      <c r="Q545" s="140">
        <v>0</v>
      </c>
      <c r="R545" s="140">
        <f>Q545*H545</f>
        <v>0</v>
      </c>
      <c r="S545" s="140">
        <v>0</v>
      </c>
      <c r="T545" s="141">
        <f>S545*H545</f>
        <v>0</v>
      </c>
      <c r="AR545" s="142" t="s">
        <v>131</v>
      </c>
      <c r="AT545" s="142" t="s">
        <v>126</v>
      </c>
      <c r="AU545" s="142" t="s">
        <v>81</v>
      </c>
      <c r="AY545" s="16" t="s">
        <v>124</v>
      </c>
      <c r="BE545" s="143">
        <f>IF(N545="základní",J545,0)</f>
        <v>0</v>
      </c>
      <c r="BF545" s="143">
        <f>IF(N545="snížená",J545,0)</f>
        <v>0</v>
      </c>
      <c r="BG545" s="143">
        <f>IF(N545="zákl. přenesená",J545,0)</f>
        <v>0</v>
      </c>
      <c r="BH545" s="143">
        <f>IF(N545="sníž. přenesená",J545,0)</f>
        <v>0</v>
      </c>
      <c r="BI545" s="143">
        <f>IF(N545="nulová",J545,0)</f>
        <v>0</v>
      </c>
      <c r="BJ545" s="16" t="s">
        <v>79</v>
      </c>
      <c r="BK545" s="143">
        <f>ROUND(I545*H545,2)</f>
        <v>0</v>
      </c>
      <c r="BL545" s="16" t="s">
        <v>131</v>
      </c>
      <c r="BM545" s="142" t="s">
        <v>791</v>
      </c>
    </row>
    <row r="546" spans="2:65" s="1" customFormat="1">
      <c r="B546" s="31"/>
      <c r="D546" s="144" t="s">
        <v>133</v>
      </c>
      <c r="F546" s="145" t="s">
        <v>792</v>
      </c>
      <c r="I546" s="146"/>
      <c r="L546" s="31"/>
      <c r="M546" s="147"/>
      <c r="T546" s="55"/>
      <c r="AT546" s="16" t="s">
        <v>133</v>
      </c>
      <c r="AU546" s="16" t="s">
        <v>81</v>
      </c>
    </row>
    <row r="547" spans="2:65" s="1" customFormat="1" ht="48.75">
      <c r="B547" s="31"/>
      <c r="D547" s="144" t="s">
        <v>135</v>
      </c>
      <c r="F547" s="148" t="s">
        <v>793</v>
      </c>
      <c r="I547" s="146"/>
      <c r="L547" s="31"/>
      <c r="M547" s="147"/>
      <c r="T547" s="55"/>
      <c r="AT547" s="16" t="s">
        <v>135</v>
      </c>
      <c r="AU547" s="16" t="s">
        <v>81</v>
      </c>
    </row>
    <row r="548" spans="2:65" s="12" customFormat="1">
      <c r="B548" s="149"/>
      <c r="D548" s="144" t="s">
        <v>154</v>
      </c>
      <c r="E548" s="150" t="s">
        <v>1</v>
      </c>
      <c r="F548" s="151" t="s">
        <v>794</v>
      </c>
      <c r="H548" s="152">
        <v>36.484999999999999</v>
      </c>
      <c r="I548" s="153"/>
      <c r="L548" s="149"/>
      <c r="M548" s="154"/>
      <c r="T548" s="155"/>
      <c r="AT548" s="150" t="s">
        <v>154</v>
      </c>
      <c r="AU548" s="150" t="s">
        <v>81</v>
      </c>
      <c r="AV548" s="12" t="s">
        <v>81</v>
      </c>
      <c r="AW548" s="12" t="s">
        <v>29</v>
      </c>
      <c r="AX548" s="12" t="s">
        <v>79</v>
      </c>
      <c r="AY548" s="150" t="s">
        <v>124</v>
      </c>
    </row>
    <row r="549" spans="2:65" s="1" customFormat="1" ht="21.75" customHeight="1">
      <c r="B549" s="31"/>
      <c r="C549" s="131" t="s">
        <v>795</v>
      </c>
      <c r="D549" s="131" t="s">
        <v>126</v>
      </c>
      <c r="E549" s="132" t="s">
        <v>796</v>
      </c>
      <c r="F549" s="133" t="s">
        <v>797</v>
      </c>
      <c r="G549" s="134" t="s">
        <v>273</v>
      </c>
      <c r="H549" s="135">
        <v>16.8</v>
      </c>
      <c r="I549" s="136"/>
      <c r="J549" s="137">
        <f>ROUND(I549*H549,2)</f>
        <v>0</v>
      </c>
      <c r="K549" s="133" t="s">
        <v>130</v>
      </c>
      <c r="L549" s="31"/>
      <c r="M549" s="138" t="s">
        <v>1</v>
      </c>
      <c r="N549" s="139" t="s">
        <v>37</v>
      </c>
      <c r="P549" s="140">
        <f>O549*H549</f>
        <v>0</v>
      </c>
      <c r="Q549" s="140">
        <v>0</v>
      </c>
      <c r="R549" s="140">
        <f>Q549*H549</f>
        <v>0</v>
      </c>
      <c r="S549" s="140">
        <v>0</v>
      </c>
      <c r="T549" s="141">
        <f>S549*H549</f>
        <v>0</v>
      </c>
      <c r="AR549" s="142" t="s">
        <v>131</v>
      </c>
      <c r="AT549" s="142" t="s">
        <v>126</v>
      </c>
      <c r="AU549" s="142" t="s">
        <v>81</v>
      </c>
      <c r="AY549" s="16" t="s">
        <v>124</v>
      </c>
      <c r="BE549" s="143">
        <f>IF(N549="základní",J549,0)</f>
        <v>0</v>
      </c>
      <c r="BF549" s="143">
        <f>IF(N549="snížená",J549,0)</f>
        <v>0</v>
      </c>
      <c r="BG549" s="143">
        <f>IF(N549="zákl. přenesená",J549,0)</f>
        <v>0</v>
      </c>
      <c r="BH549" s="143">
        <f>IF(N549="sníž. přenesená",J549,0)</f>
        <v>0</v>
      </c>
      <c r="BI549" s="143">
        <f>IF(N549="nulová",J549,0)</f>
        <v>0</v>
      </c>
      <c r="BJ549" s="16" t="s">
        <v>79</v>
      </c>
      <c r="BK549" s="143">
        <f>ROUND(I549*H549,2)</f>
        <v>0</v>
      </c>
      <c r="BL549" s="16" t="s">
        <v>131</v>
      </c>
      <c r="BM549" s="142" t="s">
        <v>798</v>
      </c>
    </row>
    <row r="550" spans="2:65" s="1" customFormat="1" ht="19.5">
      <c r="B550" s="31"/>
      <c r="D550" s="144" t="s">
        <v>133</v>
      </c>
      <c r="F550" s="145" t="s">
        <v>799</v>
      </c>
      <c r="I550" s="146"/>
      <c r="L550" s="31"/>
      <c r="M550" s="147"/>
      <c r="T550" s="55"/>
      <c r="AT550" s="16" t="s">
        <v>133</v>
      </c>
      <c r="AU550" s="16" t="s">
        <v>81</v>
      </c>
    </row>
    <row r="551" spans="2:65" s="1" customFormat="1" ht="48.75">
      <c r="B551" s="31"/>
      <c r="D551" s="144" t="s">
        <v>135</v>
      </c>
      <c r="F551" s="148" t="s">
        <v>793</v>
      </c>
      <c r="I551" s="146"/>
      <c r="L551" s="31"/>
      <c r="M551" s="147"/>
      <c r="T551" s="55"/>
      <c r="AT551" s="16" t="s">
        <v>135</v>
      </c>
      <c r="AU551" s="16" t="s">
        <v>81</v>
      </c>
    </row>
    <row r="552" spans="2:65" s="12" customFormat="1">
      <c r="B552" s="149"/>
      <c r="D552" s="144" t="s">
        <v>154</v>
      </c>
      <c r="E552" s="150" t="s">
        <v>1</v>
      </c>
      <c r="F552" s="151" t="s">
        <v>800</v>
      </c>
      <c r="H552" s="152">
        <v>16.8</v>
      </c>
      <c r="I552" s="153"/>
      <c r="L552" s="149"/>
      <c r="M552" s="154"/>
      <c r="T552" s="155"/>
      <c r="AT552" s="150" t="s">
        <v>154</v>
      </c>
      <c r="AU552" s="150" t="s">
        <v>81</v>
      </c>
      <c r="AV552" s="12" t="s">
        <v>81</v>
      </c>
      <c r="AW552" s="12" t="s">
        <v>29</v>
      </c>
      <c r="AX552" s="12" t="s">
        <v>79</v>
      </c>
      <c r="AY552" s="150" t="s">
        <v>124</v>
      </c>
    </row>
    <row r="553" spans="2:65" s="1" customFormat="1" ht="21.75" customHeight="1">
      <c r="B553" s="31"/>
      <c r="C553" s="131" t="s">
        <v>801</v>
      </c>
      <c r="D553" s="131" t="s">
        <v>126</v>
      </c>
      <c r="E553" s="132" t="s">
        <v>802</v>
      </c>
      <c r="F553" s="133" t="s">
        <v>803</v>
      </c>
      <c r="G553" s="134" t="s">
        <v>273</v>
      </c>
      <c r="H553" s="135">
        <v>62.805</v>
      </c>
      <c r="I553" s="136"/>
      <c r="J553" s="137">
        <f>ROUND(I553*H553,2)</f>
        <v>0</v>
      </c>
      <c r="K553" s="133" t="s">
        <v>130</v>
      </c>
      <c r="L553" s="31"/>
      <c r="M553" s="138" t="s">
        <v>1</v>
      </c>
      <c r="N553" s="139" t="s">
        <v>37</v>
      </c>
      <c r="P553" s="140">
        <f>O553*H553</f>
        <v>0</v>
      </c>
      <c r="Q553" s="140">
        <v>0</v>
      </c>
      <c r="R553" s="140">
        <f>Q553*H553</f>
        <v>0</v>
      </c>
      <c r="S553" s="140">
        <v>0</v>
      </c>
      <c r="T553" s="141">
        <f>S553*H553</f>
        <v>0</v>
      </c>
      <c r="AR553" s="142" t="s">
        <v>131</v>
      </c>
      <c r="AT553" s="142" t="s">
        <v>126</v>
      </c>
      <c r="AU553" s="142" t="s">
        <v>81</v>
      </c>
      <c r="AY553" s="16" t="s">
        <v>124</v>
      </c>
      <c r="BE553" s="143">
        <f>IF(N553="základní",J553,0)</f>
        <v>0</v>
      </c>
      <c r="BF553" s="143">
        <f>IF(N553="snížená",J553,0)</f>
        <v>0</v>
      </c>
      <c r="BG553" s="143">
        <f>IF(N553="zákl. přenesená",J553,0)</f>
        <v>0</v>
      </c>
      <c r="BH553" s="143">
        <f>IF(N553="sníž. přenesená",J553,0)</f>
        <v>0</v>
      </c>
      <c r="BI553" s="143">
        <f>IF(N553="nulová",J553,0)</f>
        <v>0</v>
      </c>
      <c r="BJ553" s="16" t="s">
        <v>79</v>
      </c>
      <c r="BK553" s="143">
        <f>ROUND(I553*H553,2)</f>
        <v>0</v>
      </c>
      <c r="BL553" s="16" t="s">
        <v>131</v>
      </c>
      <c r="BM553" s="142" t="s">
        <v>804</v>
      </c>
    </row>
    <row r="554" spans="2:65" s="1" customFormat="1" ht="19.5">
      <c r="B554" s="31"/>
      <c r="D554" s="144" t="s">
        <v>133</v>
      </c>
      <c r="F554" s="145" t="s">
        <v>805</v>
      </c>
      <c r="I554" s="146"/>
      <c r="L554" s="31"/>
      <c r="M554" s="147"/>
      <c r="T554" s="55"/>
      <c r="AT554" s="16" t="s">
        <v>133</v>
      </c>
      <c r="AU554" s="16" t="s">
        <v>81</v>
      </c>
    </row>
    <row r="555" spans="2:65" s="1" customFormat="1" ht="48.75">
      <c r="B555" s="31"/>
      <c r="D555" s="144" t="s">
        <v>135</v>
      </c>
      <c r="F555" s="148" t="s">
        <v>793</v>
      </c>
      <c r="I555" s="146"/>
      <c r="L555" s="31"/>
      <c r="M555" s="147"/>
      <c r="T555" s="55"/>
      <c r="AT555" s="16" t="s">
        <v>135</v>
      </c>
      <c r="AU555" s="16" t="s">
        <v>81</v>
      </c>
    </row>
    <row r="556" spans="2:65" s="1" customFormat="1" ht="16.5" customHeight="1">
      <c r="B556" s="31"/>
      <c r="C556" s="131" t="s">
        <v>806</v>
      </c>
      <c r="D556" s="131" t="s">
        <v>126</v>
      </c>
      <c r="E556" s="132" t="s">
        <v>807</v>
      </c>
      <c r="F556" s="133" t="s">
        <v>272</v>
      </c>
      <c r="G556" s="134" t="s">
        <v>273</v>
      </c>
      <c r="H556" s="135">
        <v>99.617000000000004</v>
      </c>
      <c r="I556" s="136"/>
      <c r="J556" s="137">
        <f>ROUND(I556*H556,2)</f>
        <v>0</v>
      </c>
      <c r="K556" s="133" t="s">
        <v>130</v>
      </c>
      <c r="L556" s="31"/>
      <c r="M556" s="138" t="s">
        <v>1</v>
      </c>
      <c r="N556" s="139" t="s">
        <v>37</v>
      </c>
      <c r="P556" s="140">
        <f>O556*H556</f>
        <v>0</v>
      </c>
      <c r="Q556" s="140">
        <v>0</v>
      </c>
      <c r="R556" s="140">
        <f>Q556*H556</f>
        <v>0</v>
      </c>
      <c r="S556" s="140">
        <v>0</v>
      </c>
      <c r="T556" s="141">
        <f>S556*H556</f>
        <v>0</v>
      </c>
      <c r="AR556" s="142" t="s">
        <v>131</v>
      </c>
      <c r="AT556" s="142" t="s">
        <v>126</v>
      </c>
      <c r="AU556" s="142" t="s">
        <v>81</v>
      </c>
      <c r="AY556" s="16" t="s">
        <v>124</v>
      </c>
      <c r="BE556" s="143">
        <f>IF(N556="základní",J556,0)</f>
        <v>0</v>
      </c>
      <c r="BF556" s="143">
        <f>IF(N556="snížená",J556,0)</f>
        <v>0</v>
      </c>
      <c r="BG556" s="143">
        <f>IF(N556="zákl. přenesená",J556,0)</f>
        <v>0</v>
      </c>
      <c r="BH556" s="143">
        <f>IF(N556="sníž. přenesená",J556,0)</f>
        <v>0</v>
      </c>
      <c r="BI556" s="143">
        <f>IF(N556="nulová",J556,0)</f>
        <v>0</v>
      </c>
      <c r="BJ556" s="16" t="s">
        <v>79</v>
      </c>
      <c r="BK556" s="143">
        <f>ROUND(I556*H556,2)</f>
        <v>0</v>
      </c>
      <c r="BL556" s="16" t="s">
        <v>131</v>
      </c>
      <c r="BM556" s="142" t="s">
        <v>808</v>
      </c>
    </row>
    <row r="557" spans="2:65" s="1" customFormat="1">
      <c r="B557" s="31"/>
      <c r="D557" s="144" t="s">
        <v>133</v>
      </c>
      <c r="F557" s="145" t="s">
        <v>275</v>
      </c>
      <c r="I557" s="146"/>
      <c r="L557" s="31"/>
      <c r="M557" s="147"/>
      <c r="T557" s="55"/>
      <c r="AT557" s="16" t="s">
        <v>133</v>
      </c>
      <c r="AU557" s="16" t="s">
        <v>81</v>
      </c>
    </row>
    <row r="558" spans="2:65" s="1" customFormat="1" ht="48.75">
      <c r="B558" s="31"/>
      <c r="D558" s="144" t="s">
        <v>135</v>
      </c>
      <c r="F558" s="148" t="s">
        <v>793</v>
      </c>
      <c r="I558" s="146"/>
      <c r="L558" s="31"/>
      <c r="M558" s="147"/>
      <c r="T558" s="55"/>
      <c r="AT558" s="16" t="s">
        <v>135</v>
      </c>
      <c r="AU558" s="16" t="s">
        <v>81</v>
      </c>
    </row>
    <row r="559" spans="2:65" s="12" customFormat="1">
      <c r="B559" s="149"/>
      <c r="D559" s="144" t="s">
        <v>154</v>
      </c>
      <c r="E559" s="150" t="s">
        <v>1</v>
      </c>
      <c r="F559" s="151" t="s">
        <v>809</v>
      </c>
      <c r="H559" s="152">
        <v>99.617000000000004</v>
      </c>
      <c r="I559" s="153"/>
      <c r="L559" s="149"/>
      <c r="M559" s="154"/>
      <c r="T559" s="155"/>
      <c r="AT559" s="150" t="s">
        <v>154</v>
      </c>
      <c r="AU559" s="150" t="s">
        <v>81</v>
      </c>
      <c r="AV559" s="12" t="s">
        <v>81</v>
      </c>
      <c r="AW559" s="12" t="s">
        <v>29</v>
      </c>
      <c r="AX559" s="12" t="s">
        <v>79</v>
      </c>
      <c r="AY559" s="150" t="s">
        <v>124</v>
      </c>
    </row>
    <row r="560" spans="2:65" s="11" customFormat="1" ht="22.9" customHeight="1">
      <c r="B560" s="119"/>
      <c r="D560" s="120" t="s">
        <v>71</v>
      </c>
      <c r="E560" s="129" t="s">
        <v>810</v>
      </c>
      <c r="F560" s="129" t="s">
        <v>811</v>
      </c>
      <c r="I560" s="122"/>
      <c r="J560" s="130">
        <f>BK560</f>
        <v>0</v>
      </c>
      <c r="L560" s="119"/>
      <c r="M560" s="124"/>
      <c r="P560" s="125">
        <f>SUM(P561:P563)</f>
        <v>0</v>
      </c>
      <c r="R560" s="125">
        <f>SUM(R561:R563)</f>
        <v>0</v>
      </c>
      <c r="T560" s="126">
        <f>SUM(T561:T563)</f>
        <v>0</v>
      </c>
      <c r="AR560" s="120" t="s">
        <v>79</v>
      </c>
      <c r="AT560" s="127" t="s">
        <v>71</v>
      </c>
      <c r="AU560" s="127" t="s">
        <v>79</v>
      </c>
      <c r="AY560" s="120" t="s">
        <v>124</v>
      </c>
      <c r="BK560" s="128">
        <f>SUM(BK561:BK563)</f>
        <v>0</v>
      </c>
    </row>
    <row r="561" spans="2:65" s="1" customFormat="1" ht="16.5" customHeight="1">
      <c r="B561" s="31"/>
      <c r="C561" s="131" t="s">
        <v>812</v>
      </c>
      <c r="D561" s="131" t="s">
        <v>126</v>
      </c>
      <c r="E561" s="132" t="s">
        <v>813</v>
      </c>
      <c r="F561" s="133" t="s">
        <v>814</v>
      </c>
      <c r="G561" s="134" t="s">
        <v>273</v>
      </c>
      <c r="H561" s="135">
        <v>466.25099999999998</v>
      </c>
      <c r="I561" s="136"/>
      <c r="J561" s="137">
        <f>ROUND(I561*H561,2)</f>
        <v>0</v>
      </c>
      <c r="K561" s="133" t="s">
        <v>130</v>
      </c>
      <c r="L561" s="31"/>
      <c r="M561" s="138" t="s">
        <v>1</v>
      </c>
      <c r="N561" s="139" t="s">
        <v>37</v>
      </c>
      <c r="P561" s="140">
        <f>O561*H561</f>
        <v>0</v>
      </c>
      <c r="Q561" s="140">
        <v>0</v>
      </c>
      <c r="R561" s="140">
        <f>Q561*H561</f>
        <v>0</v>
      </c>
      <c r="S561" s="140">
        <v>0</v>
      </c>
      <c r="T561" s="141">
        <f>S561*H561</f>
        <v>0</v>
      </c>
      <c r="AR561" s="142" t="s">
        <v>131</v>
      </c>
      <c r="AT561" s="142" t="s">
        <v>126</v>
      </c>
      <c r="AU561" s="142" t="s">
        <v>81</v>
      </c>
      <c r="AY561" s="16" t="s">
        <v>124</v>
      </c>
      <c r="BE561" s="143">
        <f>IF(N561="základní",J561,0)</f>
        <v>0</v>
      </c>
      <c r="BF561" s="143">
        <f>IF(N561="snížená",J561,0)</f>
        <v>0</v>
      </c>
      <c r="BG561" s="143">
        <f>IF(N561="zákl. přenesená",J561,0)</f>
        <v>0</v>
      </c>
      <c r="BH561" s="143">
        <f>IF(N561="sníž. přenesená",J561,0)</f>
        <v>0</v>
      </c>
      <c r="BI561" s="143">
        <f>IF(N561="nulová",J561,0)</f>
        <v>0</v>
      </c>
      <c r="BJ561" s="16" t="s">
        <v>79</v>
      </c>
      <c r="BK561" s="143">
        <f>ROUND(I561*H561,2)</f>
        <v>0</v>
      </c>
      <c r="BL561" s="16" t="s">
        <v>131</v>
      </c>
      <c r="BM561" s="142" t="s">
        <v>815</v>
      </c>
    </row>
    <row r="562" spans="2:65" s="1" customFormat="1" ht="19.5">
      <c r="B562" s="31"/>
      <c r="D562" s="144" t="s">
        <v>133</v>
      </c>
      <c r="F562" s="145" t="s">
        <v>816</v>
      </c>
      <c r="I562" s="146"/>
      <c r="L562" s="31"/>
      <c r="M562" s="147"/>
      <c r="T562" s="55"/>
      <c r="AT562" s="16" t="s">
        <v>133</v>
      </c>
      <c r="AU562" s="16" t="s">
        <v>81</v>
      </c>
    </row>
    <row r="563" spans="2:65" s="1" customFormat="1" ht="48.75">
      <c r="B563" s="31"/>
      <c r="D563" s="144" t="s">
        <v>135</v>
      </c>
      <c r="F563" s="148" t="s">
        <v>817</v>
      </c>
      <c r="I563" s="146"/>
      <c r="L563" s="31"/>
      <c r="M563" s="147"/>
      <c r="T563" s="55"/>
      <c r="AT563" s="16" t="s">
        <v>135</v>
      </c>
      <c r="AU563" s="16" t="s">
        <v>81</v>
      </c>
    </row>
    <row r="564" spans="2:65" s="11" customFormat="1" ht="25.9" customHeight="1">
      <c r="B564" s="119"/>
      <c r="D564" s="120" t="s">
        <v>71</v>
      </c>
      <c r="E564" s="121" t="s">
        <v>818</v>
      </c>
      <c r="F564" s="121" t="s">
        <v>819</v>
      </c>
      <c r="I564" s="122"/>
      <c r="J564" s="123">
        <f>BK564</f>
        <v>0</v>
      </c>
      <c r="L564" s="119"/>
      <c r="M564" s="124"/>
      <c r="P564" s="125">
        <f>P565</f>
        <v>0</v>
      </c>
      <c r="R564" s="125">
        <f>R565</f>
        <v>1.1500102000000001</v>
      </c>
      <c r="T564" s="126">
        <f>T565</f>
        <v>0.25271999999999994</v>
      </c>
      <c r="AR564" s="120" t="s">
        <v>81</v>
      </c>
      <c r="AT564" s="127" t="s">
        <v>71</v>
      </c>
      <c r="AU564" s="127" t="s">
        <v>72</v>
      </c>
      <c r="AY564" s="120" t="s">
        <v>124</v>
      </c>
      <c r="BK564" s="128">
        <f>BK565</f>
        <v>0</v>
      </c>
    </row>
    <row r="565" spans="2:65" s="11" customFormat="1" ht="22.9" customHeight="1">
      <c r="B565" s="119"/>
      <c r="D565" s="120" t="s">
        <v>71</v>
      </c>
      <c r="E565" s="129" t="s">
        <v>820</v>
      </c>
      <c r="F565" s="129" t="s">
        <v>821</v>
      </c>
      <c r="I565" s="122"/>
      <c r="J565" s="130">
        <f>BK565</f>
        <v>0</v>
      </c>
      <c r="L565" s="119"/>
      <c r="M565" s="124"/>
      <c r="P565" s="125">
        <f>SUM(P566:P586)</f>
        <v>0</v>
      </c>
      <c r="R565" s="125">
        <f>SUM(R566:R586)</f>
        <v>1.1500102000000001</v>
      </c>
      <c r="T565" s="126">
        <f>SUM(T566:T586)</f>
        <v>0.25271999999999994</v>
      </c>
      <c r="AR565" s="120" t="s">
        <v>81</v>
      </c>
      <c r="AT565" s="127" t="s">
        <v>71</v>
      </c>
      <c r="AU565" s="127" t="s">
        <v>79</v>
      </c>
      <c r="AY565" s="120" t="s">
        <v>124</v>
      </c>
      <c r="BK565" s="128">
        <f>SUM(BK566:BK586)</f>
        <v>0</v>
      </c>
    </row>
    <row r="566" spans="2:65" s="1" customFormat="1" ht="16.5" customHeight="1">
      <c r="B566" s="31"/>
      <c r="C566" s="131" t="s">
        <v>822</v>
      </c>
      <c r="D566" s="131" t="s">
        <v>126</v>
      </c>
      <c r="E566" s="132" t="s">
        <v>823</v>
      </c>
      <c r="F566" s="133" t="s">
        <v>824</v>
      </c>
      <c r="G566" s="134" t="s">
        <v>145</v>
      </c>
      <c r="H566" s="135">
        <v>56.16</v>
      </c>
      <c r="I566" s="136"/>
      <c r="J566" s="137">
        <f>ROUND(I566*H566,2)</f>
        <v>0</v>
      </c>
      <c r="K566" s="133" t="s">
        <v>130</v>
      </c>
      <c r="L566" s="31"/>
      <c r="M566" s="138" t="s">
        <v>1</v>
      </c>
      <c r="N566" s="139" t="s">
        <v>37</v>
      </c>
      <c r="P566" s="140">
        <f>O566*H566</f>
        <v>0</v>
      </c>
      <c r="Q566" s="140">
        <v>0</v>
      </c>
      <c r="R566" s="140">
        <f>Q566*H566</f>
        <v>0</v>
      </c>
      <c r="S566" s="140">
        <v>4.4999999999999997E-3</v>
      </c>
      <c r="T566" s="141">
        <f>S566*H566</f>
        <v>0.25271999999999994</v>
      </c>
      <c r="AR566" s="142" t="s">
        <v>234</v>
      </c>
      <c r="AT566" s="142" t="s">
        <v>126</v>
      </c>
      <c r="AU566" s="142" t="s">
        <v>81</v>
      </c>
      <c r="AY566" s="16" t="s">
        <v>124</v>
      </c>
      <c r="BE566" s="143">
        <f>IF(N566="základní",J566,0)</f>
        <v>0</v>
      </c>
      <c r="BF566" s="143">
        <f>IF(N566="snížená",J566,0)</f>
        <v>0</v>
      </c>
      <c r="BG566" s="143">
        <f>IF(N566="zákl. přenesená",J566,0)</f>
        <v>0</v>
      </c>
      <c r="BH566" s="143">
        <f>IF(N566="sníž. přenesená",J566,0)</f>
        <v>0</v>
      </c>
      <c r="BI566" s="143">
        <f>IF(N566="nulová",J566,0)</f>
        <v>0</v>
      </c>
      <c r="BJ566" s="16" t="s">
        <v>79</v>
      </c>
      <c r="BK566" s="143">
        <f>ROUND(I566*H566,2)</f>
        <v>0</v>
      </c>
      <c r="BL566" s="16" t="s">
        <v>234</v>
      </c>
      <c r="BM566" s="142" t="s">
        <v>825</v>
      </c>
    </row>
    <row r="567" spans="2:65" s="1" customFormat="1">
      <c r="B567" s="31"/>
      <c r="D567" s="144" t="s">
        <v>133</v>
      </c>
      <c r="F567" s="145" t="s">
        <v>826</v>
      </c>
      <c r="I567" s="146"/>
      <c r="L567" s="31"/>
      <c r="M567" s="147"/>
      <c r="T567" s="55"/>
      <c r="AT567" s="16" t="s">
        <v>133</v>
      </c>
      <c r="AU567" s="16" t="s">
        <v>81</v>
      </c>
    </row>
    <row r="568" spans="2:65" s="1" customFormat="1" ht="19.5">
      <c r="B568" s="31"/>
      <c r="D568" s="144" t="s">
        <v>135</v>
      </c>
      <c r="F568" s="148" t="s">
        <v>827</v>
      </c>
      <c r="I568" s="146"/>
      <c r="L568" s="31"/>
      <c r="M568" s="147"/>
      <c r="T568" s="55"/>
      <c r="AT568" s="16" t="s">
        <v>135</v>
      </c>
      <c r="AU568" s="16" t="s">
        <v>81</v>
      </c>
    </row>
    <row r="569" spans="2:65" s="1" customFormat="1" ht="16.5" customHeight="1">
      <c r="B569" s="31"/>
      <c r="C569" s="131" t="s">
        <v>828</v>
      </c>
      <c r="D569" s="131" t="s">
        <v>126</v>
      </c>
      <c r="E569" s="132" t="s">
        <v>829</v>
      </c>
      <c r="F569" s="133" t="s">
        <v>830</v>
      </c>
      <c r="G569" s="134" t="s">
        <v>145</v>
      </c>
      <c r="H569" s="135">
        <v>121.67</v>
      </c>
      <c r="I569" s="136"/>
      <c r="J569" s="137">
        <f>ROUND(I569*H569,2)</f>
        <v>0</v>
      </c>
      <c r="K569" s="133" t="s">
        <v>130</v>
      </c>
      <c r="L569" s="31"/>
      <c r="M569" s="138" t="s">
        <v>1</v>
      </c>
      <c r="N569" s="139" t="s">
        <v>37</v>
      </c>
      <c r="P569" s="140">
        <f>O569*H569</f>
        <v>0</v>
      </c>
      <c r="Q569" s="140">
        <v>6.0000000000000002E-5</v>
      </c>
      <c r="R569" s="140">
        <f>Q569*H569</f>
        <v>7.3002000000000006E-3</v>
      </c>
      <c r="S569" s="140">
        <v>0</v>
      </c>
      <c r="T569" s="141">
        <f>S569*H569</f>
        <v>0</v>
      </c>
      <c r="AR569" s="142" t="s">
        <v>234</v>
      </c>
      <c r="AT569" s="142" t="s">
        <v>126</v>
      </c>
      <c r="AU569" s="142" t="s">
        <v>81</v>
      </c>
      <c r="AY569" s="16" t="s">
        <v>124</v>
      </c>
      <c r="BE569" s="143">
        <f>IF(N569="základní",J569,0)</f>
        <v>0</v>
      </c>
      <c r="BF569" s="143">
        <f>IF(N569="snížená",J569,0)</f>
        <v>0</v>
      </c>
      <c r="BG569" s="143">
        <f>IF(N569="zákl. přenesená",J569,0)</f>
        <v>0</v>
      </c>
      <c r="BH569" s="143">
        <f>IF(N569="sníž. přenesená",J569,0)</f>
        <v>0</v>
      </c>
      <c r="BI569" s="143">
        <f>IF(N569="nulová",J569,0)</f>
        <v>0</v>
      </c>
      <c r="BJ569" s="16" t="s">
        <v>79</v>
      </c>
      <c r="BK569" s="143">
        <f>ROUND(I569*H569,2)</f>
        <v>0</v>
      </c>
      <c r="BL569" s="16" t="s">
        <v>234</v>
      </c>
      <c r="BM569" s="142" t="s">
        <v>831</v>
      </c>
    </row>
    <row r="570" spans="2:65" s="1" customFormat="1">
      <c r="B570" s="31"/>
      <c r="D570" s="144" t="s">
        <v>133</v>
      </c>
      <c r="F570" s="145" t="s">
        <v>832</v>
      </c>
      <c r="I570" s="146"/>
      <c r="L570" s="31"/>
      <c r="M570" s="147"/>
      <c r="T570" s="55"/>
      <c r="AT570" s="16" t="s">
        <v>133</v>
      </c>
      <c r="AU570" s="16" t="s">
        <v>81</v>
      </c>
    </row>
    <row r="571" spans="2:65" s="1" customFormat="1" ht="16.5" customHeight="1">
      <c r="B571" s="31"/>
      <c r="C571" s="169" t="s">
        <v>833</v>
      </c>
      <c r="D571" s="169" t="s">
        <v>220</v>
      </c>
      <c r="E571" s="170" t="s">
        <v>834</v>
      </c>
      <c r="F571" s="171" t="s">
        <v>835</v>
      </c>
      <c r="G571" s="172" t="s">
        <v>273</v>
      </c>
      <c r="H571" s="173">
        <v>0.32</v>
      </c>
      <c r="I571" s="174"/>
      <c r="J571" s="175">
        <f>ROUND(I571*H571,2)</f>
        <v>0</v>
      </c>
      <c r="K571" s="171" t="s">
        <v>130</v>
      </c>
      <c r="L571" s="176"/>
      <c r="M571" s="177" t="s">
        <v>1</v>
      </c>
      <c r="N571" s="178" t="s">
        <v>37</v>
      </c>
      <c r="P571" s="140">
        <f>O571*H571</f>
        <v>0</v>
      </c>
      <c r="Q571" s="140">
        <v>1</v>
      </c>
      <c r="R571" s="140">
        <f>Q571*H571</f>
        <v>0.32</v>
      </c>
      <c r="S571" s="140">
        <v>0</v>
      </c>
      <c r="T571" s="141">
        <f>S571*H571</f>
        <v>0</v>
      </c>
      <c r="AR571" s="142" t="s">
        <v>331</v>
      </c>
      <c r="AT571" s="142" t="s">
        <v>220</v>
      </c>
      <c r="AU571" s="142" t="s">
        <v>81</v>
      </c>
      <c r="AY571" s="16" t="s">
        <v>124</v>
      </c>
      <c r="BE571" s="143">
        <f>IF(N571="základní",J571,0)</f>
        <v>0</v>
      </c>
      <c r="BF571" s="143">
        <f>IF(N571="snížená",J571,0)</f>
        <v>0</v>
      </c>
      <c r="BG571" s="143">
        <f>IF(N571="zákl. přenesená",J571,0)</f>
        <v>0</v>
      </c>
      <c r="BH571" s="143">
        <f>IF(N571="sníž. přenesená",J571,0)</f>
        <v>0</v>
      </c>
      <c r="BI571" s="143">
        <f>IF(N571="nulová",J571,0)</f>
        <v>0</v>
      </c>
      <c r="BJ571" s="16" t="s">
        <v>79</v>
      </c>
      <c r="BK571" s="143">
        <f>ROUND(I571*H571,2)</f>
        <v>0</v>
      </c>
      <c r="BL571" s="16" t="s">
        <v>234</v>
      </c>
      <c r="BM571" s="142" t="s">
        <v>836</v>
      </c>
    </row>
    <row r="572" spans="2:65" s="1" customFormat="1">
      <c r="B572" s="31"/>
      <c r="D572" s="144" t="s">
        <v>133</v>
      </c>
      <c r="F572" s="145" t="s">
        <v>837</v>
      </c>
      <c r="I572" s="146"/>
      <c r="L572" s="31"/>
      <c r="M572" s="147"/>
      <c r="T572" s="55"/>
      <c r="AT572" s="16" t="s">
        <v>133</v>
      </c>
      <c r="AU572" s="16" t="s">
        <v>81</v>
      </c>
    </row>
    <row r="573" spans="2:65" s="12" customFormat="1">
      <c r="B573" s="149"/>
      <c r="D573" s="144" t="s">
        <v>154</v>
      </c>
      <c r="F573" s="151" t="s">
        <v>838</v>
      </c>
      <c r="H573" s="152">
        <v>0.32</v>
      </c>
      <c r="I573" s="153"/>
      <c r="L573" s="149"/>
      <c r="M573" s="154"/>
      <c r="T573" s="155"/>
      <c r="AT573" s="150" t="s">
        <v>154</v>
      </c>
      <c r="AU573" s="150" t="s">
        <v>81</v>
      </c>
      <c r="AV573" s="12" t="s">
        <v>81</v>
      </c>
      <c r="AW573" s="12" t="s">
        <v>4</v>
      </c>
      <c r="AX573" s="12" t="s">
        <v>79</v>
      </c>
      <c r="AY573" s="150" t="s">
        <v>124</v>
      </c>
    </row>
    <row r="574" spans="2:65" s="1" customFormat="1" ht="16.5" customHeight="1">
      <c r="B574" s="31"/>
      <c r="C574" s="131" t="s">
        <v>839</v>
      </c>
      <c r="D574" s="131" t="s">
        <v>126</v>
      </c>
      <c r="E574" s="132" t="s">
        <v>840</v>
      </c>
      <c r="F574" s="133" t="s">
        <v>841</v>
      </c>
      <c r="G574" s="134" t="s">
        <v>145</v>
      </c>
      <c r="H574" s="135">
        <v>9.1999999999999993</v>
      </c>
      <c r="I574" s="136"/>
      <c r="J574" s="137">
        <f>ROUND(I574*H574,2)</f>
        <v>0</v>
      </c>
      <c r="K574" s="133" t="s">
        <v>130</v>
      </c>
      <c r="L574" s="31"/>
      <c r="M574" s="138" t="s">
        <v>1</v>
      </c>
      <c r="N574" s="139" t="s">
        <v>37</v>
      </c>
      <c r="P574" s="140">
        <f>O574*H574</f>
        <v>0</v>
      </c>
      <c r="Q574" s="140">
        <v>0</v>
      </c>
      <c r="R574" s="140">
        <f>Q574*H574</f>
        <v>0</v>
      </c>
      <c r="S574" s="140">
        <v>0</v>
      </c>
      <c r="T574" s="141">
        <f>S574*H574</f>
        <v>0</v>
      </c>
      <c r="AR574" s="142" t="s">
        <v>234</v>
      </c>
      <c r="AT574" s="142" t="s">
        <v>126</v>
      </c>
      <c r="AU574" s="142" t="s">
        <v>81</v>
      </c>
      <c r="AY574" s="16" t="s">
        <v>124</v>
      </c>
      <c r="BE574" s="143">
        <f>IF(N574="základní",J574,0)</f>
        <v>0</v>
      </c>
      <c r="BF574" s="143">
        <f>IF(N574="snížená",J574,0)</f>
        <v>0</v>
      </c>
      <c r="BG574" s="143">
        <f>IF(N574="zákl. přenesená",J574,0)</f>
        <v>0</v>
      </c>
      <c r="BH574" s="143">
        <f>IF(N574="sníž. přenesená",J574,0)</f>
        <v>0</v>
      </c>
      <c r="BI574" s="143">
        <f>IF(N574="nulová",J574,0)</f>
        <v>0</v>
      </c>
      <c r="BJ574" s="16" t="s">
        <v>79</v>
      </c>
      <c r="BK574" s="143">
        <f>ROUND(I574*H574,2)</f>
        <v>0</v>
      </c>
      <c r="BL574" s="16" t="s">
        <v>234</v>
      </c>
      <c r="BM574" s="142" t="s">
        <v>842</v>
      </c>
    </row>
    <row r="575" spans="2:65" s="1" customFormat="1">
      <c r="B575" s="31"/>
      <c r="D575" s="144" t="s">
        <v>133</v>
      </c>
      <c r="F575" s="145" t="s">
        <v>843</v>
      </c>
      <c r="I575" s="146"/>
      <c r="L575" s="31"/>
      <c r="M575" s="147"/>
      <c r="T575" s="55"/>
      <c r="AT575" s="16" t="s">
        <v>133</v>
      </c>
      <c r="AU575" s="16" t="s">
        <v>81</v>
      </c>
    </row>
    <row r="576" spans="2:65" s="1" customFormat="1" ht="16.5" customHeight="1">
      <c r="B576" s="31"/>
      <c r="C576" s="169" t="s">
        <v>844</v>
      </c>
      <c r="D576" s="169" t="s">
        <v>220</v>
      </c>
      <c r="E576" s="170" t="s">
        <v>845</v>
      </c>
      <c r="F576" s="171" t="s">
        <v>846</v>
      </c>
      <c r="G576" s="172" t="s">
        <v>145</v>
      </c>
      <c r="H576" s="173">
        <v>10.723000000000001</v>
      </c>
      <c r="I576" s="174"/>
      <c r="J576" s="175">
        <f>ROUND(I576*H576,2)</f>
        <v>0</v>
      </c>
      <c r="K576" s="171" t="s">
        <v>130</v>
      </c>
      <c r="L576" s="176"/>
      <c r="M576" s="177" t="s">
        <v>1</v>
      </c>
      <c r="N576" s="178" t="s">
        <v>37</v>
      </c>
      <c r="P576" s="140">
        <f>O576*H576</f>
        <v>0</v>
      </c>
      <c r="Q576" s="140">
        <v>1E-3</v>
      </c>
      <c r="R576" s="140">
        <f>Q576*H576</f>
        <v>1.0723000000000002E-2</v>
      </c>
      <c r="S576" s="140">
        <v>0</v>
      </c>
      <c r="T576" s="141">
        <f>S576*H576</f>
        <v>0</v>
      </c>
      <c r="AR576" s="142" t="s">
        <v>331</v>
      </c>
      <c r="AT576" s="142" t="s">
        <v>220</v>
      </c>
      <c r="AU576" s="142" t="s">
        <v>81</v>
      </c>
      <c r="AY576" s="16" t="s">
        <v>124</v>
      </c>
      <c r="BE576" s="143">
        <f>IF(N576="základní",J576,0)</f>
        <v>0</v>
      </c>
      <c r="BF576" s="143">
        <f>IF(N576="snížená",J576,0)</f>
        <v>0</v>
      </c>
      <c r="BG576" s="143">
        <f>IF(N576="zákl. přenesená",J576,0)</f>
        <v>0</v>
      </c>
      <c r="BH576" s="143">
        <f>IF(N576="sníž. přenesená",J576,0)</f>
        <v>0</v>
      </c>
      <c r="BI576" s="143">
        <f>IF(N576="nulová",J576,0)</f>
        <v>0</v>
      </c>
      <c r="BJ576" s="16" t="s">
        <v>79</v>
      </c>
      <c r="BK576" s="143">
        <f>ROUND(I576*H576,2)</f>
        <v>0</v>
      </c>
      <c r="BL576" s="16" t="s">
        <v>234</v>
      </c>
      <c r="BM576" s="142" t="s">
        <v>847</v>
      </c>
    </row>
    <row r="577" spans="2:65" s="1" customFormat="1">
      <c r="B577" s="31"/>
      <c r="D577" s="144" t="s">
        <v>133</v>
      </c>
      <c r="F577" s="145" t="s">
        <v>846</v>
      </c>
      <c r="I577" s="146"/>
      <c r="L577" s="31"/>
      <c r="M577" s="147"/>
      <c r="T577" s="55"/>
      <c r="AT577" s="16" t="s">
        <v>133</v>
      </c>
      <c r="AU577" s="16" t="s">
        <v>81</v>
      </c>
    </row>
    <row r="578" spans="2:65" s="12" customFormat="1">
      <c r="B578" s="149"/>
      <c r="D578" s="144" t="s">
        <v>154</v>
      </c>
      <c r="F578" s="151" t="s">
        <v>848</v>
      </c>
      <c r="H578" s="152">
        <v>10.723000000000001</v>
      </c>
      <c r="I578" s="153"/>
      <c r="L578" s="149"/>
      <c r="M578" s="154"/>
      <c r="T578" s="155"/>
      <c r="AT578" s="150" t="s">
        <v>154</v>
      </c>
      <c r="AU578" s="150" t="s">
        <v>81</v>
      </c>
      <c r="AV578" s="12" t="s">
        <v>81</v>
      </c>
      <c r="AW578" s="12" t="s">
        <v>4</v>
      </c>
      <c r="AX578" s="12" t="s">
        <v>79</v>
      </c>
      <c r="AY578" s="150" t="s">
        <v>124</v>
      </c>
    </row>
    <row r="579" spans="2:65" s="1" customFormat="1" ht="16.5" customHeight="1">
      <c r="B579" s="31"/>
      <c r="C579" s="131" t="s">
        <v>849</v>
      </c>
      <c r="D579" s="131" t="s">
        <v>126</v>
      </c>
      <c r="E579" s="132" t="s">
        <v>850</v>
      </c>
      <c r="F579" s="133" t="s">
        <v>851</v>
      </c>
      <c r="G579" s="134" t="s">
        <v>145</v>
      </c>
      <c r="H579" s="135">
        <v>121.67</v>
      </c>
      <c r="I579" s="136"/>
      <c r="J579" s="137">
        <f>ROUND(I579*H579,2)</f>
        <v>0</v>
      </c>
      <c r="K579" s="133" t="s">
        <v>130</v>
      </c>
      <c r="L579" s="31"/>
      <c r="M579" s="138" t="s">
        <v>1</v>
      </c>
      <c r="N579" s="139" t="s">
        <v>37</v>
      </c>
      <c r="P579" s="140">
        <f>O579*H579</f>
        <v>0</v>
      </c>
      <c r="Q579" s="140">
        <v>3.8000000000000002E-4</v>
      </c>
      <c r="R579" s="140">
        <f>Q579*H579</f>
        <v>4.6234600000000001E-2</v>
      </c>
      <c r="S579" s="140">
        <v>0</v>
      </c>
      <c r="T579" s="141">
        <f>S579*H579</f>
        <v>0</v>
      </c>
      <c r="AR579" s="142" t="s">
        <v>234</v>
      </c>
      <c r="AT579" s="142" t="s">
        <v>126</v>
      </c>
      <c r="AU579" s="142" t="s">
        <v>81</v>
      </c>
      <c r="AY579" s="16" t="s">
        <v>124</v>
      </c>
      <c r="BE579" s="143">
        <f>IF(N579="základní",J579,0)</f>
        <v>0</v>
      </c>
      <c r="BF579" s="143">
        <f>IF(N579="snížená",J579,0)</f>
        <v>0</v>
      </c>
      <c r="BG579" s="143">
        <f>IF(N579="zákl. přenesená",J579,0)</f>
        <v>0</v>
      </c>
      <c r="BH579" s="143">
        <f>IF(N579="sníž. přenesená",J579,0)</f>
        <v>0</v>
      </c>
      <c r="BI579" s="143">
        <f>IF(N579="nulová",J579,0)</f>
        <v>0</v>
      </c>
      <c r="BJ579" s="16" t="s">
        <v>79</v>
      </c>
      <c r="BK579" s="143">
        <f>ROUND(I579*H579,2)</f>
        <v>0</v>
      </c>
      <c r="BL579" s="16" t="s">
        <v>234</v>
      </c>
      <c r="BM579" s="142" t="s">
        <v>852</v>
      </c>
    </row>
    <row r="580" spans="2:65" s="1" customFormat="1">
      <c r="B580" s="31"/>
      <c r="D580" s="144" t="s">
        <v>133</v>
      </c>
      <c r="F580" s="145" t="s">
        <v>853</v>
      </c>
      <c r="I580" s="146"/>
      <c r="L580" s="31"/>
      <c r="M580" s="147"/>
      <c r="T580" s="55"/>
      <c r="AT580" s="16" t="s">
        <v>133</v>
      </c>
      <c r="AU580" s="16" t="s">
        <v>81</v>
      </c>
    </row>
    <row r="581" spans="2:65" s="1" customFormat="1" ht="24">
      <c r="B581" s="31"/>
      <c r="C581" s="169" t="s">
        <v>854</v>
      </c>
      <c r="D581" s="169" t="s">
        <v>220</v>
      </c>
      <c r="E581" s="170" t="s">
        <v>855</v>
      </c>
      <c r="F581" s="171" t="s">
        <v>856</v>
      </c>
      <c r="G581" s="172" t="s">
        <v>145</v>
      </c>
      <c r="H581" s="173">
        <v>141.80600000000001</v>
      </c>
      <c r="I581" s="174"/>
      <c r="J581" s="175">
        <f>ROUND(I581*H581,2)</f>
        <v>0</v>
      </c>
      <c r="K581" s="171" t="s">
        <v>130</v>
      </c>
      <c r="L581" s="176"/>
      <c r="M581" s="177" t="s">
        <v>1</v>
      </c>
      <c r="N581" s="178" t="s">
        <v>37</v>
      </c>
      <c r="P581" s="140">
        <f>O581*H581</f>
        <v>0</v>
      </c>
      <c r="Q581" s="140">
        <v>5.4000000000000003E-3</v>
      </c>
      <c r="R581" s="140">
        <f>Q581*H581</f>
        <v>0.76575240000000011</v>
      </c>
      <c r="S581" s="140">
        <v>0</v>
      </c>
      <c r="T581" s="141">
        <f>S581*H581</f>
        <v>0</v>
      </c>
      <c r="AR581" s="142" t="s">
        <v>331</v>
      </c>
      <c r="AT581" s="142" t="s">
        <v>220</v>
      </c>
      <c r="AU581" s="142" t="s">
        <v>81</v>
      </c>
      <c r="AY581" s="16" t="s">
        <v>124</v>
      </c>
      <c r="BE581" s="143">
        <f>IF(N581="základní",J581,0)</f>
        <v>0</v>
      </c>
      <c r="BF581" s="143">
        <f>IF(N581="snížená",J581,0)</f>
        <v>0</v>
      </c>
      <c r="BG581" s="143">
        <f>IF(N581="zákl. přenesená",J581,0)</f>
        <v>0</v>
      </c>
      <c r="BH581" s="143">
        <f>IF(N581="sníž. přenesená",J581,0)</f>
        <v>0</v>
      </c>
      <c r="BI581" s="143">
        <f>IF(N581="nulová",J581,0)</f>
        <v>0</v>
      </c>
      <c r="BJ581" s="16" t="s">
        <v>79</v>
      </c>
      <c r="BK581" s="143">
        <f>ROUND(I581*H581,2)</f>
        <v>0</v>
      </c>
      <c r="BL581" s="16" t="s">
        <v>234</v>
      </c>
      <c r="BM581" s="142" t="s">
        <v>857</v>
      </c>
    </row>
    <row r="582" spans="2:65" s="1" customFormat="1" ht="19.5">
      <c r="B582" s="31"/>
      <c r="D582" s="144" t="s">
        <v>133</v>
      </c>
      <c r="F582" s="145" t="s">
        <v>856</v>
      </c>
      <c r="I582" s="146"/>
      <c r="L582" s="31"/>
      <c r="M582" s="147"/>
      <c r="T582" s="55"/>
      <c r="AT582" s="16" t="s">
        <v>133</v>
      </c>
      <c r="AU582" s="16" t="s">
        <v>81</v>
      </c>
    </row>
    <row r="583" spans="2:65" s="12" customFormat="1">
      <c r="B583" s="149"/>
      <c r="D583" s="144" t="s">
        <v>154</v>
      </c>
      <c r="F583" s="151" t="s">
        <v>858</v>
      </c>
      <c r="H583" s="152">
        <v>141.80600000000001</v>
      </c>
      <c r="I583" s="153"/>
      <c r="L583" s="149"/>
      <c r="M583" s="154"/>
      <c r="T583" s="155"/>
      <c r="AT583" s="150" t="s">
        <v>154</v>
      </c>
      <c r="AU583" s="150" t="s">
        <v>81</v>
      </c>
      <c r="AV583" s="12" t="s">
        <v>81</v>
      </c>
      <c r="AW583" s="12" t="s">
        <v>4</v>
      </c>
      <c r="AX583" s="12" t="s">
        <v>79</v>
      </c>
      <c r="AY583" s="150" t="s">
        <v>124</v>
      </c>
    </row>
    <row r="584" spans="2:65" s="1" customFormat="1" ht="16.5" customHeight="1">
      <c r="B584" s="31"/>
      <c r="C584" s="131" t="s">
        <v>859</v>
      </c>
      <c r="D584" s="131" t="s">
        <v>126</v>
      </c>
      <c r="E584" s="132" t="s">
        <v>860</v>
      </c>
      <c r="F584" s="133" t="s">
        <v>861</v>
      </c>
      <c r="G584" s="134" t="s">
        <v>273</v>
      </c>
      <c r="H584" s="135">
        <v>1.1499999999999999</v>
      </c>
      <c r="I584" s="136"/>
      <c r="J584" s="137">
        <f>ROUND(I584*H584,2)</f>
        <v>0</v>
      </c>
      <c r="K584" s="133" t="s">
        <v>130</v>
      </c>
      <c r="L584" s="31"/>
      <c r="M584" s="138" t="s">
        <v>1</v>
      </c>
      <c r="N584" s="139" t="s">
        <v>37</v>
      </c>
      <c r="P584" s="140">
        <f>O584*H584</f>
        <v>0</v>
      </c>
      <c r="Q584" s="140">
        <v>0</v>
      </c>
      <c r="R584" s="140">
        <f>Q584*H584</f>
        <v>0</v>
      </c>
      <c r="S584" s="140">
        <v>0</v>
      </c>
      <c r="T584" s="141">
        <f>S584*H584</f>
        <v>0</v>
      </c>
      <c r="AR584" s="142" t="s">
        <v>234</v>
      </c>
      <c r="AT584" s="142" t="s">
        <v>126</v>
      </c>
      <c r="AU584" s="142" t="s">
        <v>81</v>
      </c>
      <c r="AY584" s="16" t="s">
        <v>124</v>
      </c>
      <c r="BE584" s="143">
        <f>IF(N584="základní",J584,0)</f>
        <v>0</v>
      </c>
      <c r="BF584" s="143">
        <f>IF(N584="snížená",J584,0)</f>
        <v>0</v>
      </c>
      <c r="BG584" s="143">
        <f>IF(N584="zákl. přenesená",J584,0)</f>
        <v>0</v>
      </c>
      <c r="BH584" s="143">
        <f>IF(N584="sníž. přenesená",J584,0)</f>
        <v>0</v>
      </c>
      <c r="BI584" s="143">
        <f>IF(N584="nulová",J584,0)</f>
        <v>0</v>
      </c>
      <c r="BJ584" s="16" t="s">
        <v>79</v>
      </c>
      <c r="BK584" s="143">
        <f>ROUND(I584*H584,2)</f>
        <v>0</v>
      </c>
      <c r="BL584" s="16" t="s">
        <v>234</v>
      </c>
      <c r="BM584" s="142" t="s">
        <v>862</v>
      </c>
    </row>
    <row r="585" spans="2:65" s="1" customFormat="1" ht="19.5">
      <c r="B585" s="31"/>
      <c r="D585" s="144" t="s">
        <v>133</v>
      </c>
      <c r="F585" s="145" t="s">
        <v>863</v>
      </c>
      <c r="I585" s="146"/>
      <c r="L585" s="31"/>
      <c r="M585" s="147"/>
      <c r="T585" s="55"/>
      <c r="AT585" s="16" t="s">
        <v>133</v>
      </c>
      <c r="AU585" s="16" t="s">
        <v>81</v>
      </c>
    </row>
    <row r="586" spans="2:65" s="1" customFormat="1" ht="58.5">
      <c r="B586" s="31"/>
      <c r="D586" s="144" t="s">
        <v>135</v>
      </c>
      <c r="F586" s="148" t="s">
        <v>864</v>
      </c>
      <c r="I586" s="146"/>
      <c r="L586" s="31"/>
      <c r="M586" s="147"/>
      <c r="T586" s="55"/>
      <c r="AT586" s="16" t="s">
        <v>135</v>
      </c>
      <c r="AU586" s="16" t="s">
        <v>81</v>
      </c>
    </row>
    <row r="587" spans="2:65" s="11" customFormat="1" ht="25.9" customHeight="1">
      <c r="B587" s="119"/>
      <c r="D587" s="120" t="s">
        <v>71</v>
      </c>
      <c r="E587" s="121" t="s">
        <v>865</v>
      </c>
      <c r="F587" s="121" t="s">
        <v>866</v>
      </c>
      <c r="I587" s="122"/>
      <c r="J587" s="123">
        <f>BK587</f>
        <v>0</v>
      </c>
      <c r="L587" s="119"/>
      <c r="M587" s="124"/>
      <c r="P587" s="125">
        <f>P588+P610+P616+P622</f>
        <v>0</v>
      </c>
      <c r="R587" s="125">
        <f>R588+R610+R616+R622</f>
        <v>0</v>
      </c>
      <c r="T587" s="126">
        <f>T588+T610+T616+T622</f>
        <v>0</v>
      </c>
      <c r="AR587" s="120" t="s">
        <v>156</v>
      </c>
      <c r="AT587" s="127" t="s">
        <v>71</v>
      </c>
      <c r="AU587" s="127" t="s">
        <v>72</v>
      </c>
      <c r="AY587" s="120" t="s">
        <v>124</v>
      </c>
      <c r="BK587" s="128">
        <f>BK588+BK610+BK616+BK622</f>
        <v>0</v>
      </c>
    </row>
    <row r="588" spans="2:65" s="11" customFormat="1" ht="22.9" customHeight="1">
      <c r="B588" s="119"/>
      <c r="D588" s="120" t="s">
        <v>71</v>
      </c>
      <c r="E588" s="129" t="s">
        <v>867</v>
      </c>
      <c r="F588" s="129" t="s">
        <v>868</v>
      </c>
      <c r="I588" s="122"/>
      <c r="J588" s="130">
        <f>BK588</f>
        <v>0</v>
      </c>
      <c r="L588" s="119"/>
      <c r="M588" s="124"/>
      <c r="P588" s="125">
        <f>SUM(P589:P609)</f>
        <v>0</v>
      </c>
      <c r="R588" s="125">
        <f>SUM(R589:R609)</f>
        <v>0</v>
      </c>
      <c r="T588" s="126">
        <f>SUM(T589:T609)</f>
        <v>0</v>
      </c>
      <c r="AR588" s="120" t="s">
        <v>156</v>
      </c>
      <c r="AT588" s="127" t="s">
        <v>71</v>
      </c>
      <c r="AU588" s="127" t="s">
        <v>79</v>
      </c>
      <c r="AY588" s="120" t="s">
        <v>124</v>
      </c>
      <c r="BK588" s="128">
        <f>SUM(BK589:BK609)</f>
        <v>0</v>
      </c>
    </row>
    <row r="589" spans="2:65" s="1" customFormat="1" ht="16.5" customHeight="1">
      <c r="B589" s="31"/>
      <c r="C589" s="131" t="s">
        <v>869</v>
      </c>
      <c r="D589" s="131" t="s">
        <v>126</v>
      </c>
      <c r="E589" s="132" t="s">
        <v>870</v>
      </c>
      <c r="F589" s="133" t="s">
        <v>871</v>
      </c>
      <c r="G589" s="134" t="s">
        <v>872</v>
      </c>
      <c r="H589" s="135">
        <v>1</v>
      </c>
      <c r="I589" s="136"/>
      <c r="J589" s="137">
        <f>ROUND(I589*H589,2)</f>
        <v>0</v>
      </c>
      <c r="K589" s="133" t="s">
        <v>130</v>
      </c>
      <c r="L589" s="31"/>
      <c r="M589" s="138" t="s">
        <v>1</v>
      </c>
      <c r="N589" s="139" t="s">
        <v>37</v>
      </c>
      <c r="P589" s="140">
        <f>O589*H589</f>
        <v>0</v>
      </c>
      <c r="Q589" s="140">
        <v>0</v>
      </c>
      <c r="R589" s="140">
        <f>Q589*H589</f>
        <v>0</v>
      </c>
      <c r="S589" s="140">
        <v>0</v>
      </c>
      <c r="T589" s="141">
        <f>S589*H589</f>
        <v>0</v>
      </c>
      <c r="AR589" s="142" t="s">
        <v>873</v>
      </c>
      <c r="AT589" s="142" t="s">
        <v>126</v>
      </c>
      <c r="AU589" s="142" t="s">
        <v>81</v>
      </c>
      <c r="AY589" s="16" t="s">
        <v>124</v>
      </c>
      <c r="BE589" s="143">
        <f>IF(N589="základní",J589,0)</f>
        <v>0</v>
      </c>
      <c r="BF589" s="143">
        <f>IF(N589="snížená",J589,0)</f>
        <v>0</v>
      </c>
      <c r="BG589" s="143">
        <f>IF(N589="zákl. přenesená",J589,0)</f>
        <v>0</v>
      </c>
      <c r="BH589" s="143">
        <f>IF(N589="sníž. přenesená",J589,0)</f>
        <v>0</v>
      </c>
      <c r="BI589" s="143">
        <f>IF(N589="nulová",J589,0)</f>
        <v>0</v>
      </c>
      <c r="BJ589" s="16" t="s">
        <v>79</v>
      </c>
      <c r="BK589" s="143">
        <f>ROUND(I589*H589,2)</f>
        <v>0</v>
      </c>
      <c r="BL589" s="16" t="s">
        <v>873</v>
      </c>
      <c r="BM589" s="142" t="s">
        <v>874</v>
      </c>
    </row>
    <row r="590" spans="2:65" s="1" customFormat="1">
      <c r="B590" s="31"/>
      <c r="D590" s="144" t="s">
        <v>133</v>
      </c>
      <c r="F590" s="145" t="s">
        <v>871</v>
      </c>
      <c r="I590" s="146"/>
      <c r="L590" s="31"/>
      <c r="M590" s="147"/>
      <c r="T590" s="55"/>
      <c r="AT590" s="16" t="s">
        <v>133</v>
      </c>
      <c r="AU590" s="16" t="s">
        <v>81</v>
      </c>
    </row>
    <row r="591" spans="2:65" s="1" customFormat="1" ht="19.5">
      <c r="B591" s="31"/>
      <c r="D591" s="144" t="s">
        <v>135</v>
      </c>
      <c r="F591" s="148" t="s">
        <v>875</v>
      </c>
      <c r="I591" s="146"/>
      <c r="L591" s="31"/>
      <c r="M591" s="147"/>
      <c r="T591" s="55"/>
      <c r="AT591" s="16" t="s">
        <v>135</v>
      </c>
      <c r="AU591" s="16" t="s">
        <v>81</v>
      </c>
    </row>
    <row r="592" spans="2:65" s="13" customFormat="1">
      <c r="B592" s="156"/>
      <c r="D592" s="144" t="s">
        <v>154</v>
      </c>
      <c r="E592" s="157" t="s">
        <v>1</v>
      </c>
      <c r="F592" s="158" t="s">
        <v>876</v>
      </c>
      <c r="H592" s="157" t="s">
        <v>1</v>
      </c>
      <c r="I592" s="159"/>
      <c r="L592" s="156"/>
      <c r="M592" s="160"/>
      <c r="T592" s="161"/>
      <c r="AT592" s="157" t="s">
        <v>154</v>
      </c>
      <c r="AU592" s="157" t="s">
        <v>81</v>
      </c>
      <c r="AV592" s="13" t="s">
        <v>79</v>
      </c>
      <c r="AW592" s="13" t="s">
        <v>29</v>
      </c>
      <c r="AX592" s="13" t="s">
        <v>72</v>
      </c>
      <c r="AY592" s="157" t="s">
        <v>124</v>
      </c>
    </row>
    <row r="593" spans="2:65" s="12" customFormat="1">
      <c r="B593" s="149"/>
      <c r="D593" s="144" t="s">
        <v>154</v>
      </c>
      <c r="E593" s="150" t="s">
        <v>1</v>
      </c>
      <c r="F593" s="151" t="s">
        <v>79</v>
      </c>
      <c r="H593" s="152">
        <v>1</v>
      </c>
      <c r="I593" s="153"/>
      <c r="L593" s="149"/>
      <c r="M593" s="154"/>
      <c r="T593" s="155"/>
      <c r="AT593" s="150" t="s">
        <v>154</v>
      </c>
      <c r="AU593" s="150" t="s">
        <v>81</v>
      </c>
      <c r="AV593" s="12" t="s">
        <v>81</v>
      </c>
      <c r="AW593" s="12" t="s">
        <v>29</v>
      </c>
      <c r="AX593" s="12" t="s">
        <v>79</v>
      </c>
      <c r="AY593" s="150" t="s">
        <v>124</v>
      </c>
    </row>
    <row r="594" spans="2:65" s="1" customFormat="1" ht="16.5" customHeight="1">
      <c r="B594" s="31"/>
      <c r="C594" s="131" t="s">
        <v>877</v>
      </c>
      <c r="D594" s="131" t="s">
        <v>126</v>
      </c>
      <c r="E594" s="132" t="s">
        <v>878</v>
      </c>
      <c r="F594" s="133" t="s">
        <v>879</v>
      </c>
      <c r="G594" s="134" t="s">
        <v>872</v>
      </c>
      <c r="H594" s="135">
        <v>1</v>
      </c>
      <c r="I594" s="136"/>
      <c r="J594" s="137">
        <f>ROUND(I594*H594,2)</f>
        <v>0</v>
      </c>
      <c r="K594" s="133" t="s">
        <v>130</v>
      </c>
      <c r="L594" s="31"/>
      <c r="M594" s="138" t="s">
        <v>1</v>
      </c>
      <c r="N594" s="139" t="s">
        <v>37</v>
      </c>
      <c r="P594" s="140">
        <f>O594*H594</f>
        <v>0</v>
      </c>
      <c r="Q594" s="140">
        <v>0</v>
      </c>
      <c r="R594" s="140">
        <f>Q594*H594</f>
        <v>0</v>
      </c>
      <c r="S594" s="140">
        <v>0</v>
      </c>
      <c r="T594" s="141">
        <f>S594*H594</f>
        <v>0</v>
      </c>
      <c r="AR594" s="142" t="s">
        <v>873</v>
      </c>
      <c r="AT594" s="142" t="s">
        <v>126</v>
      </c>
      <c r="AU594" s="142" t="s">
        <v>81</v>
      </c>
      <c r="AY594" s="16" t="s">
        <v>124</v>
      </c>
      <c r="BE594" s="143">
        <f>IF(N594="základní",J594,0)</f>
        <v>0</v>
      </c>
      <c r="BF594" s="143">
        <f>IF(N594="snížená",J594,0)</f>
        <v>0</v>
      </c>
      <c r="BG594" s="143">
        <f>IF(N594="zákl. přenesená",J594,0)</f>
        <v>0</v>
      </c>
      <c r="BH594" s="143">
        <f>IF(N594="sníž. přenesená",J594,0)</f>
        <v>0</v>
      </c>
      <c r="BI594" s="143">
        <f>IF(N594="nulová",J594,0)</f>
        <v>0</v>
      </c>
      <c r="BJ594" s="16" t="s">
        <v>79</v>
      </c>
      <c r="BK594" s="143">
        <f>ROUND(I594*H594,2)</f>
        <v>0</v>
      </c>
      <c r="BL594" s="16" t="s">
        <v>873</v>
      </c>
      <c r="BM594" s="142" t="s">
        <v>880</v>
      </c>
    </row>
    <row r="595" spans="2:65" s="1" customFormat="1">
      <c r="B595" s="31"/>
      <c r="D595" s="144" t="s">
        <v>133</v>
      </c>
      <c r="F595" s="145" t="s">
        <v>879</v>
      </c>
      <c r="I595" s="146"/>
      <c r="L595" s="31"/>
      <c r="M595" s="147"/>
      <c r="T595" s="55"/>
      <c r="AT595" s="16" t="s">
        <v>133</v>
      </c>
      <c r="AU595" s="16" t="s">
        <v>81</v>
      </c>
    </row>
    <row r="596" spans="2:65" s="1" customFormat="1" ht="19.5">
      <c r="B596" s="31"/>
      <c r="D596" s="144" t="s">
        <v>135</v>
      </c>
      <c r="F596" s="148" t="s">
        <v>875</v>
      </c>
      <c r="I596" s="146"/>
      <c r="L596" s="31"/>
      <c r="M596" s="147"/>
      <c r="T596" s="55"/>
      <c r="AT596" s="16" t="s">
        <v>135</v>
      </c>
      <c r="AU596" s="16" t="s">
        <v>81</v>
      </c>
    </row>
    <row r="597" spans="2:65" s="13" customFormat="1">
      <c r="B597" s="156"/>
      <c r="D597" s="144" t="s">
        <v>154</v>
      </c>
      <c r="E597" s="157" t="s">
        <v>1</v>
      </c>
      <c r="F597" s="158" t="s">
        <v>881</v>
      </c>
      <c r="H597" s="157" t="s">
        <v>1</v>
      </c>
      <c r="I597" s="159"/>
      <c r="L597" s="156"/>
      <c r="M597" s="160"/>
      <c r="T597" s="161"/>
      <c r="AT597" s="157" t="s">
        <v>154</v>
      </c>
      <c r="AU597" s="157" t="s">
        <v>81</v>
      </c>
      <c r="AV597" s="13" t="s">
        <v>79</v>
      </c>
      <c r="AW597" s="13" t="s">
        <v>29</v>
      </c>
      <c r="AX597" s="13" t="s">
        <v>72</v>
      </c>
      <c r="AY597" s="157" t="s">
        <v>124</v>
      </c>
    </row>
    <row r="598" spans="2:65" s="12" customFormat="1">
      <c r="B598" s="149"/>
      <c r="D598" s="144" t="s">
        <v>154</v>
      </c>
      <c r="E598" s="150" t="s">
        <v>1</v>
      </c>
      <c r="F598" s="151" t="s">
        <v>79</v>
      </c>
      <c r="H598" s="152">
        <v>1</v>
      </c>
      <c r="I598" s="153"/>
      <c r="L598" s="149"/>
      <c r="M598" s="154"/>
      <c r="T598" s="155"/>
      <c r="AT598" s="150" t="s">
        <v>154</v>
      </c>
      <c r="AU598" s="150" t="s">
        <v>81</v>
      </c>
      <c r="AV598" s="12" t="s">
        <v>81</v>
      </c>
      <c r="AW598" s="12" t="s">
        <v>29</v>
      </c>
      <c r="AX598" s="12" t="s">
        <v>79</v>
      </c>
      <c r="AY598" s="150" t="s">
        <v>124</v>
      </c>
    </row>
    <row r="599" spans="2:65" s="1" customFormat="1" ht="16.5" customHeight="1">
      <c r="B599" s="31"/>
      <c r="C599" s="131" t="s">
        <v>882</v>
      </c>
      <c r="D599" s="131" t="s">
        <v>126</v>
      </c>
      <c r="E599" s="132" t="s">
        <v>883</v>
      </c>
      <c r="F599" s="133" t="s">
        <v>884</v>
      </c>
      <c r="G599" s="134" t="s">
        <v>872</v>
      </c>
      <c r="H599" s="135">
        <v>1</v>
      </c>
      <c r="I599" s="136"/>
      <c r="J599" s="137">
        <f>ROUND(I599*H599,2)</f>
        <v>0</v>
      </c>
      <c r="K599" s="133" t="s">
        <v>130</v>
      </c>
      <c r="L599" s="31"/>
      <c r="M599" s="138" t="s">
        <v>1</v>
      </c>
      <c r="N599" s="139" t="s">
        <v>37</v>
      </c>
      <c r="P599" s="140">
        <f>O599*H599</f>
        <v>0</v>
      </c>
      <c r="Q599" s="140">
        <v>0</v>
      </c>
      <c r="R599" s="140">
        <f>Q599*H599</f>
        <v>0</v>
      </c>
      <c r="S599" s="140">
        <v>0</v>
      </c>
      <c r="T599" s="141">
        <f>S599*H599</f>
        <v>0</v>
      </c>
      <c r="AR599" s="142" t="s">
        <v>873</v>
      </c>
      <c r="AT599" s="142" t="s">
        <v>126</v>
      </c>
      <c r="AU599" s="142" t="s">
        <v>81</v>
      </c>
      <c r="AY599" s="16" t="s">
        <v>124</v>
      </c>
      <c r="BE599" s="143">
        <f>IF(N599="základní",J599,0)</f>
        <v>0</v>
      </c>
      <c r="BF599" s="143">
        <f>IF(N599="snížená",J599,0)</f>
        <v>0</v>
      </c>
      <c r="BG599" s="143">
        <f>IF(N599="zákl. přenesená",J599,0)</f>
        <v>0</v>
      </c>
      <c r="BH599" s="143">
        <f>IF(N599="sníž. přenesená",J599,0)</f>
        <v>0</v>
      </c>
      <c r="BI599" s="143">
        <f>IF(N599="nulová",J599,0)</f>
        <v>0</v>
      </c>
      <c r="BJ599" s="16" t="s">
        <v>79</v>
      </c>
      <c r="BK599" s="143">
        <f>ROUND(I599*H599,2)</f>
        <v>0</v>
      </c>
      <c r="BL599" s="16" t="s">
        <v>873</v>
      </c>
      <c r="BM599" s="142" t="s">
        <v>885</v>
      </c>
    </row>
    <row r="600" spans="2:65" s="1" customFormat="1">
      <c r="B600" s="31"/>
      <c r="D600" s="144" t="s">
        <v>133</v>
      </c>
      <c r="F600" s="145" t="s">
        <v>886</v>
      </c>
      <c r="I600" s="146"/>
      <c r="L600" s="31"/>
      <c r="M600" s="147"/>
      <c r="T600" s="55"/>
      <c r="AT600" s="16" t="s">
        <v>133</v>
      </c>
      <c r="AU600" s="16" t="s">
        <v>81</v>
      </c>
    </row>
    <row r="601" spans="2:65" s="1" customFormat="1" ht="19.5">
      <c r="B601" s="31"/>
      <c r="D601" s="144" t="s">
        <v>135</v>
      </c>
      <c r="F601" s="148" t="s">
        <v>875</v>
      </c>
      <c r="I601" s="146"/>
      <c r="L601" s="31"/>
      <c r="M601" s="147"/>
      <c r="T601" s="55"/>
      <c r="AT601" s="16" t="s">
        <v>135</v>
      </c>
      <c r="AU601" s="16" t="s">
        <v>81</v>
      </c>
    </row>
    <row r="602" spans="2:65" s="1" customFormat="1" ht="16.5" customHeight="1">
      <c r="B602" s="31"/>
      <c r="C602" s="131" t="s">
        <v>887</v>
      </c>
      <c r="D602" s="131" t="s">
        <v>126</v>
      </c>
      <c r="E602" s="132" t="s">
        <v>888</v>
      </c>
      <c r="F602" s="133" t="s">
        <v>889</v>
      </c>
      <c r="G602" s="134" t="s">
        <v>872</v>
      </c>
      <c r="H602" s="135">
        <v>1</v>
      </c>
      <c r="I602" s="136"/>
      <c r="J602" s="137">
        <f>ROUND(I602*H602,2)</f>
        <v>0</v>
      </c>
      <c r="K602" s="133" t="s">
        <v>130</v>
      </c>
      <c r="L602" s="31"/>
      <c r="M602" s="138" t="s">
        <v>1</v>
      </c>
      <c r="N602" s="139" t="s">
        <v>37</v>
      </c>
      <c r="P602" s="140">
        <f>O602*H602</f>
        <v>0</v>
      </c>
      <c r="Q602" s="140">
        <v>0</v>
      </c>
      <c r="R602" s="140">
        <f>Q602*H602</f>
        <v>0</v>
      </c>
      <c r="S602" s="140">
        <v>0</v>
      </c>
      <c r="T602" s="141">
        <f>S602*H602</f>
        <v>0</v>
      </c>
      <c r="AR602" s="142" t="s">
        <v>873</v>
      </c>
      <c r="AT602" s="142" t="s">
        <v>126</v>
      </c>
      <c r="AU602" s="142" t="s">
        <v>81</v>
      </c>
      <c r="AY602" s="16" t="s">
        <v>124</v>
      </c>
      <c r="BE602" s="143">
        <f>IF(N602="základní",J602,0)</f>
        <v>0</v>
      </c>
      <c r="BF602" s="143">
        <f>IF(N602="snížená",J602,0)</f>
        <v>0</v>
      </c>
      <c r="BG602" s="143">
        <f>IF(N602="zákl. přenesená",J602,0)</f>
        <v>0</v>
      </c>
      <c r="BH602" s="143">
        <f>IF(N602="sníž. přenesená",J602,0)</f>
        <v>0</v>
      </c>
      <c r="BI602" s="143">
        <f>IF(N602="nulová",J602,0)</f>
        <v>0</v>
      </c>
      <c r="BJ602" s="16" t="s">
        <v>79</v>
      </c>
      <c r="BK602" s="143">
        <f>ROUND(I602*H602,2)</f>
        <v>0</v>
      </c>
      <c r="BL602" s="16" t="s">
        <v>873</v>
      </c>
      <c r="BM602" s="142" t="s">
        <v>890</v>
      </c>
    </row>
    <row r="603" spans="2:65" s="1" customFormat="1">
      <c r="B603" s="31"/>
      <c r="D603" s="144" t="s">
        <v>133</v>
      </c>
      <c r="F603" s="145" t="s">
        <v>889</v>
      </c>
      <c r="I603" s="146"/>
      <c r="L603" s="31"/>
      <c r="M603" s="147"/>
      <c r="T603" s="55"/>
      <c r="AT603" s="16" t="s">
        <v>133</v>
      </c>
      <c r="AU603" s="16" t="s">
        <v>81</v>
      </c>
    </row>
    <row r="604" spans="2:65" s="1" customFormat="1" ht="19.5">
      <c r="B604" s="31"/>
      <c r="D604" s="144" t="s">
        <v>135</v>
      </c>
      <c r="F604" s="148" t="s">
        <v>875</v>
      </c>
      <c r="I604" s="146"/>
      <c r="L604" s="31"/>
      <c r="M604" s="147"/>
      <c r="T604" s="55"/>
      <c r="AT604" s="16" t="s">
        <v>135</v>
      </c>
      <c r="AU604" s="16" t="s">
        <v>81</v>
      </c>
    </row>
    <row r="605" spans="2:65" s="1" customFormat="1" ht="16.5" customHeight="1">
      <c r="B605" s="31"/>
      <c r="C605" s="131" t="s">
        <v>891</v>
      </c>
      <c r="D605" s="131" t="s">
        <v>126</v>
      </c>
      <c r="E605" s="132" t="s">
        <v>892</v>
      </c>
      <c r="F605" s="133" t="s">
        <v>893</v>
      </c>
      <c r="G605" s="134" t="s">
        <v>872</v>
      </c>
      <c r="H605" s="135">
        <v>1</v>
      </c>
      <c r="I605" s="136"/>
      <c r="J605" s="137">
        <f>ROUND(I605*H605,2)</f>
        <v>0</v>
      </c>
      <c r="K605" s="133" t="s">
        <v>130</v>
      </c>
      <c r="L605" s="31"/>
      <c r="M605" s="138" t="s">
        <v>1</v>
      </c>
      <c r="N605" s="139" t="s">
        <v>37</v>
      </c>
      <c r="P605" s="140">
        <f>O605*H605</f>
        <v>0</v>
      </c>
      <c r="Q605" s="140">
        <v>0</v>
      </c>
      <c r="R605" s="140">
        <f>Q605*H605</f>
        <v>0</v>
      </c>
      <c r="S605" s="140">
        <v>0</v>
      </c>
      <c r="T605" s="141">
        <f>S605*H605</f>
        <v>0</v>
      </c>
      <c r="AR605" s="142" t="s">
        <v>873</v>
      </c>
      <c r="AT605" s="142" t="s">
        <v>126</v>
      </c>
      <c r="AU605" s="142" t="s">
        <v>81</v>
      </c>
      <c r="AY605" s="16" t="s">
        <v>124</v>
      </c>
      <c r="BE605" s="143">
        <f>IF(N605="základní",J605,0)</f>
        <v>0</v>
      </c>
      <c r="BF605" s="143">
        <f>IF(N605="snížená",J605,0)</f>
        <v>0</v>
      </c>
      <c r="BG605" s="143">
        <f>IF(N605="zákl. přenesená",J605,0)</f>
        <v>0</v>
      </c>
      <c r="BH605" s="143">
        <f>IF(N605="sníž. přenesená",J605,0)</f>
        <v>0</v>
      </c>
      <c r="BI605" s="143">
        <f>IF(N605="nulová",J605,0)</f>
        <v>0</v>
      </c>
      <c r="BJ605" s="16" t="s">
        <v>79</v>
      </c>
      <c r="BK605" s="143">
        <f>ROUND(I605*H605,2)</f>
        <v>0</v>
      </c>
      <c r="BL605" s="16" t="s">
        <v>873</v>
      </c>
      <c r="BM605" s="142" t="s">
        <v>894</v>
      </c>
    </row>
    <row r="606" spans="2:65" s="1" customFormat="1">
      <c r="B606" s="31"/>
      <c r="D606" s="144" t="s">
        <v>133</v>
      </c>
      <c r="F606" s="145" t="s">
        <v>893</v>
      </c>
      <c r="I606" s="146"/>
      <c r="L606" s="31"/>
      <c r="M606" s="147"/>
      <c r="T606" s="55"/>
      <c r="AT606" s="16" t="s">
        <v>133</v>
      </c>
      <c r="AU606" s="16" t="s">
        <v>81</v>
      </c>
    </row>
    <row r="607" spans="2:65" s="1" customFormat="1" ht="19.5">
      <c r="B607" s="31"/>
      <c r="D607" s="144" t="s">
        <v>135</v>
      </c>
      <c r="F607" s="148" t="s">
        <v>875</v>
      </c>
      <c r="I607" s="146"/>
      <c r="L607" s="31"/>
      <c r="M607" s="147"/>
      <c r="T607" s="55"/>
      <c r="AT607" s="16" t="s">
        <v>135</v>
      </c>
      <c r="AU607" s="16" t="s">
        <v>81</v>
      </c>
    </row>
    <row r="608" spans="2:65" s="13" customFormat="1">
      <c r="B608" s="156"/>
      <c r="D608" s="144" t="s">
        <v>154</v>
      </c>
      <c r="E608" s="157" t="s">
        <v>1</v>
      </c>
      <c r="F608" s="158" t="s">
        <v>895</v>
      </c>
      <c r="H608" s="157" t="s">
        <v>1</v>
      </c>
      <c r="I608" s="159"/>
      <c r="L608" s="156"/>
      <c r="M608" s="160"/>
      <c r="T608" s="161"/>
      <c r="AT608" s="157" t="s">
        <v>154</v>
      </c>
      <c r="AU608" s="157" t="s">
        <v>81</v>
      </c>
      <c r="AV608" s="13" t="s">
        <v>79</v>
      </c>
      <c r="AW608" s="13" t="s">
        <v>29</v>
      </c>
      <c r="AX608" s="13" t="s">
        <v>72</v>
      </c>
      <c r="AY608" s="157" t="s">
        <v>124</v>
      </c>
    </row>
    <row r="609" spans="2:65" s="12" customFormat="1">
      <c r="B609" s="149"/>
      <c r="D609" s="144" t="s">
        <v>154</v>
      </c>
      <c r="E609" s="150" t="s">
        <v>1</v>
      </c>
      <c r="F609" s="151" t="s">
        <v>79</v>
      </c>
      <c r="H609" s="152">
        <v>1</v>
      </c>
      <c r="I609" s="153"/>
      <c r="L609" s="149"/>
      <c r="M609" s="154"/>
      <c r="T609" s="155"/>
      <c r="AT609" s="150" t="s">
        <v>154</v>
      </c>
      <c r="AU609" s="150" t="s">
        <v>81</v>
      </c>
      <c r="AV609" s="12" t="s">
        <v>81</v>
      </c>
      <c r="AW609" s="12" t="s">
        <v>29</v>
      </c>
      <c r="AX609" s="12" t="s">
        <v>79</v>
      </c>
      <c r="AY609" s="150" t="s">
        <v>124</v>
      </c>
    </row>
    <row r="610" spans="2:65" s="11" customFormat="1" ht="22.9" customHeight="1">
      <c r="B610" s="119"/>
      <c r="D610" s="120" t="s">
        <v>71</v>
      </c>
      <c r="E610" s="129" t="s">
        <v>896</v>
      </c>
      <c r="F610" s="129" t="s">
        <v>897</v>
      </c>
      <c r="I610" s="122"/>
      <c r="J610" s="130">
        <f>BK610</f>
        <v>0</v>
      </c>
      <c r="L610" s="119"/>
      <c r="M610" s="124"/>
      <c r="P610" s="125">
        <f>SUM(P611:P615)</f>
        <v>0</v>
      </c>
      <c r="R610" s="125">
        <f>SUM(R611:R615)</f>
        <v>0</v>
      </c>
      <c r="T610" s="126">
        <f>SUM(T611:T615)</f>
        <v>0</v>
      </c>
      <c r="AR610" s="120" t="s">
        <v>156</v>
      </c>
      <c r="AT610" s="127" t="s">
        <v>71</v>
      </c>
      <c r="AU610" s="127" t="s">
        <v>79</v>
      </c>
      <c r="AY610" s="120" t="s">
        <v>124</v>
      </c>
      <c r="BK610" s="128">
        <f>SUM(BK611:BK615)</f>
        <v>0</v>
      </c>
    </row>
    <row r="611" spans="2:65" s="1" customFormat="1" ht="16.5" customHeight="1">
      <c r="B611" s="31"/>
      <c r="C611" s="131" t="s">
        <v>898</v>
      </c>
      <c r="D611" s="131" t="s">
        <v>126</v>
      </c>
      <c r="E611" s="132" t="s">
        <v>899</v>
      </c>
      <c r="F611" s="133" t="s">
        <v>900</v>
      </c>
      <c r="G611" s="134" t="s">
        <v>872</v>
      </c>
      <c r="H611" s="135">
        <v>1</v>
      </c>
      <c r="I611" s="136"/>
      <c r="J611" s="137">
        <f>ROUND(I611*H611,2)</f>
        <v>0</v>
      </c>
      <c r="K611" s="133" t="s">
        <v>130</v>
      </c>
      <c r="L611" s="31"/>
      <c r="M611" s="138" t="s">
        <v>1</v>
      </c>
      <c r="N611" s="139" t="s">
        <v>37</v>
      </c>
      <c r="P611" s="140">
        <f>O611*H611</f>
        <v>0</v>
      </c>
      <c r="Q611" s="140">
        <v>0</v>
      </c>
      <c r="R611" s="140">
        <f>Q611*H611</f>
        <v>0</v>
      </c>
      <c r="S611" s="140">
        <v>0</v>
      </c>
      <c r="T611" s="141">
        <f>S611*H611</f>
        <v>0</v>
      </c>
      <c r="AR611" s="142" t="s">
        <v>873</v>
      </c>
      <c r="AT611" s="142" t="s">
        <v>126</v>
      </c>
      <c r="AU611" s="142" t="s">
        <v>81</v>
      </c>
      <c r="AY611" s="16" t="s">
        <v>124</v>
      </c>
      <c r="BE611" s="143">
        <f>IF(N611="základní",J611,0)</f>
        <v>0</v>
      </c>
      <c r="BF611" s="143">
        <f>IF(N611="snížená",J611,0)</f>
        <v>0</v>
      </c>
      <c r="BG611" s="143">
        <f>IF(N611="zákl. přenesená",J611,0)</f>
        <v>0</v>
      </c>
      <c r="BH611" s="143">
        <f>IF(N611="sníž. přenesená",J611,0)</f>
        <v>0</v>
      </c>
      <c r="BI611" s="143">
        <f>IF(N611="nulová",J611,0)</f>
        <v>0</v>
      </c>
      <c r="BJ611" s="16" t="s">
        <v>79</v>
      </c>
      <c r="BK611" s="143">
        <f>ROUND(I611*H611,2)</f>
        <v>0</v>
      </c>
      <c r="BL611" s="16" t="s">
        <v>873</v>
      </c>
      <c r="BM611" s="142" t="s">
        <v>901</v>
      </c>
    </row>
    <row r="612" spans="2:65" s="1" customFormat="1">
      <c r="B612" s="31"/>
      <c r="D612" s="144" t="s">
        <v>133</v>
      </c>
      <c r="F612" s="145" t="s">
        <v>900</v>
      </c>
      <c r="I612" s="146"/>
      <c r="L612" s="31"/>
      <c r="M612" s="147"/>
      <c r="T612" s="55"/>
      <c r="AT612" s="16" t="s">
        <v>133</v>
      </c>
      <c r="AU612" s="16" t="s">
        <v>81</v>
      </c>
    </row>
    <row r="613" spans="2:65" s="1" customFormat="1" ht="19.5">
      <c r="B613" s="31"/>
      <c r="D613" s="144" t="s">
        <v>135</v>
      </c>
      <c r="F613" s="148" t="s">
        <v>902</v>
      </c>
      <c r="I613" s="146"/>
      <c r="L613" s="31"/>
      <c r="M613" s="147"/>
      <c r="T613" s="55"/>
      <c r="AT613" s="16" t="s">
        <v>135</v>
      </c>
      <c r="AU613" s="16" t="s">
        <v>81</v>
      </c>
    </row>
    <row r="614" spans="2:65" s="13" customFormat="1">
      <c r="B614" s="156"/>
      <c r="D614" s="144" t="s">
        <v>154</v>
      </c>
      <c r="E614" s="157" t="s">
        <v>1</v>
      </c>
      <c r="F614" s="158" t="s">
        <v>903</v>
      </c>
      <c r="H614" s="157" t="s">
        <v>1</v>
      </c>
      <c r="I614" s="159"/>
      <c r="L614" s="156"/>
      <c r="M614" s="160"/>
      <c r="T614" s="161"/>
      <c r="AT614" s="157" t="s">
        <v>154</v>
      </c>
      <c r="AU614" s="157" t="s">
        <v>81</v>
      </c>
      <c r="AV614" s="13" t="s">
        <v>79</v>
      </c>
      <c r="AW614" s="13" t="s">
        <v>29</v>
      </c>
      <c r="AX614" s="13" t="s">
        <v>72</v>
      </c>
      <c r="AY614" s="157" t="s">
        <v>124</v>
      </c>
    </row>
    <row r="615" spans="2:65" s="12" customFormat="1">
      <c r="B615" s="149"/>
      <c r="D615" s="144" t="s">
        <v>154</v>
      </c>
      <c r="E615" s="150" t="s">
        <v>1</v>
      </c>
      <c r="F615" s="151" t="s">
        <v>79</v>
      </c>
      <c r="H615" s="152">
        <v>1</v>
      </c>
      <c r="I615" s="153"/>
      <c r="L615" s="149"/>
      <c r="M615" s="154"/>
      <c r="T615" s="155"/>
      <c r="AT615" s="150" t="s">
        <v>154</v>
      </c>
      <c r="AU615" s="150" t="s">
        <v>81</v>
      </c>
      <c r="AV615" s="12" t="s">
        <v>81</v>
      </c>
      <c r="AW615" s="12" t="s">
        <v>29</v>
      </c>
      <c r="AX615" s="12" t="s">
        <v>79</v>
      </c>
      <c r="AY615" s="150" t="s">
        <v>124</v>
      </c>
    </row>
    <row r="616" spans="2:65" s="11" customFormat="1" ht="22.9" customHeight="1">
      <c r="B616" s="119"/>
      <c r="D616" s="120" t="s">
        <v>71</v>
      </c>
      <c r="E616" s="129" t="s">
        <v>904</v>
      </c>
      <c r="F616" s="129" t="s">
        <v>905</v>
      </c>
      <c r="I616" s="122"/>
      <c r="J616" s="130">
        <f>BK616</f>
        <v>0</v>
      </c>
      <c r="L616" s="119"/>
      <c r="M616" s="124"/>
      <c r="P616" s="125">
        <f>SUM(P617:P621)</f>
        <v>0</v>
      </c>
      <c r="R616" s="125">
        <f>SUM(R617:R621)</f>
        <v>0</v>
      </c>
      <c r="T616" s="126">
        <f>SUM(T617:T621)</f>
        <v>0</v>
      </c>
      <c r="AR616" s="120" t="s">
        <v>156</v>
      </c>
      <c r="AT616" s="127" t="s">
        <v>71</v>
      </c>
      <c r="AU616" s="127" t="s">
        <v>79</v>
      </c>
      <c r="AY616" s="120" t="s">
        <v>124</v>
      </c>
      <c r="BK616" s="128">
        <f>SUM(BK617:BK621)</f>
        <v>0</v>
      </c>
    </row>
    <row r="617" spans="2:65" s="1" customFormat="1" ht="16.5" customHeight="1">
      <c r="B617" s="31"/>
      <c r="C617" s="131" t="s">
        <v>906</v>
      </c>
      <c r="D617" s="131" t="s">
        <v>126</v>
      </c>
      <c r="E617" s="132" t="s">
        <v>907</v>
      </c>
      <c r="F617" s="133" t="s">
        <v>905</v>
      </c>
      <c r="G617" s="134" t="s">
        <v>872</v>
      </c>
      <c r="H617" s="135">
        <v>1</v>
      </c>
      <c r="I617" s="136"/>
      <c r="J617" s="137">
        <f>ROUND(I617*H617,2)</f>
        <v>0</v>
      </c>
      <c r="K617" s="133" t="s">
        <v>130</v>
      </c>
      <c r="L617" s="31"/>
      <c r="M617" s="138" t="s">
        <v>1</v>
      </c>
      <c r="N617" s="139" t="s">
        <v>37</v>
      </c>
      <c r="P617" s="140">
        <f>O617*H617</f>
        <v>0</v>
      </c>
      <c r="Q617" s="140">
        <v>0</v>
      </c>
      <c r="R617" s="140">
        <f>Q617*H617</f>
        <v>0</v>
      </c>
      <c r="S617" s="140">
        <v>0</v>
      </c>
      <c r="T617" s="141">
        <f>S617*H617</f>
        <v>0</v>
      </c>
      <c r="AR617" s="142" t="s">
        <v>873</v>
      </c>
      <c r="AT617" s="142" t="s">
        <v>126</v>
      </c>
      <c r="AU617" s="142" t="s">
        <v>81</v>
      </c>
      <c r="AY617" s="16" t="s">
        <v>124</v>
      </c>
      <c r="BE617" s="143">
        <f>IF(N617="základní",J617,0)</f>
        <v>0</v>
      </c>
      <c r="BF617" s="143">
        <f>IF(N617="snížená",J617,0)</f>
        <v>0</v>
      </c>
      <c r="BG617" s="143">
        <f>IF(N617="zákl. přenesená",J617,0)</f>
        <v>0</v>
      </c>
      <c r="BH617" s="143">
        <f>IF(N617="sníž. přenesená",J617,0)</f>
        <v>0</v>
      </c>
      <c r="BI617" s="143">
        <f>IF(N617="nulová",J617,0)</f>
        <v>0</v>
      </c>
      <c r="BJ617" s="16" t="s">
        <v>79</v>
      </c>
      <c r="BK617" s="143">
        <f>ROUND(I617*H617,2)</f>
        <v>0</v>
      </c>
      <c r="BL617" s="16" t="s">
        <v>873</v>
      </c>
      <c r="BM617" s="142" t="s">
        <v>908</v>
      </c>
    </row>
    <row r="618" spans="2:65" s="1" customFormat="1">
      <c r="B618" s="31"/>
      <c r="D618" s="144" t="s">
        <v>133</v>
      </c>
      <c r="F618" s="145" t="s">
        <v>905</v>
      </c>
      <c r="I618" s="146"/>
      <c r="L618" s="31"/>
      <c r="M618" s="147"/>
      <c r="T618" s="55"/>
      <c r="AT618" s="16" t="s">
        <v>133</v>
      </c>
      <c r="AU618" s="16" t="s">
        <v>81</v>
      </c>
    </row>
    <row r="619" spans="2:65" s="1" customFormat="1" ht="19.5">
      <c r="B619" s="31"/>
      <c r="D619" s="144" t="s">
        <v>135</v>
      </c>
      <c r="F619" s="148" t="s">
        <v>909</v>
      </c>
      <c r="I619" s="146"/>
      <c r="L619" s="31"/>
      <c r="M619" s="147"/>
      <c r="T619" s="55"/>
      <c r="AT619" s="16" t="s">
        <v>135</v>
      </c>
      <c r="AU619" s="16" t="s">
        <v>81</v>
      </c>
    </row>
    <row r="620" spans="2:65" s="13" customFormat="1">
      <c r="B620" s="156"/>
      <c r="D620" s="144" t="s">
        <v>154</v>
      </c>
      <c r="E620" s="157" t="s">
        <v>1</v>
      </c>
      <c r="F620" s="158" t="s">
        <v>910</v>
      </c>
      <c r="H620" s="157" t="s">
        <v>1</v>
      </c>
      <c r="I620" s="159"/>
      <c r="L620" s="156"/>
      <c r="M620" s="160"/>
      <c r="T620" s="161"/>
      <c r="AT620" s="157" t="s">
        <v>154</v>
      </c>
      <c r="AU620" s="157" t="s">
        <v>81</v>
      </c>
      <c r="AV620" s="13" t="s">
        <v>79</v>
      </c>
      <c r="AW620" s="13" t="s">
        <v>29</v>
      </c>
      <c r="AX620" s="13" t="s">
        <v>72</v>
      </c>
      <c r="AY620" s="157" t="s">
        <v>124</v>
      </c>
    </row>
    <row r="621" spans="2:65" s="12" customFormat="1">
      <c r="B621" s="149"/>
      <c r="D621" s="144" t="s">
        <v>154</v>
      </c>
      <c r="E621" s="150" t="s">
        <v>1</v>
      </c>
      <c r="F621" s="151" t="s">
        <v>79</v>
      </c>
      <c r="H621" s="152">
        <v>1</v>
      </c>
      <c r="I621" s="153"/>
      <c r="L621" s="149"/>
      <c r="M621" s="154"/>
      <c r="T621" s="155"/>
      <c r="AT621" s="150" t="s">
        <v>154</v>
      </c>
      <c r="AU621" s="150" t="s">
        <v>81</v>
      </c>
      <c r="AV621" s="12" t="s">
        <v>81</v>
      </c>
      <c r="AW621" s="12" t="s">
        <v>29</v>
      </c>
      <c r="AX621" s="12" t="s">
        <v>79</v>
      </c>
      <c r="AY621" s="150" t="s">
        <v>124</v>
      </c>
    </row>
    <row r="622" spans="2:65" s="11" customFormat="1" ht="22.9" customHeight="1">
      <c r="B622" s="119"/>
      <c r="D622" s="120" t="s">
        <v>71</v>
      </c>
      <c r="E622" s="129" t="s">
        <v>911</v>
      </c>
      <c r="F622" s="129" t="s">
        <v>912</v>
      </c>
      <c r="I622" s="122"/>
      <c r="J622" s="130">
        <f>BK622</f>
        <v>0</v>
      </c>
      <c r="L622" s="119"/>
      <c r="M622" s="124"/>
      <c r="P622" s="125">
        <f>SUM(P623:P627)</f>
        <v>0</v>
      </c>
      <c r="R622" s="125">
        <f>SUM(R623:R627)</f>
        <v>0</v>
      </c>
      <c r="T622" s="126">
        <f>SUM(T623:T627)</f>
        <v>0</v>
      </c>
      <c r="AR622" s="120" t="s">
        <v>156</v>
      </c>
      <c r="AT622" s="127" t="s">
        <v>71</v>
      </c>
      <c r="AU622" s="127" t="s">
        <v>79</v>
      </c>
      <c r="AY622" s="120" t="s">
        <v>124</v>
      </c>
      <c r="BK622" s="128">
        <f>SUM(BK623:BK627)</f>
        <v>0</v>
      </c>
    </row>
    <row r="623" spans="2:65" s="1" customFormat="1" ht="16.5" customHeight="1">
      <c r="B623" s="31"/>
      <c r="C623" s="131" t="s">
        <v>913</v>
      </c>
      <c r="D623" s="131" t="s">
        <v>126</v>
      </c>
      <c r="E623" s="132" t="s">
        <v>914</v>
      </c>
      <c r="F623" s="133" t="s">
        <v>915</v>
      </c>
      <c r="G623" s="134" t="s">
        <v>872</v>
      </c>
      <c r="H623" s="135">
        <v>1</v>
      </c>
      <c r="I623" s="136"/>
      <c r="J623" s="137">
        <f>ROUND(I623*H623,2)</f>
        <v>0</v>
      </c>
      <c r="K623" s="133" t="s">
        <v>130</v>
      </c>
      <c r="L623" s="31"/>
      <c r="M623" s="138" t="s">
        <v>1</v>
      </c>
      <c r="N623" s="139" t="s">
        <v>37</v>
      </c>
      <c r="P623" s="140">
        <f>O623*H623</f>
        <v>0</v>
      </c>
      <c r="Q623" s="140">
        <v>0</v>
      </c>
      <c r="R623" s="140">
        <f>Q623*H623</f>
        <v>0</v>
      </c>
      <c r="S623" s="140">
        <v>0</v>
      </c>
      <c r="T623" s="141">
        <f>S623*H623</f>
        <v>0</v>
      </c>
      <c r="AR623" s="142" t="s">
        <v>873</v>
      </c>
      <c r="AT623" s="142" t="s">
        <v>126</v>
      </c>
      <c r="AU623" s="142" t="s">
        <v>81</v>
      </c>
      <c r="AY623" s="16" t="s">
        <v>124</v>
      </c>
      <c r="BE623" s="143">
        <f>IF(N623="základní",J623,0)</f>
        <v>0</v>
      </c>
      <c r="BF623" s="143">
        <f>IF(N623="snížená",J623,0)</f>
        <v>0</v>
      </c>
      <c r="BG623" s="143">
        <f>IF(N623="zákl. přenesená",J623,0)</f>
        <v>0</v>
      </c>
      <c r="BH623" s="143">
        <f>IF(N623="sníž. přenesená",J623,0)</f>
        <v>0</v>
      </c>
      <c r="BI623" s="143">
        <f>IF(N623="nulová",J623,0)</f>
        <v>0</v>
      </c>
      <c r="BJ623" s="16" t="s">
        <v>79</v>
      </c>
      <c r="BK623" s="143">
        <f>ROUND(I623*H623,2)</f>
        <v>0</v>
      </c>
      <c r="BL623" s="16" t="s">
        <v>873</v>
      </c>
      <c r="BM623" s="142" t="s">
        <v>916</v>
      </c>
    </row>
    <row r="624" spans="2:65" s="1" customFormat="1">
      <c r="B624" s="31"/>
      <c r="D624" s="144" t="s">
        <v>133</v>
      </c>
      <c r="F624" s="145" t="s">
        <v>915</v>
      </c>
      <c r="I624" s="146"/>
      <c r="L624" s="31"/>
      <c r="M624" s="147"/>
      <c r="T624" s="55"/>
      <c r="AT624" s="16" t="s">
        <v>133</v>
      </c>
      <c r="AU624" s="16" t="s">
        <v>81</v>
      </c>
    </row>
    <row r="625" spans="2:51" s="1" customFormat="1" ht="19.5">
      <c r="B625" s="31"/>
      <c r="D625" s="144" t="s">
        <v>135</v>
      </c>
      <c r="F625" s="148" t="s">
        <v>917</v>
      </c>
      <c r="I625" s="146"/>
      <c r="L625" s="31"/>
      <c r="M625" s="147"/>
      <c r="T625" s="55"/>
      <c r="AT625" s="16" t="s">
        <v>135</v>
      </c>
      <c r="AU625" s="16" t="s">
        <v>81</v>
      </c>
    </row>
    <row r="626" spans="2:51" s="13" customFormat="1">
      <c r="B626" s="156"/>
      <c r="D626" s="144" t="s">
        <v>154</v>
      </c>
      <c r="E626" s="157" t="s">
        <v>1</v>
      </c>
      <c r="F626" s="158" t="s">
        <v>918</v>
      </c>
      <c r="H626" s="157" t="s">
        <v>1</v>
      </c>
      <c r="I626" s="159"/>
      <c r="L626" s="156"/>
      <c r="M626" s="160"/>
      <c r="T626" s="161"/>
      <c r="AT626" s="157" t="s">
        <v>154</v>
      </c>
      <c r="AU626" s="157" t="s">
        <v>81</v>
      </c>
      <c r="AV626" s="13" t="s">
        <v>79</v>
      </c>
      <c r="AW626" s="13" t="s">
        <v>29</v>
      </c>
      <c r="AX626" s="13" t="s">
        <v>72</v>
      </c>
      <c r="AY626" s="157" t="s">
        <v>124</v>
      </c>
    </row>
    <row r="627" spans="2:51" s="12" customFormat="1">
      <c r="B627" s="149"/>
      <c r="D627" s="144" t="s">
        <v>154</v>
      </c>
      <c r="E627" s="150" t="s">
        <v>1</v>
      </c>
      <c r="F627" s="151" t="s">
        <v>79</v>
      </c>
      <c r="H627" s="152">
        <v>1</v>
      </c>
      <c r="I627" s="153"/>
      <c r="L627" s="149"/>
      <c r="M627" s="179"/>
      <c r="N627" s="180"/>
      <c r="O627" s="180"/>
      <c r="P627" s="180"/>
      <c r="Q627" s="180"/>
      <c r="R627" s="180"/>
      <c r="S627" s="180"/>
      <c r="T627" s="181"/>
      <c r="AT627" s="150" t="s">
        <v>154</v>
      </c>
      <c r="AU627" s="150" t="s">
        <v>81</v>
      </c>
      <c r="AV627" s="12" t="s">
        <v>81</v>
      </c>
      <c r="AW627" s="12" t="s">
        <v>29</v>
      </c>
      <c r="AX627" s="12" t="s">
        <v>79</v>
      </c>
      <c r="AY627" s="150" t="s">
        <v>124</v>
      </c>
    </row>
    <row r="628" spans="2:51" s="1" customFormat="1" ht="6.95" customHeight="1">
      <c r="B628" s="43"/>
      <c r="C628" s="44"/>
      <c r="D628" s="44"/>
      <c r="E628" s="44"/>
      <c r="F628" s="44"/>
      <c r="G628" s="44"/>
      <c r="H628" s="44"/>
      <c r="I628" s="44"/>
      <c r="J628" s="44"/>
      <c r="K628" s="44"/>
      <c r="L628" s="31"/>
    </row>
  </sheetData>
  <sheetProtection algorithmName="SHA-512" hashValue="PRprhvslRJhrasQQ0PnVDbbvw5xpWplcoivsjzWZD3tMD3nvRv8+g43vUDkxDAKR2XI7sYOE3kvneLGuXhc4kA==" saltValue="YL8eW/+TERMI7/3xfz2rRvFJtD/DS/fsagdW0N7KNL/W/cxjnhrzvVjRoziKBQS5hD04bYEw65sa49DQjwlhdw==" spinCount="100000" sheet="1" objects="1" scenarios="1" formatColumns="0" formatRows="0" autoFilter="0"/>
  <autoFilter ref="C131:K627" xr:uid="{00000000-0009-0000-0000-000001000000}"/>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scale="58"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1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86"/>
      <c r="M2" s="186"/>
      <c r="N2" s="186"/>
      <c r="O2" s="186"/>
      <c r="P2" s="186"/>
      <c r="Q2" s="186"/>
      <c r="R2" s="186"/>
      <c r="S2" s="186"/>
      <c r="T2" s="186"/>
      <c r="U2" s="186"/>
      <c r="V2" s="186"/>
      <c r="AT2" s="16" t="s">
        <v>84</v>
      </c>
    </row>
    <row r="3" spans="2:46" ht="6.95" customHeight="1">
      <c r="B3" s="17"/>
      <c r="C3" s="18"/>
      <c r="D3" s="18"/>
      <c r="E3" s="18"/>
      <c r="F3" s="18"/>
      <c r="G3" s="18"/>
      <c r="H3" s="18"/>
      <c r="I3" s="18"/>
      <c r="J3" s="18"/>
      <c r="K3" s="18"/>
      <c r="L3" s="19"/>
      <c r="AT3" s="16" t="s">
        <v>81</v>
      </c>
    </row>
    <row r="4" spans="2:46" ht="24.95" customHeight="1">
      <c r="B4" s="19"/>
      <c r="D4" s="20" t="s">
        <v>85</v>
      </c>
      <c r="L4" s="19"/>
      <c r="M4" s="87" t="s">
        <v>10</v>
      </c>
      <c r="AT4" s="16" t="s">
        <v>4</v>
      </c>
    </row>
    <row r="5" spans="2:46" ht="6.95" customHeight="1">
      <c r="B5" s="19"/>
      <c r="L5" s="19"/>
    </row>
    <row r="6" spans="2:46" ht="12" customHeight="1">
      <c r="B6" s="19"/>
      <c r="D6" s="26" t="s">
        <v>16</v>
      </c>
      <c r="L6" s="19"/>
    </row>
    <row r="7" spans="2:46" ht="16.5" customHeight="1">
      <c r="B7" s="19"/>
      <c r="E7" s="225" t="str">
        <f>'Rekapitulace stavby'!K6</f>
        <v>Most ev.č. 14 Žitná ul., Rumburk</v>
      </c>
      <c r="F7" s="226"/>
      <c r="G7" s="226"/>
      <c r="H7" s="226"/>
      <c r="L7" s="19"/>
    </row>
    <row r="8" spans="2:46" s="1" customFormat="1" ht="12" customHeight="1">
      <c r="B8" s="31"/>
      <c r="D8" s="26" t="s">
        <v>86</v>
      </c>
      <c r="L8" s="31"/>
    </row>
    <row r="9" spans="2:46" s="1" customFormat="1" ht="16.5" customHeight="1">
      <c r="B9" s="31"/>
      <c r="E9" s="197" t="s">
        <v>919</v>
      </c>
      <c r="F9" s="224"/>
      <c r="G9" s="224"/>
      <c r="H9" s="224"/>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f>'Rekapitulace stavby'!AN8</f>
        <v>45510</v>
      </c>
      <c r="L12" s="31"/>
    </row>
    <row r="13" spans="2:46" s="1" customFormat="1" ht="10.9" customHeight="1">
      <c r="B13" s="31"/>
      <c r="L13" s="31"/>
    </row>
    <row r="14" spans="2:46" s="1" customFormat="1" ht="12" customHeight="1">
      <c r="B14" s="31"/>
      <c r="D14" s="26" t="s">
        <v>23</v>
      </c>
      <c r="I14" s="26" t="s">
        <v>24</v>
      </c>
      <c r="J14" s="24" t="str">
        <f>IF('Rekapitulace stavby'!AN10="","",'Rekapitulace stavby'!AN10)</f>
        <v/>
      </c>
      <c r="L14" s="31"/>
    </row>
    <row r="15" spans="2:46" s="1" customFormat="1" ht="18" customHeight="1">
      <c r="B15" s="31"/>
      <c r="E15" s="24" t="str">
        <f>IF('Rekapitulace stavby'!E11="","",'Rekapitulace stavby'!E11)</f>
        <v xml:space="preserve"> </v>
      </c>
      <c r="I15" s="26" t="s">
        <v>25</v>
      </c>
      <c r="J15" s="24" t="str">
        <f>IF('Rekapitulace stavby'!AN11="","",'Rekapitulace stavby'!AN11)</f>
        <v/>
      </c>
      <c r="L15" s="31"/>
    </row>
    <row r="16" spans="2:46" s="1" customFormat="1" ht="6.95" customHeight="1">
      <c r="B16" s="31"/>
      <c r="L16" s="31"/>
    </row>
    <row r="17" spans="2:12" s="1" customFormat="1" ht="12" customHeight="1">
      <c r="B17" s="31"/>
      <c r="D17" s="26" t="s">
        <v>26</v>
      </c>
      <c r="I17" s="26" t="s">
        <v>24</v>
      </c>
      <c r="J17" s="27" t="str">
        <f>'Rekapitulace stavby'!AN13</f>
        <v>Vyplň údaj</v>
      </c>
      <c r="L17" s="31"/>
    </row>
    <row r="18" spans="2:12" s="1" customFormat="1" ht="18" customHeight="1">
      <c r="B18" s="31"/>
      <c r="E18" s="227" t="str">
        <f>'Rekapitulace stavby'!E14</f>
        <v>Vyplň údaj</v>
      </c>
      <c r="F18" s="216"/>
      <c r="G18" s="216"/>
      <c r="H18" s="216"/>
      <c r="I18" s="26" t="s">
        <v>25</v>
      </c>
      <c r="J18" s="27" t="str">
        <f>'Rekapitulace stavby'!AN14</f>
        <v>Vyplň údaj</v>
      </c>
      <c r="L18" s="31"/>
    </row>
    <row r="19" spans="2:12" s="1" customFormat="1" ht="6.95" customHeight="1">
      <c r="B19" s="31"/>
      <c r="L19" s="31"/>
    </row>
    <row r="20" spans="2:12" s="1" customFormat="1" ht="12" customHeight="1">
      <c r="B20" s="31"/>
      <c r="D20" s="26" t="s">
        <v>28</v>
      </c>
      <c r="I20" s="26" t="s">
        <v>24</v>
      </c>
      <c r="J20" s="24" t="str">
        <f>IF('Rekapitulace stavby'!AN16="","",'Rekapitulace stavby'!AN16)</f>
        <v/>
      </c>
      <c r="L20" s="31"/>
    </row>
    <row r="21" spans="2:12" s="1" customFormat="1" ht="18" customHeight="1">
      <c r="B21" s="31"/>
      <c r="E21" s="24" t="str">
        <f>IF('Rekapitulace stavby'!E17="","",'Rekapitulace stavby'!E17)</f>
        <v xml:space="preserve"> </v>
      </c>
      <c r="I21" s="26" t="s">
        <v>25</v>
      </c>
      <c r="J21" s="24" t="str">
        <f>IF('Rekapitulace stavby'!AN17="","",'Rekapitulace stavby'!AN17)</f>
        <v/>
      </c>
      <c r="L21" s="31"/>
    </row>
    <row r="22" spans="2:12" s="1" customFormat="1" ht="6.95" customHeight="1">
      <c r="B22" s="31"/>
      <c r="L22" s="31"/>
    </row>
    <row r="23" spans="2:12" s="1" customFormat="1" ht="12" customHeight="1">
      <c r="B23" s="31"/>
      <c r="D23" s="26" t="s">
        <v>30</v>
      </c>
      <c r="I23" s="26" t="s">
        <v>24</v>
      </c>
      <c r="J23" s="24" t="str">
        <f>IF('Rekapitulace stavby'!AN19="","",'Rekapitulace stavby'!AN19)</f>
        <v/>
      </c>
      <c r="L23" s="31"/>
    </row>
    <row r="24" spans="2:12" s="1" customFormat="1" ht="18" customHeight="1">
      <c r="B24" s="31"/>
      <c r="E24" s="24" t="str">
        <f>IF('Rekapitulace stavby'!E20="","",'Rekapitulace stavby'!E20)</f>
        <v xml:space="preserve"> </v>
      </c>
      <c r="I24" s="26" t="s">
        <v>25</v>
      </c>
      <c r="J24" s="24" t="str">
        <f>IF('Rekapitulace stavby'!AN20="","",'Rekapitulace stavby'!AN20)</f>
        <v/>
      </c>
      <c r="L24" s="31"/>
    </row>
    <row r="25" spans="2:12" s="1" customFormat="1" ht="6.95" customHeight="1">
      <c r="B25" s="31"/>
      <c r="L25" s="31"/>
    </row>
    <row r="26" spans="2:12" s="1" customFormat="1" ht="12" customHeight="1">
      <c r="B26" s="31"/>
      <c r="D26" s="26" t="s">
        <v>31</v>
      </c>
      <c r="L26" s="31"/>
    </row>
    <row r="27" spans="2:12" s="7" customFormat="1" ht="16.5" customHeight="1">
      <c r="B27" s="88"/>
      <c r="E27" s="220" t="s">
        <v>1</v>
      </c>
      <c r="F27" s="220"/>
      <c r="G27" s="220"/>
      <c r="H27" s="220"/>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32</v>
      </c>
      <c r="J30" s="65">
        <f>ROUND(J128, 2)</f>
        <v>0</v>
      </c>
      <c r="L30" s="31"/>
    </row>
    <row r="31" spans="2:12" s="1" customFormat="1" ht="6.95" customHeight="1">
      <c r="B31" s="31"/>
      <c r="D31" s="52"/>
      <c r="E31" s="52"/>
      <c r="F31" s="52"/>
      <c r="G31" s="52"/>
      <c r="H31" s="52"/>
      <c r="I31" s="52"/>
      <c r="J31" s="52"/>
      <c r="K31" s="52"/>
      <c r="L31" s="31"/>
    </row>
    <row r="32" spans="2:12" s="1" customFormat="1" ht="14.45" customHeight="1">
      <c r="B32" s="31"/>
      <c r="F32" s="34" t="s">
        <v>34</v>
      </c>
      <c r="I32" s="34" t="s">
        <v>33</v>
      </c>
      <c r="J32" s="34" t="s">
        <v>35</v>
      </c>
      <c r="L32" s="31"/>
    </row>
    <row r="33" spans="2:12" s="1" customFormat="1" ht="14.45" customHeight="1">
      <c r="B33" s="31"/>
      <c r="D33" s="54" t="s">
        <v>36</v>
      </c>
      <c r="E33" s="26" t="s">
        <v>37</v>
      </c>
      <c r="F33" s="90">
        <f>ROUND((SUM(BE128:BE318)),  2)</f>
        <v>0</v>
      </c>
      <c r="I33" s="91">
        <v>0.21</v>
      </c>
      <c r="J33" s="90">
        <f>ROUND(((SUM(BE128:BE318))*I33),  2)</f>
        <v>0</v>
      </c>
      <c r="L33" s="31"/>
    </row>
    <row r="34" spans="2:12" s="1" customFormat="1" ht="14.45" customHeight="1">
      <c r="B34" s="31"/>
      <c r="E34" s="26" t="s">
        <v>38</v>
      </c>
      <c r="F34" s="90">
        <f>ROUND((SUM(BF128:BF318)),  2)</f>
        <v>0</v>
      </c>
      <c r="I34" s="91">
        <v>0.15</v>
      </c>
      <c r="J34" s="90">
        <f>ROUND(((SUM(BF128:BF318))*I34),  2)</f>
        <v>0</v>
      </c>
      <c r="L34" s="31"/>
    </row>
    <row r="35" spans="2:12" s="1" customFormat="1" ht="14.45" hidden="1" customHeight="1">
      <c r="B35" s="31"/>
      <c r="E35" s="26" t="s">
        <v>39</v>
      </c>
      <c r="F35" s="90">
        <f>ROUND((SUM(BG128:BG318)),  2)</f>
        <v>0</v>
      </c>
      <c r="I35" s="91">
        <v>0.21</v>
      </c>
      <c r="J35" s="90">
        <f>0</f>
        <v>0</v>
      </c>
      <c r="L35" s="31"/>
    </row>
    <row r="36" spans="2:12" s="1" customFormat="1" ht="14.45" hidden="1" customHeight="1">
      <c r="B36" s="31"/>
      <c r="E36" s="26" t="s">
        <v>40</v>
      </c>
      <c r="F36" s="90">
        <f>ROUND((SUM(BH128:BH318)),  2)</f>
        <v>0</v>
      </c>
      <c r="I36" s="91">
        <v>0.15</v>
      </c>
      <c r="J36" s="90">
        <f>0</f>
        <v>0</v>
      </c>
      <c r="L36" s="31"/>
    </row>
    <row r="37" spans="2:12" s="1" customFormat="1" ht="14.45" hidden="1" customHeight="1">
      <c r="B37" s="31"/>
      <c r="E37" s="26" t="s">
        <v>41</v>
      </c>
      <c r="F37" s="90">
        <f>ROUND((SUM(BI128:BI318)),  2)</f>
        <v>0</v>
      </c>
      <c r="I37" s="91">
        <v>0</v>
      </c>
      <c r="J37" s="90">
        <f>0</f>
        <v>0</v>
      </c>
      <c r="L37" s="31"/>
    </row>
    <row r="38" spans="2:12" s="1" customFormat="1" ht="6.95" customHeight="1">
      <c r="B38" s="31"/>
      <c r="L38" s="31"/>
    </row>
    <row r="39" spans="2:12" s="1" customFormat="1" ht="25.35" customHeight="1">
      <c r="B39" s="31"/>
      <c r="C39" s="92"/>
      <c r="D39" s="93" t="s">
        <v>42</v>
      </c>
      <c r="E39" s="56"/>
      <c r="F39" s="56"/>
      <c r="G39" s="94" t="s">
        <v>43</v>
      </c>
      <c r="H39" s="95" t="s">
        <v>44</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45</v>
      </c>
      <c r="E50" s="41"/>
      <c r="F50" s="41"/>
      <c r="G50" s="40" t="s">
        <v>46</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47</v>
      </c>
      <c r="E61" s="33"/>
      <c r="F61" s="98" t="s">
        <v>48</v>
      </c>
      <c r="G61" s="42" t="s">
        <v>47</v>
      </c>
      <c r="H61" s="33"/>
      <c r="I61" s="33"/>
      <c r="J61" s="99" t="s">
        <v>48</v>
      </c>
      <c r="K61" s="33"/>
      <c r="L61" s="31"/>
    </row>
    <row r="62" spans="2:12">
      <c r="B62" s="19"/>
      <c r="L62" s="19"/>
    </row>
    <row r="63" spans="2:12">
      <c r="B63" s="19"/>
      <c r="L63" s="19"/>
    </row>
    <row r="64" spans="2:12">
      <c r="B64" s="19"/>
      <c r="L64" s="19"/>
    </row>
    <row r="65" spans="2:12" s="1" customFormat="1" ht="12.75">
      <c r="B65" s="31"/>
      <c r="D65" s="40" t="s">
        <v>49</v>
      </c>
      <c r="E65" s="41"/>
      <c r="F65" s="41"/>
      <c r="G65" s="40" t="s">
        <v>50</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47</v>
      </c>
      <c r="E76" s="33"/>
      <c r="F76" s="98" t="s">
        <v>48</v>
      </c>
      <c r="G76" s="42" t="s">
        <v>47</v>
      </c>
      <c r="H76" s="33"/>
      <c r="I76" s="33"/>
      <c r="J76" s="99" t="s">
        <v>48</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88</v>
      </c>
      <c r="L82" s="31"/>
    </row>
    <row r="83" spans="2:47" s="1" customFormat="1" ht="6.95" customHeight="1">
      <c r="B83" s="31"/>
      <c r="L83" s="31"/>
    </row>
    <row r="84" spans="2:47" s="1" customFormat="1" ht="12" customHeight="1">
      <c r="B84" s="31"/>
      <c r="C84" s="26" t="s">
        <v>16</v>
      </c>
      <c r="L84" s="31"/>
    </row>
    <row r="85" spans="2:47" s="1" customFormat="1" ht="16.5" customHeight="1">
      <c r="B85" s="31"/>
      <c r="E85" s="225" t="str">
        <f>E7</f>
        <v>Most ev.č. 14 Žitná ul., Rumburk</v>
      </c>
      <c r="F85" s="226"/>
      <c r="G85" s="226"/>
      <c r="H85" s="226"/>
      <c r="L85" s="31"/>
    </row>
    <row r="86" spans="2:47" s="1" customFormat="1" ht="12" customHeight="1">
      <c r="B86" s="31"/>
      <c r="C86" s="26" t="s">
        <v>86</v>
      </c>
      <c r="L86" s="31"/>
    </row>
    <row r="87" spans="2:47" s="1" customFormat="1" ht="16.5" customHeight="1">
      <c r="B87" s="31"/>
      <c r="E87" s="197" t="str">
        <f>E9</f>
        <v>301 - Přeložka vodovodu</v>
      </c>
      <c r="F87" s="224"/>
      <c r="G87" s="224"/>
      <c r="H87" s="224"/>
      <c r="L87" s="31"/>
    </row>
    <row r="88" spans="2:47" s="1" customFormat="1" ht="6.95" customHeight="1">
      <c r="B88" s="31"/>
      <c r="L88" s="31"/>
    </row>
    <row r="89" spans="2:47" s="1" customFormat="1" ht="12" customHeight="1">
      <c r="B89" s="31"/>
      <c r="C89" s="26" t="s">
        <v>20</v>
      </c>
      <c r="F89" s="24" t="str">
        <f>F12</f>
        <v xml:space="preserve"> </v>
      </c>
      <c r="I89" s="26" t="s">
        <v>22</v>
      </c>
      <c r="J89" s="51">
        <f>IF(J12="","",J12)</f>
        <v>45510</v>
      </c>
      <c r="L89" s="31"/>
    </row>
    <row r="90" spans="2:47" s="1" customFormat="1" ht="6.95" customHeight="1">
      <c r="B90" s="31"/>
      <c r="L90" s="31"/>
    </row>
    <row r="91" spans="2:47" s="1" customFormat="1" ht="15.2" customHeight="1">
      <c r="B91" s="31"/>
      <c r="C91" s="26" t="s">
        <v>23</v>
      </c>
      <c r="F91" s="24" t="str">
        <f>E15</f>
        <v xml:space="preserve"> </v>
      </c>
      <c r="I91" s="26" t="s">
        <v>28</v>
      </c>
      <c r="J91" s="29" t="str">
        <f>E21</f>
        <v xml:space="preserve"> </v>
      </c>
      <c r="L91" s="31"/>
    </row>
    <row r="92" spans="2:47" s="1" customFormat="1" ht="15.2" customHeight="1">
      <c r="B92" s="31"/>
      <c r="C92" s="26" t="s">
        <v>26</v>
      </c>
      <c r="F92" s="24" t="str">
        <f>IF(E18="","",E18)</f>
        <v>Vyplň údaj</v>
      </c>
      <c r="I92" s="26" t="s">
        <v>30</v>
      </c>
      <c r="J92" s="29" t="str">
        <f>E24</f>
        <v xml:space="preserve"> </v>
      </c>
      <c r="L92" s="31"/>
    </row>
    <row r="93" spans="2:47" s="1" customFormat="1" ht="10.35" customHeight="1">
      <c r="B93" s="31"/>
      <c r="L93" s="31"/>
    </row>
    <row r="94" spans="2:47" s="1" customFormat="1" ht="29.25" customHeight="1">
      <c r="B94" s="31"/>
      <c r="C94" s="100" t="s">
        <v>89</v>
      </c>
      <c r="D94" s="92"/>
      <c r="E94" s="92"/>
      <c r="F94" s="92"/>
      <c r="G94" s="92"/>
      <c r="H94" s="92"/>
      <c r="I94" s="92"/>
      <c r="J94" s="101" t="s">
        <v>90</v>
      </c>
      <c r="K94" s="92"/>
      <c r="L94" s="31"/>
    </row>
    <row r="95" spans="2:47" s="1" customFormat="1" ht="10.35" customHeight="1">
      <c r="B95" s="31"/>
      <c r="L95" s="31"/>
    </row>
    <row r="96" spans="2:47" s="1" customFormat="1" ht="22.9" customHeight="1">
      <c r="B96" s="31"/>
      <c r="C96" s="102" t="s">
        <v>91</v>
      </c>
      <c r="J96" s="65">
        <f>J128</f>
        <v>0</v>
      </c>
      <c r="L96" s="31"/>
      <c r="AU96" s="16" t="s">
        <v>92</v>
      </c>
    </row>
    <row r="97" spans="2:12" s="8" customFormat="1" ht="24.95" customHeight="1">
      <c r="B97" s="103"/>
      <c r="D97" s="104" t="s">
        <v>93</v>
      </c>
      <c r="E97" s="105"/>
      <c r="F97" s="105"/>
      <c r="G97" s="105"/>
      <c r="H97" s="105"/>
      <c r="I97" s="105"/>
      <c r="J97" s="106">
        <f>J129</f>
        <v>0</v>
      </c>
      <c r="L97" s="103"/>
    </row>
    <row r="98" spans="2:12" s="9" customFormat="1" ht="19.899999999999999" customHeight="1">
      <c r="B98" s="107"/>
      <c r="D98" s="108" t="s">
        <v>94</v>
      </c>
      <c r="E98" s="109"/>
      <c r="F98" s="109"/>
      <c r="G98" s="109"/>
      <c r="H98" s="109"/>
      <c r="I98" s="109"/>
      <c r="J98" s="110">
        <f>J130</f>
        <v>0</v>
      </c>
      <c r="L98" s="107"/>
    </row>
    <row r="99" spans="2:12" s="9" customFormat="1" ht="19.899999999999999" customHeight="1">
      <c r="B99" s="107"/>
      <c r="D99" s="108" t="s">
        <v>97</v>
      </c>
      <c r="E99" s="109"/>
      <c r="F99" s="109"/>
      <c r="G99" s="109"/>
      <c r="H99" s="109"/>
      <c r="I99" s="109"/>
      <c r="J99" s="110">
        <f>J161</f>
        <v>0</v>
      </c>
      <c r="L99" s="107"/>
    </row>
    <row r="100" spans="2:12" s="9" customFormat="1" ht="19.899999999999999" customHeight="1">
      <c r="B100" s="107"/>
      <c r="D100" s="108" t="s">
        <v>920</v>
      </c>
      <c r="E100" s="109"/>
      <c r="F100" s="109"/>
      <c r="G100" s="109"/>
      <c r="H100" s="109"/>
      <c r="I100" s="109"/>
      <c r="J100" s="110">
        <f>J169</f>
        <v>0</v>
      </c>
      <c r="L100" s="107"/>
    </row>
    <row r="101" spans="2:12" s="9" customFormat="1" ht="19.899999999999999" customHeight="1">
      <c r="B101" s="107"/>
      <c r="D101" s="108" t="s">
        <v>100</v>
      </c>
      <c r="E101" s="109"/>
      <c r="F101" s="109"/>
      <c r="G101" s="109"/>
      <c r="H101" s="109"/>
      <c r="I101" s="109"/>
      <c r="J101" s="110">
        <f>J270</f>
        <v>0</v>
      </c>
      <c r="L101" s="107"/>
    </row>
    <row r="102" spans="2:12" s="9" customFormat="1" ht="19.899999999999999" customHeight="1">
      <c r="B102" s="107"/>
      <c r="D102" s="108" t="s">
        <v>101</v>
      </c>
      <c r="E102" s="109"/>
      <c r="F102" s="109"/>
      <c r="G102" s="109"/>
      <c r="H102" s="109"/>
      <c r="I102" s="109"/>
      <c r="J102" s="110">
        <f>J284</f>
        <v>0</v>
      </c>
      <c r="L102" s="107"/>
    </row>
    <row r="103" spans="2:12" s="8" customFormat="1" ht="24.95" customHeight="1">
      <c r="B103" s="103"/>
      <c r="D103" s="104" t="s">
        <v>102</v>
      </c>
      <c r="E103" s="105"/>
      <c r="F103" s="105"/>
      <c r="G103" s="105"/>
      <c r="H103" s="105"/>
      <c r="I103" s="105"/>
      <c r="J103" s="106">
        <f>J288</f>
        <v>0</v>
      </c>
      <c r="L103" s="103"/>
    </row>
    <row r="104" spans="2:12" s="9" customFormat="1" ht="19.899999999999999" customHeight="1">
      <c r="B104" s="107"/>
      <c r="D104" s="108" t="s">
        <v>921</v>
      </c>
      <c r="E104" s="109"/>
      <c r="F104" s="109"/>
      <c r="G104" s="109"/>
      <c r="H104" s="109"/>
      <c r="I104" s="109"/>
      <c r="J104" s="110">
        <f>J289</f>
        <v>0</v>
      </c>
      <c r="L104" s="107"/>
    </row>
    <row r="105" spans="2:12" s="9" customFormat="1" ht="19.899999999999999" customHeight="1">
      <c r="B105" s="107"/>
      <c r="D105" s="108" t="s">
        <v>922</v>
      </c>
      <c r="E105" s="109"/>
      <c r="F105" s="109"/>
      <c r="G105" s="109"/>
      <c r="H105" s="109"/>
      <c r="I105" s="109"/>
      <c r="J105" s="110">
        <f>J300</f>
        <v>0</v>
      </c>
      <c r="L105" s="107"/>
    </row>
    <row r="106" spans="2:12" s="9" customFormat="1" ht="19.899999999999999" customHeight="1">
      <c r="B106" s="107"/>
      <c r="D106" s="108" t="s">
        <v>923</v>
      </c>
      <c r="E106" s="109"/>
      <c r="F106" s="109"/>
      <c r="G106" s="109"/>
      <c r="H106" s="109"/>
      <c r="I106" s="109"/>
      <c r="J106" s="110">
        <f>J306</f>
        <v>0</v>
      </c>
      <c r="L106" s="107"/>
    </row>
    <row r="107" spans="2:12" s="8" customFormat="1" ht="24.95" customHeight="1">
      <c r="B107" s="103"/>
      <c r="D107" s="104" t="s">
        <v>104</v>
      </c>
      <c r="E107" s="105"/>
      <c r="F107" s="105"/>
      <c r="G107" s="105"/>
      <c r="H107" s="105"/>
      <c r="I107" s="105"/>
      <c r="J107" s="106">
        <f>J311</f>
        <v>0</v>
      </c>
      <c r="L107" s="103"/>
    </row>
    <row r="108" spans="2:12" s="9" customFormat="1" ht="19.899999999999999" customHeight="1">
      <c r="B108" s="107"/>
      <c r="D108" s="108" t="s">
        <v>105</v>
      </c>
      <c r="E108" s="109"/>
      <c r="F108" s="109"/>
      <c r="G108" s="109"/>
      <c r="H108" s="109"/>
      <c r="I108" s="109"/>
      <c r="J108" s="110">
        <f>J312</f>
        <v>0</v>
      </c>
      <c r="L108" s="107"/>
    </row>
    <row r="109" spans="2:12" s="1" customFormat="1" ht="21.75" customHeight="1">
      <c r="B109" s="31"/>
      <c r="L109" s="31"/>
    </row>
    <row r="110" spans="2:12" s="1" customFormat="1" ht="6.95" customHeight="1">
      <c r="B110" s="43"/>
      <c r="C110" s="44"/>
      <c r="D110" s="44"/>
      <c r="E110" s="44"/>
      <c r="F110" s="44"/>
      <c r="G110" s="44"/>
      <c r="H110" s="44"/>
      <c r="I110" s="44"/>
      <c r="J110" s="44"/>
      <c r="K110" s="44"/>
      <c r="L110" s="31"/>
    </row>
    <row r="114" spans="2:63" s="1" customFormat="1" ht="6.95" customHeight="1">
      <c r="B114" s="45"/>
      <c r="C114" s="46"/>
      <c r="D114" s="46"/>
      <c r="E114" s="46"/>
      <c r="F114" s="46"/>
      <c r="G114" s="46"/>
      <c r="H114" s="46"/>
      <c r="I114" s="46"/>
      <c r="J114" s="46"/>
      <c r="K114" s="46"/>
      <c r="L114" s="31"/>
    </row>
    <row r="115" spans="2:63" s="1" customFormat="1" ht="24.95" customHeight="1">
      <c r="B115" s="31"/>
      <c r="C115" s="20" t="s">
        <v>109</v>
      </c>
      <c r="L115" s="31"/>
    </row>
    <row r="116" spans="2:63" s="1" customFormat="1" ht="6.95" customHeight="1">
      <c r="B116" s="31"/>
      <c r="L116" s="31"/>
    </row>
    <row r="117" spans="2:63" s="1" customFormat="1" ht="12" customHeight="1">
      <c r="B117" s="31"/>
      <c r="C117" s="26" t="s">
        <v>16</v>
      </c>
      <c r="L117" s="31"/>
    </row>
    <row r="118" spans="2:63" s="1" customFormat="1" ht="16.5" customHeight="1">
      <c r="B118" s="31"/>
      <c r="E118" s="225" t="str">
        <f>E7</f>
        <v>Most ev.č. 14 Žitná ul., Rumburk</v>
      </c>
      <c r="F118" s="226"/>
      <c r="G118" s="226"/>
      <c r="H118" s="226"/>
      <c r="L118" s="31"/>
    </row>
    <row r="119" spans="2:63" s="1" customFormat="1" ht="12" customHeight="1">
      <c r="B119" s="31"/>
      <c r="C119" s="26" t="s">
        <v>86</v>
      </c>
      <c r="L119" s="31"/>
    </row>
    <row r="120" spans="2:63" s="1" customFormat="1" ht="16.5" customHeight="1">
      <c r="B120" s="31"/>
      <c r="E120" s="197" t="str">
        <f>E9</f>
        <v>301 - Přeložka vodovodu</v>
      </c>
      <c r="F120" s="224"/>
      <c r="G120" s="224"/>
      <c r="H120" s="224"/>
      <c r="L120" s="31"/>
    </row>
    <row r="121" spans="2:63" s="1" customFormat="1" ht="6.95" customHeight="1">
      <c r="B121" s="31"/>
      <c r="L121" s="31"/>
    </row>
    <row r="122" spans="2:63" s="1" customFormat="1" ht="12" customHeight="1">
      <c r="B122" s="31"/>
      <c r="C122" s="26" t="s">
        <v>20</v>
      </c>
      <c r="F122" s="24" t="str">
        <f>F12</f>
        <v xml:space="preserve"> </v>
      </c>
      <c r="I122" s="26" t="s">
        <v>22</v>
      </c>
      <c r="J122" s="51">
        <f>IF(J12="","",J12)</f>
        <v>45510</v>
      </c>
      <c r="L122" s="31"/>
    </row>
    <row r="123" spans="2:63" s="1" customFormat="1" ht="6.95" customHeight="1">
      <c r="B123" s="31"/>
      <c r="L123" s="31"/>
    </row>
    <row r="124" spans="2:63" s="1" customFormat="1" ht="15.2" customHeight="1">
      <c r="B124" s="31"/>
      <c r="C124" s="26" t="s">
        <v>23</v>
      </c>
      <c r="F124" s="24" t="str">
        <f>E15</f>
        <v xml:space="preserve"> </v>
      </c>
      <c r="I124" s="26" t="s">
        <v>28</v>
      </c>
      <c r="J124" s="29" t="str">
        <f>E21</f>
        <v xml:space="preserve"> </v>
      </c>
      <c r="L124" s="31"/>
    </row>
    <row r="125" spans="2:63" s="1" customFormat="1" ht="15.2" customHeight="1">
      <c r="B125" s="31"/>
      <c r="C125" s="26" t="s">
        <v>26</v>
      </c>
      <c r="F125" s="24" t="str">
        <f>IF(E18="","",E18)</f>
        <v>Vyplň údaj</v>
      </c>
      <c r="I125" s="26" t="s">
        <v>30</v>
      </c>
      <c r="J125" s="29" t="str">
        <f>E24</f>
        <v xml:space="preserve"> </v>
      </c>
      <c r="L125" s="31"/>
    </row>
    <row r="126" spans="2:63" s="1" customFormat="1" ht="10.35" customHeight="1">
      <c r="B126" s="31"/>
      <c r="L126" s="31"/>
    </row>
    <row r="127" spans="2:63" s="10" customFormat="1" ht="29.25" customHeight="1">
      <c r="B127" s="111"/>
      <c r="C127" s="112" t="s">
        <v>110</v>
      </c>
      <c r="D127" s="113" t="s">
        <v>57</v>
      </c>
      <c r="E127" s="113" t="s">
        <v>53</v>
      </c>
      <c r="F127" s="113" t="s">
        <v>54</v>
      </c>
      <c r="G127" s="113" t="s">
        <v>111</v>
      </c>
      <c r="H127" s="113" t="s">
        <v>112</v>
      </c>
      <c r="I127" s="113" t="s">
        <v>113</v>
      </c>
      <c r="J127" s="113" t="s">
        <v>90</v>
      </c>
      <c r="K127" s="114" t="s">
        <v>114</v>
      </c>
      <c r="L127" s="111"/>
      <c r="M127" s="58" t="s">
        <v>1</v>
      </c>
      <c r="N127" s="59" t="s">
        <v>36</v>
      </c>
      <c r="O127" s="59" t="s">
        <v>115</v>
      </c>
      <c r="P127" s="59" t="s">
        <v>116</v>
      </c>
      <c r="Q127" s="59" t="s">
        <v>117</v>
      </c>
      <c r="R127" s="59" t="s">
        <v>118</v>
      </c>
      <c r="S127" s="59" t="s">
        <v>119</v>
      </c>
      <c r="T127" s="60" t="s">
        <v>120</v>
      </c>
    </row>
    <row r="128" spans="2:63" s="1" customFormat="1" ht="22.9" customHeight="1">
      <c r="B128" s="31"/>
      <c r="C128" s="63" t="s">
        <v>121</v>
      </c>
      <c r="J128" s="115">
        <f>BK128</f>
        <v>0</v>
      </c>
      <c r="L128" s="31"/>
      <c r="M128" s="61"/>
      <c r="N128" s="52"/>
      <c r="O128" s="52"/>
      <c r="P128" s="116">
        <f>P129+P288+P311</f>
        <v>0</v>
      </c>
      <c r="Q128" s="52"/>
      <c r="R128" s="116">
        <f>R129+R288+R311</f>
        <v>10.802624349999999</v>
      </c>
      <c r="S128" s="52"/>
      <c r="T128" s="117">
        <f>T129+T288+T311</f>
        <v>4.4875000000000007</v>
      </c>
      <c r="AT128" s="16" t="s">
        <v>71</v>
      </c>
      <c r="AU128" s="16" t="s">
        <v>92</v>
      </c>
      <c r="BK128" s="118">
        <f>BK129+BK288+BK311</f>
        <v>0</v>
      </c>
    </row>
    <row r="129" spans="2:65" s="11" customFormat="1" ht="25.9" customHeight="1">
      <c r="B129" s="119"/>
      <c r="D129" s="120" t="s">
        <v>71</v>
      </c>
      <c r="E129" s="121" t="s">
        <v>122</v>
      </c>
      <c r="F129" s="121" t="s">
        <v>123</v>
      </c>
      <c r="I129" s="122"/>
      <c r="J129" s="123">
        <f>BK129</f>
        <v>0</v>
      </c>
      <c r="L129" s="119"/>
      <c r="M129" s="124"/>
      <c r="P129" s="125">
        <f>P130+P161+P169+P270+P284</f>
        <v>0</v>
      </c>
      <c r="R129" s="125">
        <f>R130+R161+R169+R270+R284</f>
        <v>10.706064599999998</v>
      </c>
      <c r="T129" s="126">
        <f>T130+T161+T169+T270+T284</f>
        <v>4.4875000000000007</v>
      </c>
      <c r="AR129" s="120" t="s">
        <v>79</v>
      </c>
      <c r="AT129" s="127" t="s">
        <v>71</v>
      </c>
      <c r="AU129" s="127" t="s">
        <v>72</v>
      </c>
      <c r="AY129" s="120" t="s">
        <v>124</v>
      </c>
      <c r="BK129" s="128">
        <f>BK130+BK161+BK169+BK270+BK284</f>
        <v>0</v>
      </c>
    </row>
    <row r="130" spans="2:65" s="11" customFormat="1" ht="22.9" customHeight="1">
      <c r="B130" s="119"/>
      <c r="D130" s="120" t="s">
        <v>71</v>
      </c>
      <c r="E130" s="129" t="s">
        <v>79</v>
      </c>
      <c r="F130" s="129" t="s">
        <v>125</v>
      </c>
      <c r="I130" s="122"/>
      <c r="J130" s="130">
        <f>BK130</f>
        <v>0</v>
      </c>
      <c r="L130" s="119"/>
      <c r="M130" s="124"/>
      <c r="P130" s="125">
        <f>SUM(P131:P160)</f>
        <v>0</v>
      </c>
      <c r="R130" s="125">
        <f>SUM(R131:R160)</f>
        <v>6.6498311999999995</v>
      </c>
      <c r="T130" s="126">
        <f>SUM(T131:T160)</f>
        <v>4.4022000000000006</v>
      </c>
      <c r="AR130" s="120" t="s">
        <v>79</v>
      </c>
      <c r="AT130" s="127" t="s">
        <v>71</v>
      </c>
      <c r="AU130" s="127" t="s">
        <v>79</v>
      </c>
      <c r="AY130" s="120" t="s">
        <v>124</v>
      </c>
      <c r="BK130" s="128">
        <f>SUM(BK131:BK160)</f>
        <v>0</v>
      </c>
    </row>
    <row r="131" spans="2:65" s="1" customFormat="1" ht="16.5" customHeight="1">
      <c r="B131" s="31"/>
      <c r="C131" s="131" t="s">
        <v>79</v>
      </c>
      <c r="D131" s="131" t="s">
        <v>126</v>
      </c>
      <c r="E131" s="132" t="s">
        <v>924</v>
      </c>
      <c r="F131" s="133" t="s">
        <v>925</v>
      </c>
      <c r="G131" s="134" t="s">
        <v>145</v>
      </c>
      <c r="H131" s="135">
        <v>19.14</v>
      </c>
      <c r="I131" s="136"/>
      <c r="J131" s="137">
        <f>ROUND(I131*H131,2)</f>
        <v>0</v>
      </c>
      <c r="K131" s="133" t="s">
        <v>130</v>
      </c>
      <c r="L131" s="31"/>
      <c r="M131" s="138" t="s">
        <v>1</v>
      </c>
      <c r="N131" s="139" t="s">
        <v>37</v>
      </c>
      <c r="P131" s="140">
        <f>O131*H131</f>
        <v>0</v>
      </c>
      <c r="Q131" s="140">
        <v>8.0000000000000007E-5</v>
      </c>
      <c r="R131" s="140">
        <f>Q131*H131</f>
        <v>1.5312000000000001E-3</v>
      </c>
      <c r="S131" s="140">
        <v>0.23</v>
      </c>
      <c r="T131" s="141">
        <f>S131*H131</f>
        <v>4.4022000000000006</v>
      </c>
      <c r="AR131" s="142" t="s">
        <v>131</v>
      </c>
      <c r="AT131" s="142" t="s">
        <v>126</v>
      </c>
      <c r="AU131" s="142" t="s">
        <v>81</v>
      </c>
      <c r="AY131" s="16" t="s">
        <v>124</v>
      </c>
      <c r="BE131" s="143">
        <f>IF(N131="základní",J131,0)</f>
        <v>0</v>
      </c>
      <c r="BF131" s="143">
        <f>IF(N131="snížená",J131,0)</f>
        <v>0</v>
      </c>
      <c r="BG131" s="143">
        <f>IF(N131="zákl. přenesená",J131,0)</f>
        <v>0</v>
      </c>
      <c r="BH131" s="143">
        <f>IF(N131="sníž. přenesená",J131,0)</f>
        <v>0</v>
      </c>
      <c r="BI131" s="143">
        <f>IF(N131="nulová",J131,0)</f>
        <v>0</v>
      </c>
      <c r="BJ131" s="16" t="s">
        <v>79</v>
      </c>
      <c r="BK131" s="143">
        <f>ROUND(I131*H131,2)</f>
        <v>0</v>
      </c>
      <c r="BL131" s="16" t="s">
        <v>131</v>
      </c>
      <c r="BM131" s="142" t="s">
        <v>926</v>
      </c>
    </row>
    <row r="132" spans="2:65" s="1" customFormat="1" ht="19.5">
      <c r="B132" s="31"/>
      <c r="D132" s="144" t="s">
        <v>133</v>
      </c>
      <c r="F132" s="145" t="s">
        <v>927</v>
      </c>
      <c r="I132" s="146"/>
      <c r="L132" s="31"/>
      <c r="M132" s="147"/>
      <c r="T132" s="55"/>
      <c r="AT132" s="16" t="s">
        <v>133</v>
      </c>
      <c r="AU132" s="16" t="s">
        <v>81</v>
      </c>
    </row>
    <row r="133" spans="2:65" s="1" customFormat="1" ht="117">
      <c r="B133" s="31"/>
      <c r="D133" s="144" t="s">
        <v>135</v>
      </c>
      <c r="F133" s="148" t="s">
        <v>928</v>
      </c>
      <c r="I133" s="146"/>
      <c r="L133" s="31"/>
      <c r="M133" s="147"/>
      <c r="T133" s="55"/>
      <c r="AT133" s="16" t="s">
        <v>135</v>
      </c>
      <c r="AU133" s="16" t="s">
        <v>81</v>
      </c>
    </row>
    <row r="134" spans="2:65" s="1" customFormat="1" ht="16.5" customHeight="1">
      <c r="B134" s="31"/>
      <c r="C134" s="131" t="s">
        <v>81</v>
      </c>
      <c r="D134" s="131" t="s">
        <v>126</v>
      </c>
      <c r="E134" s="132" t="s">
        <v>182</v>
      </c>
      <c r="F134" s="133" t="s">
        <v>183</v>
      </c>
      <c r="G134" s="134" t="s">
        <v>184</v>
      </c>
      <c r="H134" s="135">
        <v>10</v>
      </c>
      <c r="I134" s="136"/>
      <c r="J134" s="137">
        <f>ROUND(I134*H134,2)</f>
        <v>0</v>
      </c>
      <c r="K134" s="133" t="s">
        <v>130</v>
      </c>
      <c r="L134" s="31"/>
      <c r="M134" s="138" t="s">
        <v>1</v>
      </c>
      <c r="N134" s="139" t="s">
        <v>37</v>
      </c>
      <c r="P134" s="140">
        <f>O134*H134</f>
        <v>0</v>
      </c>
      <c r="Q134" s="140">
        <v>3.0000000000000001E-5</v>
      </c>
      <c r="R134" s="140">
        <f>Q134*H134</f>
        <v>3.0000000000000003E-4</v>
      </c>
      <c r="S134" s="140">
        <v>0</v>
      </c>
      <c r="T134" s="141">
        <f>S134*H134</f>
        <v>0</v>
      </c>
      <c r="AR134" s="142" t="s">
        <v>131</v>
      </c>
      <c r="AT134" s="142" t="s">
        <v>126</v>
      </c>
      <c r="AU134" s="142" t="s">
        <v>81</v>
      </c>
      <c r="AY134" s="16" t="s">
        <v>124</v>
      </c>
      <c r="BE134" s="143">
        <f>IF(N134="základní",J134,0)</f>
        <v>0</v>
      </c>
      <c r="BF134" s="143">
        <f>IF(N134="snížená",J134,0)</f>
        <v>0</v>
      </c>
      <c r="BG134" s="143">
        <f>IF(N134="zákl. přenesená",J134,0)</f>
        <v>0</v>
      </c>
      <c r="BH134" s="143">
        <f>IF(N134="sníž. přenesená",J134,0)</f>
        <v>0</v>
      </c>
      <c r="BI134" s="143">
        <f>IF(N134="nulová",J134,0)</f>
        <v>0</v>
      </c>
      <c r="BJ134" s="16" t="s">
        <v>79</v>
      </c>
      <c r="BK134" s="143">
        <f>ROUND(I134*H134,2)</f>
        <v>0</v>
      </c>
      <c r="BL134" s="16" t="s">
        <v>131</v>
      </c>
      <c r="BM134" s="142" t="s">
        <v>929</v>
      </c>
    </row>
    <row r="135" spans="2:65" s="1" customFormat="1">
      <c r="B135" s="31"/>
      <c r="D135" s="144" t="s">
        <v>133</v>
      </c>
      <c r="F135" s="145" t="s">
        <v>186</v>
      </c>
      <c r="I135" s="146"/>
      <c r="L135" s="31"/>
      <c r="M135" s="147"/>
      <c r="T135" s="55"/>
      <c r="AT135" s="16" t="s">
        <v>133</v>
      </c>
      <c r="AU135" s="16" t="s">
        <v>81</v>
      </c>
    </row>
    <row r="136" spans="2:65" s="1" customFormat="1" ht="126.75">
      <c r="B136" s="31"/>
      <c r="D136" s="144" t="s">
        <v>135</v>
      </c>
      <c r="F136" s="148" t="s">
        <v>187</v>
      </c>
      <c r="I136" s="146"/>
      <c r="L136" s="31"/>
      <c r="M136" s="147"/>
      <c r="T136" s="55"/>
      <c r="AT136" s="16" t="s">
        <v>135</v>
      </c>
      <c r="AU136" s="16" t="s">
        <v>81</v>
      </c>
    </row>
    <row r="137" spans="2:65" s="1" customFormat="1" ht="21.75" customHeight="1">
      <c r="B137" s="31"/>
      <c r="C137" s="131" t="s">
        <v>142</v>
      </c>
      <c r="D137" s="131" t="s">
        <v>126</v>
      </c>
      <c r="E137" s="132" t="s">
        <v>930</v>
      </c>
      <c r="F137" s="133" t="s">
        <v>931</v>
      </c>
      <c r="G137" s="134" t="s">
        <v>200</v>
      </c>
      <c r="H137" s="135">
        <v>9.1029999999999998</v>
      </c>
      <c r="I137" s="136"/>
      <c r="J137" s="137">
        <f>ROUND(I137*H137,2)</f>
        <v>0</v>
      </c>
      <c r="K137" s="133" t="s">
        <v>130</v>
      </c>
      <c r="L137" s="31"/>
      <c r="M137" s="138" t="s">
        <v>1</v>
      </c>
      <c r="N137" s="139" t="s">
        <v>37</v>
      </c>
      <c r="P137" s="140">
        <f>O137*H137</f>
        <v>0</v>
      </c>
      <c r="Q137" s="140">
        <v>0</v>
      </c>
      <c r="R137" s="140">
        <f>Q137*H137</f>
        <v>0</v>
      </c>
      <c r="S137" s="140">
        <v>0</v>
      </c>
      <c r="T137" s="141">
        <f>S137*H137</f>
        <v>0</v>
      </c>
      <c r="AR137" s="142" t="s">
        <v>131</v>
      </c>
      <c r="AT137" s="142" t="s">
        <v>126</v>
      </c>
      <c r="AU137" s="142" t="s">
        <v>81</v>
      </c>
      <c r="AY137" s="16" t="s">
        <v>124</v>
      </c>
      <c r="BE137" s="143">
        <f>IF(N137="základní",J137,0)</f>
        <v>0</v>
      </c>
      <c r="BF137" s="143">
        <f>IF(N137="snížená",J137,0)</f>
        <v>0</v>
      </c>
      <c r="BG137" s="143">
        <f>IF(N137="zákl. přenesená",J137,0)</f>
        <v>0</v>
      </c>
      <c r="BH137" s="143">
        <f>IF(N137="sníž. přenesená",J137,0)</f>
        <v>0</v>
      </c>
      <c r="BI137" s="143">
        <f>IF(N137="nulová",J137,0)</f>
        <v>0</v>
      </c>
      <c r="BJ137" s="16" t="s">
        <v>79</v>
      </c>
      <c r="BK137" s="143">
        <f>ROUND(I137*H137,2)</f>
        <v>0</v>
      </c>
      <c r="BL137" s="16" t="s">
        <v>131</v>
      </c>
      <c r="BM137" s="142" t="s">
        <v>932</v>
      </c>
    </row>
    <row r="138" spans="2:65" s="1" customFormat="1" ht="19.5">
      <c r="B138" s="31"/>
      <c r="D138" s="144" t="s">
        <v>133</v>
      </c>
      <c r="F138" s="145" t="s">
        <v>933</v>
      </c>
      <c r="I138" s="146"/>
      <c r="L138" s="31"/>
      <c r="M138" s="147"/>
      <c r="T138" s="55"/>
      <c r="AT138" s="16" t="s">
        <v>133</v>
      </c>
      <c r="AU138" s="16" t="s">
        <v>81</v>
      </c>
    </row>
    <row r="139" spans="2:65" s="1" customFormat="1" ht="29.25">
      <c r="B139" s="31"/>
      <c r="D139" s="144" t="s">
        <v>135</v>
      </c>
      <c r="F139" s="148" t="s">
        <v>934</v>
      </c>
      <c r="I139" s="146"/>
      <c r="L139" s="31"/>
      <c r="M139" s="147"/>
      <c r="T139" s="55"/>
      <c r="AT139" s="16" t="s">
        <v>135</v>
      </c>
      <c r="AU139" s="16" t="s">
        <v>81</v>
      </c>
    </row>
    <row r="140" spans="2:65" s="12" customFormat="1">
      <c r="B140" s="149"/>
      <c r="D140" s="144" t="s">
        <v>154</v>
      </c>
      <c r="E140" s="150" t="s">
        <v>1</v>
      </c>
      <c r="F140" s="151" t="s">
        <v>935</v>
      </c>
      <c r="H140" s="152">
        <v>9.1029999999999998</v>
      </c>
      <c r="I140" s="153"/>
      <c r="L140" s="149"/>
      <c r="M140" s="154"/>
      <c r="T140" s="155"/>
      <c r="AT140" s="150" t="s">
        <v>154</v>
      </c>
      <c r="AU140" s="150" t="s">
        <v>81</v>
      </c>
      <c r="AV140" s="12" t="s">
        <v>81</v>
      </c>
      <c r="AW140" s="12" t="s">
        <v>29</v>
      </c>
      <c r="AX140" s="12" t="s">
        <v>79</v>
      </c>
      <c r="AY140" s="150" t="s">
        <v>124</v>
      </c>
    </row>
    <row r="141" spans="2:65" s="1" customFormat="1" ht="16.5" customHeight="1">
      <c r="B141" s="31"/>
      <c r="C141" s="131" t="s">
        <v>131</v>
      </c>
      <c r="D141" s="131" t="s">
        <v>126</v>
      </c>
      <c r="E141" s="132" t="s">
        <v>259</v>
      </c>
      <c r="F141" s="133" t="s">
        <v>260</v>
      </c>
      <c r="G141" s="134" t="s">
        <v>200</v>
      </c>
      <c r="H141" s="135">
        <v>4.8109999999999999</v>
      </c>
      <c r="I141" s="136"/>
      <c r="J141" s="137">
        <f>ROUND(I141*H141,2)</f>
        <v>0</v>
      </c>
      <c r="K141" s="133" t="s">
        <v>130</v>
      </c>
      <c r="L141" s="31"/>
      <c r="M141" s="138" t="s">
        <v>1</v>
      </c>
      <c r="N141" s="139" t="s">
        <v>37</v>
      </c>
      <c r="P141" s="140">
        <f>O141*H141</f>
        <v>0</v>
      </c>
      <c r="Q141" s="140">
        <v>0</v>
      </c>
      <c r="R141" s="140">
        <f>Q141*H141</f>
        <v>0</v>
      </c>
      <c r="S141" s="140">
        <v>0</v>
      </c>
      <c r="T141" s="141">
        <f>S141*H141</f>
        <v>0</v>
      </c>
      <c r="AR141" s="142" t="s">
        <v>131</v>
      </c>
      <c r="AT141" s="142" t="s">
        <v>126</v>
      </c>
      <c r="AU141" s="142" t="s">
        <v>81</v>
      </c>
      <c r="AY141" s="16" t="s">
        <v>124</v>
      </c>
      <c r="BE141" s="143">
        <f>IF(N141="základní",J141,0)</f>
        <v>0</v>
      </c>
      <c r="BF141" s="143">
        <f>IF(N141="snížená",J141,0)</f>
        <v>0</v>
      </c>
      <c r="BG141" s="143">
        <f>IF(N141="zákl. přenesená",J141,0)</f>
        <v>0</v>
      </c>
      <c r="BH141" s="143">
        <f>IF(N141="sníž. přenesená",J141,0)</f>
        <v>0</v>
      </c>
      <c r="BI141" s="143">
        <f>IF(N141="nulová",J141,0)</f>
        <v>0</v>
      </c>
      <c r="BJ141" s="16" t="s">
        <v>79</v>
      </c>
      <c r="BK141" s="143">
        <f>ROUND(I141*H141,2)</f>
        <v>0</v>
      </c>
      <c r="BL141" s="16" t="s">
        <v>131</v>
      </c>
      <c r="BM141" s="142" t="s">
        <v>936</v>
      </c>
    </row>
    <row r="142" spans="2:65" s="1" customFormat="1" ht="19.5">
      <c r="B142" s="31"/>
      <c r="D142" s="144" t="s">
        <v>133</v>
      </c>
      <c r="F142" s="145" t="s">
        <v>262</v>
      </c>
      <c r="I142" s="146"/>
      <c r="L142" s="31"/>
      <c r="M142" s="147"/>
      <c r="T142" s="55"/>
      <c r="AT142" s="16" t="s">
        <v>133</v>
      </c>
      <c r="AU142" s="16" t="s">
        <v>81</v>
      </c>
    </row>
    <row r="143" spans="2:65" s="1" customFormat="1" ht="39">
      <c r="B143" s="31"/>
      <c r="D143" s="144" t="s">
        <v>135</v>
      </c>
      <c r="F143" s="148" t="s">
        <v>263</v>
      </c>
      <c r="I143" s="146"/>
      <c r="L143" s="31"/>
      <c r="M143" s="147"/>
      <c r="T143" s="55"/>
      <c r="AT143" s="16" t="s">
        <v>135</v>
      </c>
      <c r="AU143" s="16" t="s">
        <v>81</v>
      </c>
    </row>
    <row r="144" spans="2:65" s="1" customFormat="1" ht="24">
      <c r="B144" s="31"/>
      <c r="C144" s="131" t="s">
        <v>156</v>
      </c>
      <c r="D144" s="131" t="s">
        <v>126</v>
      </c>
      <c r="E144" s="132" t="s">
        <v>266</v>
      </c>
      <c r="F144" s="133" t="s">
        <v>267</v>
      </c>
      <c r="G144" s="134" t="s">
        <v>200</v>
      </c>
      <c r="H144" s="135">
        <v>48.11</v>
      </c>
      <c r="I144" s="136"/>
      <c r="J144" s="137">
        <f>ROUND(I144*H144,2)</f>
        <v>0</v>
      </c>
      <c r="K144" s="133" t="s">
        <v>130</v>
      </c>
      <c r="L144" s="31"/>
      <c r="M144" s="138" t="s">
        <v>1</v>
      </c>
      <c r="N144" s="139" t="s">
        <v>37</v>
      </c>
      <c r="P144" s="140">
        <f>O144*H144</f>
        <v>0</v>
      </c>
      <c r="Q144" s="140">
        <v>0</v>
      </c>
      <c r="R144" s="140">
        <f>Q144*H144</f>
        <v>0</v>
      </c>
      <c r="S144" s="140">
        <v>0</v>
      </c>
      <c r="T144" s="141">
        <f>S144*H144</f>
        <v>0</v>
      </c>
      <c r="AR144" s="142" t="s">
        <v>131</v>
      </c>
      <c r="AT144" s="142" t="s">
        <v>126</v>
      </c>
      <c r="AU144" s="142" t="s">
        <v>81</v>
      </c>
      <c r="AY144" s="16" t="s">
        <v>124</v>
      </c>
      <c r="BE144" s="143">
        <f>IF(N144="základní",J144,0)</f>
        <v>0</v>
      </c>
      <c r="BF144" s="143">
        <f>IF(N144="snížená",J144,0)</f>
        <v>0</v>
      </c>
      <c r="BG144" s="143">
        <f>IF(N144="zákl. přenesená",J144,0)</f>
        <v>0</v>
      </c>
      <c r="BH144" s="143">
        <f>IF(N144="sníž. přenesená",J144,0)</f>
        <v>0</v>
      </c>
      <c r="BI144" s="143">
        <f>IF(N144="nulová",J144,0)</f>
        <v>0</v>
      </c>
      <c r="BJ144" s="16" t="s">
        <v>79</v>
      </c>
      <c r="BK144" s="143">
        <f>ROUND(I144*H144,2)</f>
        <v>0</v>
      </c>
      <c r="BL144" s="16" t="s">
        <v>131</v>
      </c>
      <c r="BM144" s="142" t="s">
        <v>937</v>
      </c>
    </row>
    <row r="145" spans="2:65" s="1" customFormat="1" ht="19.5">
      <c r="B145" s="31"/>
      <c r="D145" s="144" t="s">
        <v>133</v>
      </c>
      <c r="F145" s="145" t="s">
        <v>269</v>
      </c>
      <c r="I145" s="146"/>
      <c r="L145" s="31"/>
      <c r="M145" s="147"/>
      <c r="T145" s="55"/>
      <c r="AT145" s="16" t="s">
        <v>133</v>
      </c>
      <c r="AU145" s="16" t="s">
        <v>81</v>
      </c>
    </row>
    <row r="146" spans="2:65" s="1" customFormat="1" ht="39">
      <c r="B146" s="31"/>
      <c r="D146" s="144" t="s">
        <v>135</v>
      </c>
      <c r="F146" s="148" t="s">
        <v>263</v>
      </c>
      <c r="I146" s="146"/>
      <c r="L146" s="31"/>
      <c r="M146" s="147"/>
      <c r="T146" s="55"/>
      <c r="AT146" s="16" t="s">
        <v>135</v>
      </c>
      <c r="AU146" s="16" t="s">
        <v>81</v>
      </c>
    </row>
    <row r="147" spans="2:65" s="1" customFormat="1" ht="16.5" customHeight="1">
      <c r="B147" s="31"/>
      <c r="C147" s="131" t="s">
        <v>163</v>
      </c>
      <c r="D147" s="131" t="s">
        <v>126</v>
      </c>
      <c r="E147" s="132" t="s">
        <v>271</v>
      </c>
      <c r="F147" s="133" t="s">
        <v>272</v>
      </c>
      <c r="G147" s="134" t="s">
        <v>273</v>
      </c>
      <c r="H147" s="135">
        <v>8.66</v>
      </c>
      <c r="I147" s="136"/>
      <c r="J147" s="137">
        <f>ROUND(I147*H147,2)</f>
        <v>0</v>
      </c>
      <c r="K147" s="133" t="s">
        <v>130</v>
      </c>
      <c r="L147" s="31"/>
      <c r="M147" s="138" t="s">
        <v>1</v>
      </c>
      <c r="N147" s="139" t="s">
        <v>37</v>
      </c>
      <c r="P147" s="140">
        <f>O147*H147</f>
        <v>0</v>
      </c>
      <c r="Q147" s="140">
        <v>0</v>
      </c>
      <c r="R147" s="140">
        <f>Q147*H147</f>
        <v>0</v>
      </c>
      <c r="S147" s="140">
        <v>0</v>
      </c>
      <c r="T147" s="141">
        <f>S147*H147</f>
        <v>0</v>
      </c>
      <c r="AR147" s="142" t="s">
        <v>131</v>
      </c>
      <c r="AT147" s="142" t="s">
        <v>126</v>
      </c>
      <c r="AU147" s="142" t="s">
        <v>81</v>
      </c>
      <c r="AY147" s="16" t="s">
        <v>124</v>
      </c>
      <c r="BE147" s="143">
        <f>IF(N147="základní",J147,0)</f>
        <v>0</v>
      </c>
      <c r="BF147" s="143">
        <f>IF(N147="snížená",J147,0)</f>
        <v>0</v>
      </c>
      <c r="BG147" s="143">
        <f>IF(N147="zákl. přenesená",J147,0)</f>
        <v>0</v>
      </c>
      <c r="BH147" s="143">
        <f>IF(N147="sníž. přenesená",J147,0)</f>
        <v>0</v>
      </c>
      <c r="BI147" s="143">
        <f>IF(N147="nulová",J147,0)</f>
        <v>0</v>
      </c>
      <c r="BJ147" s="16" t="s">
        <v>79</v>
      </c>
      <c r="BK147" s="143">
        <f>ROUND(I147*H147,2)</f>
        <v>0</v>
      </c>
      <c r="BL147" s="16" t="s">
        <v>131</v>
      </c>
      <c r="BM147" s="142" t="s">
        <v>938</v>
      </c>
    </row>
    <row r="148" spans="2:65" s="1" customFormat="1">
      <c r="B148" s="31"/>
      <c r="D148" s="144" t="s">
        <v>133</v>
      </c>
      <c r="F148" s="145" t="s">
        <v>275</v>
      </c>
      <c r="I148" s="146"/>
      <c r="L148" s="31"/>
      <c r="M148" s="147"/>
      <c r="T148" s="55"/>
      <c r="AT148" s="16" t="s">
        <v>133</v>
      </c>
      <c r="AU148" s="16" t="s">
        <v>81</v>
      </c>
    </row>
    <row r="149" spans="2:65" s="1" customFormat="1" ht="29.25">
      <c r="B149" s="31"/>
      <c r="D149" s="144" t="s">
        <v>135</v>
      </c>
      <c r="F149" s="148" t="s">
        <v>276</v>
      </c>
      <c r="I149" s="146"/>
      <c r="L149" s="31"/>
      <c r="M149" s="147"/>
      <c r="T149" s="55"/>
      <c r="AT149" s="16" t="s">
        <v>135</v>
      </c>
      <c r="AU149" s="16" t="s">
        <v>81</v>
      </c>
    </row>
    <row r="150" spans="2:65" s="12" customFormat="1">
      <c r="B150" s="149"/>
      <c r="D150" s="144" t="s">
        <v>154</v>
      </c>
      <c r="E150" s="150" t="s">
        <v>1</v>
      </c>
      <c r="F150" s="151" t="s">
        <v>939</v>
      </c>
      <c r="H150" s="152">
        <v>8.66</v>
      </c>
      <c r="I150" s="153"/>
      <c r="L150" s="149"/>
      <c r="M150" s="154"/>
      <c r="T150" s="155"/>
      <c r="AT150" s="150" t="s">
        <v>154</v>
      </c>
      <c r="AU150" s="150" t="s">
        <v>81</v>
      </c>
      <c r="AV150" s="12" t="s">
        <v>81</v>
      </c>
      <c r="AW150" s="12" t="s">
        <v>29</v>
      </c>
      <c r="AX150" s="12" t="s">
        <v>79</v>
      </c>
      <c r="AY150" s="150" t="s">
        <v>124</v>
      </c>
    </row>
    <row r="151" spans="2:65" s="1" customFormat="1" ht="16.5" customHeight="1">
      <c r="B151" s="31"/>
      <c r="C151" s="131" t="s">
        <v>168</v>
      </c>
      <c r="D151" s="131" t="s">
        <v>126</v>
      </c>
      <c r="E151" s="132" t="s">
        <v>278</v>
      </c>
      <c r="F151" s="133" t="s">
        <v>279</v>
      </c>
      <c r="G151" s="134" t="s">
        <v>200</v>
      </c>
      <c r="H151" s="135">
        <v>4.8109999999999999</v>
      </c>
      <c r="I151" s="136"/>
      <c r="J151" s="137">
        <f>ROUND(I151*H151,2)</f>
        <v>0</v>
      </c>
      <c r="K151" s="133" t="s">
        <v>130</v>
      </c>
      <c r="L151" s="31"/>
      <c r="M151" s="138" t="s">
        <v>1</v>
      </c>
      <c r="N151" s="139" t="s">
        <v>37</v>
      </c>
      <c r="P151" s="140">
        <f>O151*H151</f>
        <v>0</v>
      </c>
      <c r="Q151" s="140">
        <v>0</v>
      </c>
      <c r="R151" s="140">
        <f>Q151*H151</f>
        <v>0</v>
      </c>
      <c r="S151" s="140">
        <v>0</v>
      </c>
      <c r="T151" s="141">
        <f>S151*H151</f>
        <v>0</v>
      </c>
      <c r="AR151" s="142" t="s">
        <v>131</v>
      </c>
      <c r="AT151" s="142" t="s">
        <v>126</v>
      </c>
      <c r="AU151" s="142" t="s">
        <v>81</v>
      </c>
      <c r="AY151" s="16" t="s">
        <v>124</v>
      </c>
      <c r="BE151" s="143">
        <f>IF(N151="základní",J151,0)</f>
        <v>0</v>
      </c>
      <c r="BF151" s="143">
        <f>IF(N151="snížená",J151,0)</f>
        <v>0</v>
      </c>
      <c r="BG151" s="143">
        <f>IF(N151="zákl. přenesená",J151,0)</f>
        <v>0</v>
      </c>
      <c r="BH151" s="143">
        <f>IF(N151="sníž. přenesená",J151,0)</f>
        <v>0</v>
      </c>
      <c r="BI151" s="143">
        <f>IF(N151="nulová",J151,0)</f>
        <v>0</v>
      </c>
      <c r="BJ151" s="16" t="s">
        <v>79</v>
      </c>
      <c r="BK151" s="143">
        <f>ROUND(I151*H151,2)</f>
        <v>0</v>
      </c>
      <c r="BL151" s="16" t="s">
        <v>131</v>
      </c>
      <c r="BM151" s="142" t="s">
        <v>940</v>
      </c>
    </row>
    <row r="152" spans="2:65" s="1" customFormat="1">
      <c r="B152" s="31"/>
      <c r="D152" s="144" t="s">
        <v>133</v>
      </c>
      <c r="F152" s="145" t="s">
        <v>281</v>
      </c>
      <c r="I152" s="146"/>
      <c r="L152" s="31"/>
      <c r="M152" s="147"/>
      <c r="T152" s="55"/>
      <c r="AT152" s="16" t="s">
        <v>133</v>
      </c>
      <c r="AU152" s="16" t="s">
        <v>81</v>
      </c>
    </row>
    <row r="153" spans="2:65" s="1" customFormat="1" ht="68.25">
      <c r="B153" s="31"/>
      <c r="D153" s="144" t="s">
        <v>135</v>
      </c>
      <c r="F153" s="148" t="s">
        <v>282</v>
      </c>
      <c r="I153" s="146"/>
      <c r="L153" s="31"/>
      <c r="M153" s="147"/>
      <c r="T153" s="55"/>
      <c r="AT153" s="16" t="s">
        <v>135</v>
      </c>
      <c r="AU153" s="16" t="s">
        <v>81</v>
      </c>
    </row>
    <row r="154" spans="2:65" s="1" customFormat="1" ht="16.5" customHeight="1">
      <c r="B154" s="31"/>
      <c r="C154" s="131" t="s">
        <v>174</v>
      </c>
      <c r="D154" s="131" t="s">
        <v>126</v>
      </c>
      <c r="E154" s="132" t="s">
        <v>284</v>
      </c>
      <c r="F154" s="133" t="s">
        <v>285</v>
      </c>
      <c r="G154" s="134" t="s">
        <v>200</v>
      </c>
      <c r="H154" s="135">
        <v>7.8070000000000004</v>
      </c>
      <c r="I154" s="136"/>
      <c r="J154" s="137">
        <f>ROUND(I154*H154,2)</f>
        <v>0</v>
      </c>
      <c r="K154" s="133" t="s">
        <v>130</v>
      </c>
      <c r="L154" s="31"/>
      <c r="M154" s="138" t="s">
        <v>1</v>
      </c>
      <c r="N154" s="139" t="s">
        <v>37</v>
      </c>
      <c r="P154" s="140">
        <f>O154*H154</f>
        <v>0</v>
      </c>
      <c r="Q154" s="140">
        <v>0</v>
      </c>
      <c r="R154" s="140">
        <f>Q154*H154</f>
        <v>0</v>
      </c>
      <c r="S154" s="140">
        <v>0</v>
      </c>
      <c r="T154" s="141">
        <f>S154*H154</f>
        <v>0</v>
      </c>
      <c r="AR154" s="142" t="s">
        <v>131</v>
      </c>
      <c r="AT154" s="142" t="s">
        <v>126</v>
      </c>
      <c r="AU154" s="142" t="s">
        <v>81</v>
      </c>
      <c r="AY154" s="16" t="s">
        <v>124</v>
      </c>
      <c r="BE154" s="143">
        <f>IF(N154="základní",J154,0)</f>
        <v>0</v>
      </c>
      <c r="BF154" s="143">
        <f>IF(N154="snížená",J154,0)</f>
        <v>0</v>
      </c>
      <c r="BG154" s="143">
        <f>IF(N154="zákl. přenesená",J154,0)</f>
        <v>0</v>
      </c>
      <c r="BH154" s="143">
        <f>IF(N154="sníž. přenesená",J154,0)</f>
        <v>0</v>
      </c>
      <c r="BI154" s="143">
        <f>IF(N154="nulová",J154,0)</f>
        <v>0</v>
      </c>
      <c r="BJ154" s="16" t="s">
        <v>79</v>
      </c>
      <c r="BK154" s="143">
        <f>ROUND(I154*H154,2)</f>
        <v>0</v>
      </c>
      <c r="BL154" s="16" t="s">
        <v>131</v>
      </c>
      <c r="BM154" s="142" t="s">
        <v>941</v>
      </c>
    </row>
    <row r="155" spans="2:65" s="1" customFormat="1" ht="19.5">
      <c r="B155" s="31"/>
      <c r="D155" s="144" t="s">
        <v>133</v>
      </c>
      <c r="F155" s="145" t="s">
        <v>287</v>
      </c>
      <c r="I155" s="146"/>
      <c r="L155" s="31"/>
      <c r="M155" s="147"/>
      <c r="T155" s="55"/>
      <c r="AT155" s="16" t="s">
        <v>133</v>
      </c>
      <c r="AU155" s="16" t="s">
        <v>81</v>
      </c>
    </row>
    <row r="156" spans="2:65" s="1" customFormat="1" ht="107.25">
      <c r="B156" s="31"/>
      <c r="D156" s="144" t="s">
        <v>135</v>
      </c>
      <c r="F156" s="148" t="s">
        <v>288</v>
      </c>
      <c r="I156" s="146"/>
      <c r="L156" s="31"/>
      <c r="M156" s="147"/>
      <c r="T156" s="55"/>
      <c r="AT156" s="16" t="s">
        <v>135</v>
      </c>
      <c r="AU156" s="16" t="s">
        <v>81</v>
      </c>
    </row>
    <row r="157" spans="2:65" s="12" customFormat="1">
      <c r="B157" s="149"/>
      <c r="D157" s="144" t="s">
        <v>154</v>
      </c>
      <c r="E157" s="150" t="s">
        <v>1</v>
      </c>
      <c r="F157" s="151" t="s">
        <v>942</v>
      </c>
      <c r="H157" s="152">
        <v>7.8070000000000004</v>
      </c>
      <c r="I157" s="153"/>
      <c r="L157" s="149"/>
      <c r="M157" s="154"/>
      <c r="T157" s="155"/>
      <c r="AT157" s="150" t="s">
        <v>154</v>
      </c>
      <c r="AU157" s="150" t="s">
        <v>81</v>
      </c>
      <c r="AV157" s="12" t="s">
        <v>81</v>
      </c>
      <c r="AW157" s="12" t="s">
        <v>29</v>
      </c>
      <c r="AX157" s="12" t="s">
        <v>79</v>
      </c>
      <c r="AY157" s="150" t="s">
        <v>124</v>
      </c>
    </row>
    <row r="158" spans="2:65" s="1" customFormat="1" ht="16.5" customHeight="1">
      <c r="B158" s="31"/>
      <c r="C158" s="169" t="s">
        <v>181</v>
      </c>
      <c r="D158" s="169" t="s">
        <v>220</v>
      </c>
      <c r="E158" s="170" t="s">
        <v>943</v>
      </c>
      <c r="F158" s="171" t="s">
        <v>944</v>
      </c>
      <c r="G158" s="172" t="s">
        <v>273</v>
      </c>
      <c r="H158" s="173">
        <v>6.6479999999999997</v>
      </c>
      <c r="I158" s="174"/>
      <c r="J158" s="175">
        <f>ROUND(I158*H158,2)</f>
        <v>0</v>
      </c>
      <c r="K158" s="171" t="s">
        <v>130</v>
      </c>
      <c r="L158" s="176"/>
      <c r="M158" s="177" t="s">
        <v>1</v>
      </c>
      <c r="N158" s="178" t="s">
        <v>37</v>
      </c>
      <c r="P158" s="140">
        <f>O158*H158</f>
        <v>0</v>
      </c>
      <c r="Q158" s="140">
        <v>1</v>
      </c>
      <c r="R158" s="140">
        <f>Q158*H158</f>
        <v>6.6479999999999997</v>
      </c>
      <c r="S158" s="140">
        <v>0</v>
      </c>
      <c r="T158" s="141">
        <f>S158*H158</f>
        <v>0</v>
      </c>
      <c r="AR158" s="142" t="s">
        <v>174</v>
      </c>
      <c r="AT158" s="142" t="s">
        <v>220</v>
      </c>
      <c r="AU158" s="142" t="s">
        <v>81</v>
      </c>
      <c r="AY158" s="16" t="s">
        <v>124</v>
      </c>
      <c r="BE158" s="143">
        <f>IF(N158="základní",J158,0)</f>
        <v>0</v>
      </c>
      <c r="BF158" s="143">
        <f>IF(N158="snížená",J158,0)</f>
        <v>0</v>
      </c>
      <c r="BG158" s="143">
        <f>IF(N158="zákl. přenesená",J158,0)</f>
        <v>0</v>
      </c>
      <c r="BH158" s="143">
        <f>IF(N158="sníž. přenesená",J158,0)</f>
        <v>0</v>
      </c>
      <c r="BI158" s="143">
        <f>IF(N158="nulová",J158,0)</f>
        <v>0</v>
      </c>
      <c r="BJ158" s="16" t="s">
        <v>79</v>
      </c>
      <c r="BK158" s="143">
        <f>ROUND(I158*H158,2)</f>
        <v>0</v>
      </c>
      <c r="BL158" s="16" t="s">
        <v>131</v>
      </c>
      <c r="BM158" s="142" t="s">
        <v>945</v>
      </c>
    </row>
    <row r="159" spans="2:65" s="1" customFormat="1">
      <c r="B159" s="31"/>
      <c r="D159" s="144" t="s">
        <v>133</v>
      </c>
      <c r="F159" s="145" t="s">
        <v>944</v>
      </c>
      <c r="I159" s="146"/>
      <c r="L159" s="31"/>
      <c r="M159" s="147"/>
      <c r="T159" s="55"/>
      <c r="AT159" s="16" t="s">
        <v>133</v>
      </c>
      <c r="AU159" s="16" t="s">
        <v>81</v>
      </c>
    </row>
    <row r="160" spans="2:65" s="12" customFormat="1">
      <c r="B160" s="149"/>
      <c r="D160" s="144" t="s">
        <v>154</v>
      </c>
      <c r="E160" s="150" t="s">
        <v>1</v>
      </c>
      <c r="F160" s="151" t="s">
        <v>946</v>
      </c>
      <c r="H160" s="152">
        <v>6.6479999999999997</v>
      </c>
      <c r="I160" s="153"/>
      <c r="L160" s="149"/>
      <c r="M160" s="154"/>
      <c r="T160" s="155"/>
      <c r="AT160" s="150" t="s">
        <v>154</v>
      </c>
      <c r="AU160" s="150" t="s">
        <v>81</v>
      </c>
      <c r="AV160" s="12" t="s">
        <v>81</v>
      </c>
      <c r="AW160" s="12" t="s">
        <v>29</v>
      </c>
      <c r="AX160" s="12" t="s">
        <v>79</v>
      </c>
      <c r="AY160" s="150" t="s">
        <v>124</v>
      </c>
    </row>
    <row r="161" spans="2:65" s="11" customFormat="1" ht="22.9" customHeight="1">
      <c r="B161" s="119"/>
      <c r="D161" s="120" t="s">
        <v>71</v>
      </c>
      <c r="E161" s="129" t="s">
        <v>131</v>
      </c>
      <c r="F161" s="129" t="s">
        <v>451</v>
      </c>
      <c r="I161" s="122"/>
      <c r="J161" s="130">
        <f>BK161</f>
        <v>0</v>
      </c>
      <c r="L161" s="119"/>
      <c r="M161" s="124"/>
      <c r="P161" s="125">
        <f>SUM(P162:P168)</f>
        <v>0</v>
      </c>
      <c r="R161" s="125">
        <f>SUM(R162:R168)</f>
        <v>2.2986305299999996</v>
      </c>
      <c r="T161" s="126">
        <f>SUM(T162:T168)</f>
        <v>0</v>
      </c>
      <c r="AR161" s="120" t="s">
        <v>79</v>
      </c>
      <c r="AT161" s="127" t="s">
        <v>71</v>
      </c>
      <c r="AU161" s="127" t="s">
        <v>79</v>
      </c>
      <c r="AY161" s="120" t="s">
        <v>124</v>
      </c>
      <c r="BK161" s="128">
        <f>SUM(BK162:BK168)</f>
        <v>0</v>
      </c>
    </row>
    <row r="162" spans="2:65" s="1" customFormat="1" ht="16.5" customHeight="1">
      <c r="B162" s="31"/>
      <c r="C162" s="131" t="s">
        <v>190</v>
      </c>
      <c r="D162" s="131" t="s">
        <v>126</v>
      </c>
      <c r="E162" s="132" t="s">
        <v>947</v>
      </c>
      <c r="F162" s="133" t="s">
        <v>948</v>
      </c>
      <c r="G162" s="134" t="s">
        <v>200</v>
      </c>
      <c r="H162" s="135">
        <v>0.68899999999999995</v>
      </c>
      <c r="I162" s="136"/>
      <c r="J162" s="137">
        <f>ROUND(I162*H162,2)</f>
        <v>0</v>
      </c>
      <c r="K162" s="133" t="s">
        <v>130</v>
      </c>
      <c r="L162" s="31"/>
      <c r="M162" s="138" t="s">
        <v>1</v>
      </c>
      <c r="N162" s="139" t="s">
        <v>37</v>
      </c>
      <c r="P162" s="140">
        <f>O162*H162</f>
        <v>0</v>
      </c>
      <c r="Q162" s="140">
        <v>1.8907700000000001</v>
      </c>
      <c r="R162" s="140">
        <f>Q162*H162</f>
        <v>1.3027405299999999</v>
      </c>
      <c r="S162" s="140">
        <v>0</v>
      </c>
      <c r="T162" s="141">
        <f>S162*H162</f>
        <v>0</v>
      </c>
      <c r="AR162" s="142" t="s">
        <v>131</v>
      </c>
      <c r="AT162" s="142" t="s">
        <v>126</v>
      </c>
      <c r="AU162" s="142" t="s">
        <v>81</v>
      </c>
      <c r="AY162" s="16" t="s">
        <v>124</v>
      </c>
      <c r="BE162" s="143">
        <f>IF(N162="základní",J162,0)</f>
        <v>0</v>
      </c>
      <c r="BF162" s="143">
        <f>IF(N162="snížená",J162,0)</f>
        <v>0</v>
      </c>
      <c r="BG162" s="143">
        <f>IF(N162="zákl. přenesená",J162,0)</f>
        <v>0</v>
      </c>
      <c r="BH162" s="143">
        <f>IF(N162="sníž. přenesená",J162,0)</f>
        <v>0</v>
      </c>
      <c r="BI162" s="143">
        <f>IF(N162="nulová",J162,0)</f>
        <v>0</v>
      </c>
      <c r="BJ162" s="16" t="s">
        <v>79</v>
      </c>
      <c r="BK162" s="143">
        <f>ROUND(I162*H162,2)</f>
        <v>0</v>
      </c>
      <c r="BL162" s="16" t="s">
        <v>131</v>
      </c>
      <c r="BM162" s="142" t="s">
        <v>949</v>
      </c>
    </row>
    <row r="163" spans="2:65" s="1" customFormat="1">
      <c r="B163" s="31"/>
      <c r="D163" s="144" t="s">
        <v>133</v>
      </c>
      <c r="F163" s="145" t="s">
        <v>950</v>
      </c>
      <c r="I163" s="146"/>
      <c r="L163" s="31"/>
      <c r="M163" s="147"/>
      <c r="T163" s="55"/>
      <c r="AT163" s="16" t="s">
        <v>133</v>
      </c>
      <c r="AU163" s="16" t="s">
        <v>81</v>
      </c>
    </row>
    <row r="164" spans="2:65" s="1" customFormat="1" ht="29.25">
      <c r="B164" s="31"/>
      <c r="D164" s="144" t="s">
        <v>135</v>
      </c>
      <c r="F164" s="148" t="s">
        <v>951</v>
      </c>
      <c r="I164" s="146"/>
      <c r="L164" s="31"/>
      <c r="M164" s="147"/>
      <c r="T164" s="55"/>
      <c r="AT164" s="16" t="s">
        <v>135</v>
      </c>
      <c r="AU164" s="16" t="s">
        <v>81</v>
      </c>
    </row>
    <row r="165" spans="2:65" s="12" customFormat="1">
      <c r="B165" s="149"/>
      <c r="D165" s="144" t="s">
        <v>154</v>
      </c>
      <c r="E165" s="150" t="s">
        <v>1</v>
      </c>
      <c r="F165" s="151" t="s">
        <v>952</v>
      </c>
      <c r="H165" s="152">
        <v>0.68899999999999995</v>
      </c>
      <c r="I165" s="153"/>
      <c r="L165" s="149"/>
      <c r="M165" s="154"/>
      <c r="T165" s="155"/>
      <c r="AT165" s="150" t="s">
        <v>154</v>
      </c>
      <c r="AU165" s="150" t="s">
        <v>81</v>
      </c>
      <c r="AV165" s="12" t="s">
        <v>81</v>
      </c>
      <c r="AW165" s="12" t="s">
        <v>29</v>
      </c>
      <c r="AX165" s="12" t="s">
        <v>79</v>
      </c>
      <c r="AY165" s="150" t="s">
        <v>124</v>
      </c>
    </row>
    <row r="166" spans="2:65" s="1" customFormat="1" ht="16.5" customHeight="1">
      <c r="B166" s="31"/>
      <c r="C166" s="131" t="s">
        <v>197</v>
      </c>
      <c r="D166" s="131" t="s">
        <v>126</v>
      </c>
      <c r="E166" s="132" t="s">
        <v>953</v>
      </c>
      <c r="F166" s="133" t="s">
        <v>954</v>
      </c>
      <c r="G166" s="134" t="s">
        <v>200</v>
      </c>
      <c r="H166" s="135">
        <v>0.41</v>
      </c>
      <c r="I166" s="136"/>
      <c r="J166" s="137">
        <f>ROUND(I166*H166,2)</f>
        <v>0</v>
      </c>
      <c r="K166" s="133" t="s">
        <v>130</v>
      </c>
      <c r="L166" s="31"/>
      <c r="M166" s="138" t="s">
        <v>1</v>
      </c>
      <c r="N166" s="139" t="s">
        <v>37</v>
      </c>
      <c r="P166" s="140">
        <f>O166*H166</f>
        <v>0</v>
      </c>
      <c r="Q166" s="140">
        <v>2.4289999999999998</v>
      </c>
      <c r="R166" s="140">
        <f>Q166*H166</f>
        <v>0.99588999999999983</v>
      </c>
      <c r="S166" s="140">
        <v>0</v>
      </c>
      <c r="T166" s="141">
        <f>S166*H166</f>
        <v>0</v>
      </c>
      <c r="AR166" s="142" t="s">
        <v>131</v>
      </c>
      <c r="AT166" s="142" t="s">
        <v>126</v>
      </c>
      <c r="AU166" s="142" t="s">
        <v>81</v>
      </c>
      <c r="AY166" s="16" t="s">
        <v>124</v>
      </c>
      <c r="BE166" s="143">
        <f>IF(N166="základní",J166,0)</f>
        <v>0</v>
      </c>
      <c r="BF166" s="143">
        <f>IF(N166="snížená",J166,0)</f>
        <v>0</v>
      </c>
      <c r="BG166" s="143">
        <f>IF(N166="zákl. přenesená",J166,0)</f>
        <v>0</v>
      </c>
      <c r="BH166" s="143">
        <f>IF(N166="sníž. přenesená",J166,0)</f>
        <v>0</v>
      </c>
      <c r="BI166" s="143">
        <f>IF(N166="nulová",J166,0)</f>
        <v>0</v>
      </c>
      <c r="BJ166" s="16" t="s">
        <v>79</v>
      </c>
      <c r="BK166" s="143">
        <f>ROUND(I166*H166,2)</f>
        <v>0</v>
      </c>
      <c r="BL166" s="16" t="s">
        <v>131</v>
      </c>
      <c r="BM166" s="142" t="s">
        <v>955</v>
      </c>
    </row>
    <row r="167" spans="2:65" s="1" customFormat="1">
      <c r="B167" s="31"/>
      <c r="D167" s="144" t="s">
        <v>133</v>
      </c>
      <c r="F167" s="145" t="s">
        <v>956</v>
      </c>
      <c r="I167" s="146"/>
      <c r="L167" s="31"/>
      <c r="M167" s="147"/>
      <c r="T167" s="55"/>
      <c r="AT167" s="16" t="s">
        <v>133</v>
      </c>
      <c r="AU167" s="16" t="s">
        <v>81</v>
      </c>
    </row>
    <row r="168" spans="2:65" s="1" customFormat="1" ht="29.25">
      <c r="B168" s="31"/>
      <c r="D168" s="144" t="s">
        <v>135</v>
      </c>
      <c r="F168" s="148" t="s">
        <v>957</v>
      </c>
      <c r="I168" s="146"/>
      <c r="L168" s="31"/>
      <c r="M168" s="147"/>
      <c r="T168" s="55"/>
      <c r="AT168" s="16" t="s">
        <v>135</v>
      </c>
      <c r="AU168" s="16" t="s">
        <v>81</v>
      </c>
    </row>
    <row r="169" spans="2:65" s="11" customFormat="1" ht="22.9" customHeight="1">
      <c r="B169" s="119"/>
      <c r="D169" s="120" t="s">
        <v>71</v>
      </c>
      <c r="E169" s="129" t="s">
        <v>174</v>
      </c>
      <c r="F169" s="129" t="s">
        <v>958</v>
      </c>
      <c r="I169" s="122"/>
      <c r="J169" s="130">
        <f>BK169</f>
        <v>0</v>
      </c>
      <c r="L169" s="119"/>
      <c r="M169" s="124"/>
      <c r="P169" s="125">
        <f>SUM(P170:P269)</f>
        <v>0</v>
      </c>
      <c r="R169" s="125">
        <f>SUM(R170:R269)</f>
        <v>1.7576028699999999</v>
      </c>
      <c r="T169" s="126">
        <f>SUM(T170:T269)</f>
        <v>8.5300000000000001E-2</v>
      </c>
      <c r="AR169" s="120" t="s">
        <v>79</v>
      </c>
      <c r="AT169" s="127" t="s">
        <v>71</v>
      </c>
      <c r="AU169" s="127" t="s">
        <v>79</v>
      </c>
      <c r="AY169" s="120" t="s">
        <v>124</v>
      </c>
      <c r="BK169" s="128">
        <f>SUM(BK170:BK269)</f>
        <v>0</v>
      </c>
    </row>
    <row r="170" spans="2:65" s="1" customFormat="1" ht="16.5" customHeight="1">
      <c r="B170" s="31"/>
      <c r="C170" s="131" t="s">
        <v>211</v>
      </c>
      <c r="D170" s="131" t="s">
        <v>126</v>
      </c>
      <c r="E170" s="132" t="s">
        <v>959</v>
      </c>
      <c r="F170" s="133" t="s">
        <v>960</v>
      </c>
      <c r="G170" s="134" t="s">
        <v>129</v>
      </c>
      <c r="H170" s="135">
        <v>2</v>
      </c>
      <c r="I170" s="136"/>
      <c r="J170" s="137">
        <f>ROUND(I170*H170,2)</f>
        <v>0</v>
      </c>
      <c r="K170" s="133" t="s">
        <v>130</v>
      </c>
      <c r="L170" s="31"/>
      <c r="M170" s="138" t="s">
        <v>1</v>
      </c>
      <c r="N170" s="139" t="s">
        <v>37</v>
      </c>
      <c r="P170" s="140">
        <f>O170*H170</f>
        <v>0</v>
      </c>
      <c r="Q170" s="140">
        <v>0</v>
      </c>
      <c r="R170" s="140">
        <f>Q170*H170</f>
        <v>0</v>
      </c>
      <c r="S170" s="140">
        <v>0</v>
      </c>
      <c r="T170" s="141">
        <f>S170*H170</f>
        <v>0</v>
      </c>
      <c r="AR170" s="142" t="s">
        <v>131</v>
      </c>
      <c r="AT170" s="142" t="s">
        <v>126</v>
      </c>
      <c r="AU170" s="142" t="s">
        <v>81</v>
      </c>
      <c r="AY170" s="16" t="s">
        <v>124</v>
      </c>
      <c r="BE170" s="143">
        <f>IF(N170="základní",J170,0)</f>
        <v>0</v>
      </c>
      <c r="BF170" s="143">
        <f>IF(N170="snížená",J170,0)</f>
        <v>0</v>
      </c>
      <c r="BG170" s="143">
        <f>IF(N170="zákl. přenesená",J170,0)</f>
        <v>0</v>
      </c>
      <c r="BH170" s="143">
        <f>IF(N170="sníž. přenesená",J170,0)</f>
        <v>0</v>
      </c>
      <c r="BI170" s="143">
        <f>IF(N170="nulová",J170,0)</f>
        <v>0</v>
      </c>
      <c r="BJ170" s="16" t="s">
        <v>79</v>
      </c>
      <c r="BK170" s="143">
        <f>ROUND(I170*H170,2)</f>
        <v>0</v>
      </c>
      <c r="BL170" s="16" t="s">
        <v>131</v>
      </c>
      <c r="BM170" s="142" t="s">
        <v>961</v>
      </c>
    </row>
    <row r="171" spans="2:65" s="1" customFormat="1">
      <c r="B171" s="31"/>
      <c r="D171" s="144" t="s">
        <v>133</v>
      </c>
      <c r="F171" s="145" t="s">
        <v>962</v>
      </c>
      <c r="I171" s="146"/>
      <c r="L171" s="31"/>
      <c r="M171" s="147"/>
      <c r="T171" s="55"/>
      <c r="AT171" s="16" t="s">
        <v>133</v>
      </c>
      <c r="AU171" s="16" t="s">
        <v>81</v>
      </c>
    </row>
    <row r="172" spans="2:65" s="1" customFormat="1" ht="39">
      <c r="B172" s="31"/>
      <c r="D172" s="144" t="s">
        <v>135</v>
      </c>
      <c r="F172" s="148" t="s">
        <v>963</v>
      </c>
      <c r="I172" s="146"/>
      <c r="L172" s="31"/>
      <c r="M172" s="147"/>
      <c r="T172" s="55"/>
      <c r="AT172" s="16" t="s">
        <v>135</v>
      </c>
      <c r="AU172" s="16" t="s">
        <v>81</v>
      </c>
    </row>
    <row r="173" spans="2:65" s="1" customFormat="1" ht="16.5" customHeight="1">
      <c r="B173" s="31"/>
      <c r="C173" s="131" t="s">
        <v>219</v>
      </c>
      <c r="D173" s="131" t="s">
        <v>126</v>
      </c>
      <c r="E173" s="132" t="s">
        <v>964</v>
      </c>
      <c r="F173" s="133" t="s">
        <v>965</v>
      </c>
      <c r="G173" s="134" t="s">
        <v>129</v>
      </c>
      <c r="H173" s="135">
        <v>1</v>
      </c>
      <c r="I173" s="136"/>
      <c r="J173" s="137">
        <f>ROUND(I173*H173,2)</f>
        <v>0</v>
      </c>
      <c r="K173" s="133" t="s">
        <v>130</v>
      </c>
      <c r="L173" s="31"/>
      <c r="M173" s="138" t="s">
        <v>1</v>
      </c>
      <c r="N173" s="139" t="s">
        <v>37</v>
      </c>
      <c r="P173" s="140">
        <f>O173*H173</f>
        <v>0</v>
      </c>
      <c r="Q173" s="140">
        <v>1.67E-3</v>
      </c>
      <c r="R173" s="140">
        <f>Q173*H173</f>
        <v>1.67E-3</v>
      </c>
      <c r="S173" s="140">
        <v>0</v>
      </c>
      <c r="T173" s="141">
        <f>S173*H173</f>
        <v>0</v>
      </c>
      <c r="AR173" s="142" t="s">
        <v>131</v>
      </c>
      <c r="AT173" s="142" t="s">
        <v>126</v>
      </c>
      <c r="AU173" s="142" t="s">
        <v>81</v>
      </c>
      <c r="AY173" s="16" t="s">
        <v>124</v>
      </c>
      <c r="BE173" s="143">
        <f>IF(N173="základní",J173,0)</f>
        <v>0</v>
      </c>
      <c r="BF173" s="143">
        <f>IF(N173="snížená",J173,0)</f>
        <v>0</v>
      </c>
      <c r="BG173" s="143">
        <f>IF(N173="zákl. přenesená",J173,0)</f>
        <v>0</v>
      </c>
      <c r="BH173" s="143">
        <f>IF(N173="sníž. přenesená",J173,0)</f>
        <v>0</v>
      </c>
      <c r="BI173" s="143">
        <f>IF(N173="nulová",J173,0)</f>
        <v>0</v>
      </c>
      <c r="BJ173" s="16" t="s">
        <v>79</v>
      </c>
      <c r="BK173" s="143">
        <f>ROUND(I173*H173,2)</f>
        <v>0</v>
      </c>
      <c r="BL173" s="16" t="s">
        <v>131</v>
      </c>
      <c r="BM173" s="142" t="s">
        <v>966</v>
      </c>
    </row>
    <row r="174" spans="2:65" s="1" customFormat="1" ht="19.5">
      <c r="B174" s="31"/>
      <c r="D174" s="144" t="s">
        <v>133</v>
      </c>
      <c r="F174" s="145" t="s">
        <v>967</v>
      </c>
      <c r="I174" s="146"/>
      <c r="L174" s="31"/>
      <c r="M174" s="147"/>
      <c r="T174" s="55"/>
      <c r="AT174" s="16" t="s">
        <v>133</v>
      </c>
      <c r="AU174" s="16" t="s">
        <v>81</v>
      </c>
    </row>
    <row r="175" spans="2:65" s="1" customFormat="1" ht="39">
      <c r="B175" s="31"/>
      <c r="D175" s="144" t="s">
        <v>135</v>
      </c>
      <c r="F175" s="148" t="s">
        <v>968</v>
      </c>
      <c r="I175" s="146"/>
      <c r="L175" s="31"/>
      <c r="M175" s="147"/>
      <c r="T175" s="55"/>
      <c r="AT175" s="16" t="s">
        <v>135</v>
      </c>
      <c r="AU175" s="16" t="s">
        <v>81</v>
      </c>
    </row>
    <row r="176" spans="2:65" s="1" customFormat="1" ht="16.5" customHeight="1">
      <c r="B176" s="31"/>
      <c r="C176" s="169" t="s">
        <v>224</v>
      </c>
      <c r="D176" s="169" t="s">
        <v>220</v>
      </c>
      <c r="E176" s="170" t="s">
        <v>969</v>
      </c>
      <c r="F176" s="171" t="s">
        <v>970</v>
      </c>
      <c r="G176" s="172" t="s">
        <v>129</v>
      </c>
      <c r="H176" s="173">
        <v>1</v>
      </c>
      <c r="I176" s="174"/>
      <c r="J176" s="175">
        <f>ROUND(I176*H176,2)</f>
        <v>0</v>
      </c>
      <c r="K176" s="171" t="s">
        <v>1</v>
      </c>
      <c r="L176" s="176"/>
      <c r="M176" s="177" t="s">
        <v>1</v>
      </c>
      <c r="N176" s="178" t="s">
        <v>37</v>
      </c>
      <c r="P176" s="140">
        <f>O176*H176</f>
        <v>0</v>
      </c>
      <c r="Q176" s="140">
        <v>4.0000000000000002E-4</v>
      </c>
      <c r="R176" s="140">
        <f>Q176*H176</f>
        <v>4.0000000000000002E-4</v>
      </c>
      <c r="S176" s="140">
        <v>0</v>
      </c>
      <c r="T176" s="141">
        <f>S176*H176</f>
        <v>0</v>
      </c>
      <c r="AR176" s="142" t="s">
        <v>174</v>
      </c>
      <c r="AT176" s="142" t="s">
        <v>220</v>
      </c>
      <c r="AU176" s="142" t="s">
        <v>81</v>
      </c>
      <c r="AY176" s="16" t="s">
        <v>124</v>
      </c>
      <c r="BE176" s="143">
        <f>IF(N176="základní",J176,0)</f>
        <v>0</v>
      </c>
      <c r="BF176" s="143">
        <f>IF(N176="snížená",J176,0)</f>
        <v>0</v>
      </c>
      <c r="BG176" s="143">
        <f>IF(N176="zákl. přenesená",J176,0)</f>
        <v>0</v>
      </c>
      <c r="BH176" s="143">
        <f>IF(N176="sníž. přenesená",J176,0)</f>
        <v>0</v>
      </c>
      <c r="BI176" s="143">
        <f>IF(N176="nulová",J176,0)</f>
        <v>0</v>
      </c>
      <c r="BJ176" s="16" t="s">
        <v>79</v>
      </c>
      <c r="BK176" s="143">
        <f>ROUND(I176*H176,2)</f>
        <v>0</v>
      </c>
      <c r="BL176" s="16" t="s">
        <v>131</v>
      </c>
      <c r="BM176" s="142" t="s">
        <v>971</v>
      </c>
    </row>
    <row r="177" spans="2:65" s="1" customFormat="1">
      <c r="B177" s="31"/>
      <c r="D177" s="144" t="s">
        <v>133</v>
      </c>
      <c r="F177" s="145" t="s">
        <v>972</v>
      </c>
      <c r="I177" s="146"/>
      <c r="L177" s="31"/>
      <c r="M177" s="147"/>
      <c r="T177" s="55"/>
      <c r="AT177" s="16" t="s">
        <v>133</v>
      </c>
      <c r="AU177" s="16" t="s">
        <v>81</v>
      </c>
    </row>
    <row r="178" spans="2:65" s="1" customFormat="1" ht="16.5" customHeight="1">
      <c r="B178" s="31"/>
      <c r="C178" s="131" t="s">
        <v>8</v>
      </c>
      <c r="D178" s="131" t="s">
        <v>126</v>
      </c>
      <c r="E178" s="132" t="s">
        <v>973</v>
      </c>
      <c r="F178" s="133" t="s">
        <v>974</v>
      </c>
      <c r="G178" s="134" t="s">
        <v>129</v>
      </c>
      <c r="H178" s="135">
        <v>2</v>
      </c>
      <c r="I178" s="136"/>
      <c r="J178" s="137">
        <f>ROUND(I178*H178,2)</f>
        <v>0</v>
      </c>
      <c r="K178" s="133" t="s">
        <v>130</v>
      </c>
      <c r="L178" s="31"/>
      <c r="M178" s="138" t="s">
        <v>1</v>
      </c>
      <c r="N178" s="139" t="s">
        <v>37</v>
      </c>
      <c r="P178" s="140">
        <f>O178*H178</f>
        <v>0</v>
      </c>
      <c r="Q178" s="140">
        <v>0</v>
      </c>
      <c r="R178" s="140">
        <f>Q178*H178</f>
        <v>0</v>
      </c>
      <c r="S178" s="140">
        <v>0</v>
      </c>
      <c r="T178" s="141">
        <f>S178*H178</f>
        <v>0</v>
      </c>
      <c r="AR178" s="142" t="s">
        <v>131</v>
      </c>
      <c r="AT178" s="142" t="s">
        <v>126</v>
      </c>
      <c r="AU178" s="142" t="s">
        <v>81</v>
      </c>
      <c r="AY178" s="16" t="s">
        <v>124</v>
      </c>
      <c r="BE178" s="143">
        <f>IF(N178="základní",J178,0)</f>
        <v>0</v>
      </c>
      <c r="BF178" s="143">
        <f>IF(N178="snížená",J178,0)</f>
        <v>0</v>
      </c>
      <c r="BG178" s="143">
        <f>IF(N178="zákl. přenesená",J178,0)</f>
        <v>0</v>
      </c>
      <c r="BH178" s="143">
        <f>IF(N178="sníž. přenesená",J178,0)</f>
        <v>0</v>
      </c>
      <c r="BI178" s="143">
        <f>IF(N178="nulová",J178,0)</f>
        <v>0</v>
      </c>
      <c r="BJ178" s="16" t="s">
        <v>79</v>
      </c>
      <c r="BK178" s="143">
        <f>ROUND(I178*H178,2)</f>
        <v>0</v>
      </c>
      <c r="BL178" s="16" t="s">
        <v>131</v>
      </c>
      <c r="BM178" s="142" t="s">
        <v>975</v>
      </c>
    </row>
    <row r="179" spans="2:65" s="1" customFormat="1" ht="19.5">
      <c r="B179" s="31"/>
      <c r="D179" s="144" t="s">
        <v>133</v>
      </c>
      <c r="F179" s="145" t="s">
        <v>976</v>
      </c>
      <c r="I179" s="146"/>
      <c r="L179" s="31"/>
      <c r="M179" s="147"/>
      <c r="T179" s="55"/>
      <c r="AT179" s="16" t="s">
        <v>133</v>
      </c>
      <c r="AU179" s="16" t="s">
        <v>81</v>
      </c>
    </row>
    <row r="180" spans="2:65" s="1" customFormat="1" ht="39">
      <c r="B180" s="31"/>
      <c r="D180" s="144" t="s">
        <v>135</v>
      </c>
      <c r="F180" s="148" t="s">
        <v>968</v>
      </c>
      <c r="I180" s="146"/>
      <c r="L180" s="31"/>
      <c r="M180" s="147"/>
      <c r="T180" s="55"/>
      <c r="AT180" s="16" t="s">
        <v>135</v>
      </c>
      <c r="AU180" s="16" t="s">
        <v>81</v>
      </c>
    </row>
    <row r="181" spans="2:65" s="1" customFormat="1" ht="16.5" customHeight="1">
      <c r="B181" s="31"/>
      <c r="C181" s="169" t="s">
        <v>234</v>
      </c>
      <c r="D181" s="169" t="s">
        <v>220</v>
      </c>
      <c r="E181" s="170" t="s">
        <v>977</v>
      </c>
      <c r="F181" s="171" t="s">
        <v>978</v>
      </c>
      <c r="G181" s="172" t="s">
        <v>129</v>
      </c>
      <c r="H181" s="173">
        <v>2</v>
      </c>
      <c r="I181" s="174"/>
      <c r="J181" s="175">
        <f>ROUND(I181*H181,2)</f>
        <v>0</v>
      </c>
      <c r="K181" s="171" t="s">
        <v>1</v>
      </c>
      <c r="L181" s="176"/>
      <c r="M181" s="177" t="s">
        <v>1</v>
      </c>
      <c r="N181" s="178" t="s">
        <v>37</v>
      </c>
      <c r="P181" s="140">
        <f>O181*H181</f>
        <v>0</v>
      </c>
      <c r="Q181" s="140">
        <v>6.6E-3</v>
      </c>
      <c r="R181" s="140">
        <f>Q181*H181</f>
        <v>1.32E-2</v>
      </c>
      <c r="S181" s="140">
        <v>0</v>
      </c>
      <c r="T181" s="141">
        <f>S181*H181</f>
        <v>0</v>
      </c>
      <c r="AR181" s="142" t="s">
        <v>174</v>
      </c>
      <c r="AT181" s="142" t="s">
        <v>220</v>
      </c>
      <c r="AU181" s="142" t="s">
        <v>81</v>
      </c>
      <c r="AY181" s="16" t="s">
        <v>124</v>
      </c>
      <c r="BE181" s="143">
        <f>IF(N181="základní",J181,0)</f>
        <v>0</v>
      </c>
      <c r="BF181" s="143">
        <f>IF(N181="snížená",J181,0)</f>
        <v>0</v>
      </c>
      <c r="BG181" s="143">
        <f>IF(N181="zákl. přenesená",J181,0)</f>
        <v>0</v>
      </c>
      <c r="BH181" s="143">
        <f>IF(N181="sníž. přenesená",J181,0)</f>
        <v>0</v>
      </c>
      <c r="BI181" s="143">
        <f>IF(N181="nulová",J181,0)</f>
        <v>0</v>
      </c>
      <c r="BJ181" s="16" t="s">
        <v>79</v>
      </c>
      <c r="BK181" s="143">
        <f>ROUND(I181*H181,2)</f>
        <v>0</v>
      </c>
      <c r="BL181" s="16" t="s">
        <v>131</v>
      </c>
      <c r="BM181" s="142" t="s">
        <v>979</v>
      </c>
    </row>
    <row r="182" spans="2:65" s="1" customFormat="1">
      <c r="B182" s="31"/>
      <c r="D182" s="144" t="s">
        <v>133</v>
      </c>
      <c r="F182" s="145" t="s">
        <v>980</v>
      </c>
      <c r="I182" s="146"/>
      <c r="L182" s="31"/>
      <c r="M182" s="147"/>
      <c r="T182" s="55"/>
      <c r="AT182" s="16" t="s">
        <v>133</v>
      </c>
      <c r="AU182" s="16" t="s">
        <v>81</v>
      </c>
    </row>
    <row r="183" spans="2:65" s="1" customFormat="1" ht="16.5" customHeight="1">
      <c r="B183" s="31"/>
      <c r="C183" s="131" t="s">
        <v>239</v>
      </c>
      <c r="D183" s="131" t="s">
        <v>126</v>
      </c>
      <c r="E183" s="132" t="s">
        <v>981</v>
      </c>
      <c r="F183" s="133" t="s">
        <v>982</v>
      </c>
      <c r="G183" s="134" t="s">
        <v>129</v>
      </c>
      <c r="H183" s="135">
        <v>4</v>
      </c>
      <c r="I183" s="136"/>
      <c r="J183" s="137">
        <f>ROUND(I183*H183,2)</f>
        <v>0</v>
      </c>
      <c r="K183" s="133" t="s">
        <v>130</v>
      </c>
      <c r="L183" s="31"/>
      <c r="M183" s="138" t="s">
        <v>1</v>
      </c>
      <c r="N183" s="139" t="s">
        <v>37</v>
      </c>
      <c r="P183" s="140">
        <f>O183*H183</f>
        <v>0</v>
      </c>
      <c r="Q183" s="140">
        <v>2.96E-3</v>
      </c>
      <c r="R183" s="140">
        <f>Q183*H183</f>
        <v>1.184E-2</v>
      </c>
      <c r="S183" s="140">
        <v>0</v>
      </c>
      <c r="T183" s="141">
        <f>S183*H183</f>
        <v>0</v>
      </c>
      <c r="AR183" s="142" t="s">
        <v>131</v>
      </c>
      <c r="AT183" s="142" t="s">
        <v>126</v>
      </c>
      <c r="AU183" s="142" t="s">
        <v>81</v>
      </c>
      <c r="AY183" s="16" t="s">
        <v>124</v>
      </c>
      <c r="BE183" s="143">
        <f>IF(N183="základní",J183,0)</f>
        <v>0</v>
      </c>
      <c r="BF183" s="143">
        <f>IF(N183="snížená",J183,0)</f>
        <v>0</v>
      </c>
      <c r="BG183" s="143">
        <f>IF(N183="zákl. přenesená",J183,0)</f>
        <v>0</v>
      </c>
      <c r="BH183" s="143">
        <f>IF(N183="sníž. přenesená",J183,0)</f>
        <v>0</v>
      </c>
      <c r="BI183" s="143">
        <f>IF(N183="nulová",J183,0)</f>
        <v>0</v>
      </c>
      <c r="BJ183" s="16" t="s">
        <v>79</v>
      </c>
      <c r="BK183" s="143">
        <f>ROUND(I183*H183,2)</f>
        <v>0</v>
      </c>
      <c r="BL183" s="16" t="s">
        <v>131</v>
      </c>
      <c r="BM183" s="142" t="s">
        <v>983</v>
      </c>
    </row>
    <row r="184" spans="2:65" s="1" customFormat="1" ht="19.5">
      <c r="B184" s="31"/>
      <c r="D184" s="144" t="s">
        <v>133</v>
      </c>
      <c r="F184" s="145" t="s">
        <v>984</v>
      </c>
      <c r="I184" s="146"/>
      <c r="L184" s="31"/>
      <c r="M184" s="147"/>
      <c r="T184" s="55"/>
      <c r="AT184" s="16" t="s">
        <v>133</v>
      </c>
      <c r="AU184" s="16" t="s">
        <v>81</v>
      </c>
    </row>
    <row r="185" spans="2:65" s="1" customFormat="1" ht="39">
      <c r="B185" s="31"/>
      <c r="D185" s="144" t="s">
        <v>135</v>
      </c>
      <c r="F185" s="148" t="s">
        <v>968</v>
      </c>
      <c r="I185" s="146"/>
      <c r="L185" s="31"/>
      <c r="M185" s="147"/>
      <c r="T185" s="55"/>
      <c r="AT185" s="16" t="s">
        <v>135</v>
      </c>
      <c r="AU185" s="16" t="s">
        <v>81</v>
      </c>
    </row>
    <row r="186" spans="2:65" s="1" customFormat="1" ht="16.5" customHeight="1">
      <c r="B186" s="31"/>
      <c r="C186" s="169" t="s">
        <v>244</v>
      </c>
      <c r="D186" s="169" t="s">
        <v>220</v>
      </c>
      <c r="E186" s="170" t="s">
        <v>985</v>
      </c>
      <c r="F186" s="171" t="s">
        <v>986</v>
      </c>
      <c r="G186" s="172" t="s">
        <v>129</v>
      </c>
      <c r="H186" s="173">
        <v>1</v>
      </c>
      <c r="I186" s="174"/>
      <c r="J186" s="175">
        <f>ROUND(I186*H186,2)</f>
        <v>0</v>
      </c>
      <c r="K186" s="171" t="s">
        <v>1</v>
      </c>
      <c r="L186" s="176"/>
      <c r="M186" s="177" t="s">
        <v>1</v>
      </c>
      <c r="N186" s="178" t="s">
        <v>37</v>
      </c>
      <c r="P186" s="140">
        <f>O186*H186</f>
        <v>0</v>
      </c>
      <c r="Q186" s="140">
        <v>4.1500000000000002E-2</v>
      </c>
      <c r="R186" s="140">
        <f>Q186*H186</f>
        <v>4.1500000000000002E-2</v>
      </c>
      <c r="S186" s="140">
        <v>0</v>
      </c>
      <c r="T186" s="141">
        <f>S186*H186</f>
        <v>0</v>
      </c>
      <c r="AR186" s="142" t="s">
        <v>174</v>
      </c>
      <c r="AT186" s="142" t="s">
        <v>220</v>
      </c>
      <c r="AU186" s="142" t="s">
        <v>81</v>
      </c>
      <c r="AY186" s="16" t="s">
        <v>124</v>
      </c>
      <c r="BE186" s="143">
        <f>IF(N186="základní",J186,0)</f>
        <v>0</v>
      </c>
      <c r="BF186" s="143">
        <f>IF(N186="snížená",J186,0)</f>
        <v>0</v>
      </c>
      <c r="BG186" s="143">
        <f>IF(N186="zákl. přenesená",J186,0)</f>
        <v>0</v>
      </c>
      <c r="BH186" s="143">
        <f>IF(N186="sníž. přenesená",J186,0)</f>
        <v>0</v>
      </c>
      <c r="BI186" s="143">
        <f>IF(N186="nulová",J186,0)</f>
        <v>0</v>
      </c>
      <c r="BJ186" s="16" t="s">
        <v>79</v>
      </c>
      <c r="BK186" s="143">
        <f>ROUND(I186*H186,2)</f>
        <v>0</v>
      </c>
      <c r="BL186" s="16" t="s">
        <v>131</v>
      </c>
      <c r="BM186" s="142" t="s">
        <v>987</v>
      </c>
    </row>
    <row r="187" spans="2:65" s="1" customFormat="1">
      <c r="B187" s="31"/>
      <c r="D187" s="144" t="s">
        <v>133</v>
      </c>
      <c r="F187" s="145" t="s">
        <v>988</v>
      </c>
      <c r="I187" s="146"/>
      <c r="L187" s="31"/>
      <c r="M187" s="147"/>
      <c r="T187" s="55"/>
      <c r="AT187" s="16" t="s">
        <v>133</v>
      </c>
      <c r="AU187" s="16" t="s">
        <v>81</v>
      </c>
    </row>
    <row r="188" spans="2:65" s="1" customFormat="1" ht="16.5" customHeight="1">
      <c r="B188" s="31"/>
      <c r="C188" s="169" t="s">
        <v>249</v>
      </c>
      <c r="D188" s="169" t="s">
        <v>220</v>
      </c>
      <c r="E188" s="170" t="s">
        <v>989</v>
      </c>
      <c r="F188" s="171" t="s">
        <v>990</v>
      </c>
      <c r="G188" s="172" t="s">
        <v>129</v>
      </c>
      <c r="H188" s="173">
        <v>1</v>
      </c>
      <c r="I188" s="174"/>
      <c r="J188" s="175">
        <f>ROUND(I188*H188,2)</f>
        <v>0</v>
      </c>
      <c r="K188" s="171" t="s">
        <v>1</v>
      </c>
      <c r="L188" s="176"/>
      <c r="M188" s="177" t="s">
        <v>1</v>
      </c>
      <c r="N188" s="178" t="s">
        <v>37</v>
      </c>
      <c r="P188" s="140">
        <f>O188*H188</f>
        <v>0</v>
      </c>
      <c r="Q188" s="140">
        <v>1.5599999999999999E-2</v>
      </c>
      <c r="R188" s="140">
        <f>Q188*H188</f>
        <v>1.5599999999999999E-2</v>
      </c>
      <c r="S188" s="140">
        <v>0</v>
      </c>
      <c r="T188" s="141">
        <f>S188*H188</f>
        <v>0</v>
      </c>
      <c r="AR188" s="142" t="s">
        <v>174</v>
      </c>
      <c r="AT188" s="142" t="s">
        <v>220</v>
      </c>
      <c r="AU188" s="142" t="s">
        <v>81</v>
      </c>
      <c r="AY188" s="16" t="s">
        <v>124</v>
      </c>
      <c r="BE188" s="143">
        <f>IF(N188="základní",J188,0)</f>
        <v>0</v>
      </c>
      <c r="BF188" s="143">
        <f>IF(N188="snížená",J188,0)</f>
        <v>0</v>
      </c>
      <c r="BG188" s="143">
        <f>IF(N188="zákl. přenesená",J188,0)</f>
        <v>0</v>
      </c>
      <c r="BH188" s="143">
        <f>IF(N188="sníž. přenesená",J188,0)</f>
        <v>0</v>
      </c>
      <c r="BI188" s="143">
        <f>IF(N188="nulová",J188,0)</f>
        <v>0</v>
      </c>
      <c r="BJ188" s="16" t="s">
        <v>79</v>
      </c>
      <c r="BK188" s="143">
        <f>ROUND(I188*H188,2)</f>
        <v>0</v>
      </c>
      <c r="BL188" s="16" t="s">
        <v>131</v>
      </c>
      <c r="BM188" s="142" t="s">
        <v>991</v>
      </c>
    </row>
    <row r="189" spans="2:65" s="1" customFormat="1">
      <c r="B189" s="31"/>
      <c r="D189" s="144" t="s">
        <v>133</v>
      </c>
      <c r="F189" s="145" t="s">
        <v>992</v>
      </c>
      <c r="I189" s="146"/>
      <c r="L189" s="31"/>
      <c r="M189" s="147"/>
      <c r="T189" s="55"/>
      <c r="AT189" s="16" t="s">
        <v>133</v>
      </c>
      <c r="AU189" s="16" t="s">
        <v>81</v>
      </c>
    </row>
    <row r="190" spans="2:65" s="1" customFormat="1" ht="16.5" customHeight="1">
      <c r="B190" s="31"/>
      <c r="C190" s="169" t="s">
        <v>254</v>
      </c>
      <c r="D190" s="169" t="s">
        <v>220</v>
      </c>
      <c r="E190" s="170" t="s">
        <v>993</v>
      </c>
      <c r="F190" s="171" t="s">
        <v>994</v>
      </c>
      <c r="G190" s="172" t="s">
        <v>129</v>
      </c>
      <c r="H190" s="173">
        <v>2</v>
      </c>
      <c r="I190" s="174"/>
      <c r="J190" s="175">
        <f>ROUND(I190*H190,2)</f>
        <v>0</v>
      </c>
      <c r="K190" s="171" t="s">
        <v>1</v>
      </c>
      <c r="L190" s="176"/>
      <c r="M190" s="177" t="s">
        <v>1</v>
      </c>
      <c r="N190" s="178" t="s">
        <v>37</v>
      </c>
      <c r="P190" s="140">
        <f>O190*H190</f>
        <v>0</v>
      </c>
      <c r="Q190" s="140">
        <v>1.4E-2</v>
      </c>
      <c r="R190" s="140">
        <f>Q190*H190</f>
        <v>2.8000000000000001E-2</v>
      </c>
      <c r="S190" s="140">
        <v>0</v>
      </c>
      <c r="T190" s="141">
        <f>S190*H190</f>
        <v>0</v>
      </c>
      <c r="AR190" s="142" t="s">
        <v>174</v>
      </c>
      <c r="AT190" s="142" t="s">
        <v>220</v>
      </c>
      <c r="AU190" s="142" t="s">
        <v>81</v>
      </c>
      <c r="AY190" s="16" t="s">
        <v>124</v>
      </c>
      <c r="BE190" s="143">
        <f>IF(N190="základní",J190,0)</f>
        <v>0</v>
      </c>
      <c r="BF190" s="143">
        <f>IF(N190="snížená",J190,0)</f>
        <v>0</v>
      </c>
      <c r="BG190" s="143">
        <f>IF(N190="zákl. přenesená",J190,0)</f>
        <v>0</v>
      </c>
      <c r="BH190" s="143">
        <f>IF(N190="sníž. přenesená",J190,0)</f>
        <v>0</v>
      </c>
      <c r="BI190" s="143">
        <f>IF(N190="nulová",J190,0)</f>
        <v>0</v>
      </c>
      <c r="BJ190" s="16" t="s">
        <v>79</v>
      </c>
      <c r="BK190" s="143">
        <f>ROUND(I190*H190,2)</f>
        <v>0</v>
      </c>
      <c r="BL190" s="16" t="s">
        <v>131</v>
      </c>
      <c r="BM190" s="142" t="s">
        <v>995</v>
      </c>
    </row>
    <row r="191" spans="2:65" s="1" customFormat="1">
      <c r="B191" s="31"/>
      <c r="D191" s="144" t="s">
        <v>133</v>
      </c>
      <c r="F191" s="145" t="s">
        <v>996</v>
      </c>
      <c r="I191" s="146"/>
      <c r="L191" s="31"/>
      <c r="M191" s="147"/>
      <c r="T191" s="55"/>
      <c r="AT191" s="16" t="s">
        <v>133</v>
      </c>
      <c r="AU191" s="16" t="s">
        <v>81</v>
      </c>
    </row>
    <row r="192" spans="2:65" s="1" customFormat="1" ht="16.5" customHeight="1">
      <c r="B192" s="31"/>
      <c r="C192" s="131" t="s">
        <v>7</v>
      </c>
      <c r="D192" s="131" t="s">
        <v>126</v>
      </c>
      <c r="E192" s="132" t="s">
        <v>997</v>
      </c>
      <c r="F192" s="133" t="s">
        <v>998</v>
      </c>
      <c r="G192" s="134" t="s">
        <v>177</v>
      </c>
      <c r="H192" s="135">
        <v>53.96</v>
      </c>
      <c r="I192" s="136"/>
      <c r="J192" s="137">
        <f>ROUND(I192*H192,2)</f>
        <v>0</v>
      </c>
      <c r="K192" s="133" t="s">
        <v>130</v>
      </c>
      <c r="L192" s="31"/>
      <c r="M192" s="138" t="s">
        <v>1</v>
      </c>
      <c r="N192" s="139" t="s">
        <v>37</v>
      </c>
      <c r="P192" s="140">
        <f>O192*H192</f>
        <v>0</v>
      </c>
      <c r="Q192" s="140">
        <v>0</v>
      </c>
      <c r="R192" s="140">
        <f>Q192*H192</f>
        <v>0</v>
      </c>
      <c r="S192" s="140">
        <v>0</v>
      </c>
      <c r="T192" s="141">
        <f>S192*H192</f>
        <v>0</v>
      </c>
      <c r="AR192" s="142" t="s">
        <v>131</v>
      </c>
      <c r="AT192" s="142" t="s">
        <v>126</v>
      </c>
      <c r="AU192" s="142" t="s">
        <v>81</v>
      </c>
      <c r="AY192" s="16" t="s">
        <v>124</v>
      </c>
      <c r="BE192" s="143">
        <f>IF(N192="základní",J192,0)</f>
        <v>0</v>
      </c>
      <c r="BF192" s="143">
        <f>IF(N192="snížená",J192,0)</f>
        <v>0</v>
      </c>
      <c r="BG192" s="143">
        <f>IF(N192="zákl. přenesená",J192,0)</f>
        <v>0</v>
      </c>
      <c r="BH192" s="143">
        <f>IF(N192="sníž. přenesená",J192,0)</f>
        <v>0</v>
      </c>
      <c r="BI192" s="143">
        <f>IF(N192="nulová",J192,0)</f>
        <v>0</v>
      </c>
      <c r="BJ192" s="16" t="s">
        <v>79</v>
      </c>
      <c r="BK192" s="143">
        <f>ROUND(I192*H192,2)</f>
        <v>0</v>
      </c>
      <c r="BL192" s="16" t="s">
        <v>131</v>
      </c>
      <c r="BM192" s="142" t="s">
        <v>999</v>
      </c>
    </row>
    <row r="193" spans="2:65" s="1" customFormat="1">
      <c r="B193" s="31"/>
      <c r="D193" s="144" t="s">
        <v>133</v>
      </c>
      <c r="F193" s="145" t="s">
        <v>1000</v>
      </c>
      <c r="I193" s="146"/>
      <c r="L193" s="31"/>
      <c r="M193" s="147"/>
      <c r="T193" s="55"/>
      <c r="AT193" s="16" t="s">
        <v>133</v>
      </c>
      <c r="AU193" s="16" t="s">
        <v>81</v>
      </c>
    </row>
    <row r="194" spans="2:65" s="1" customFormat="1" ht="39">
      <c r="B194" s="31"/>
      <c r="D194" s="144" t="s">
        <v>135</v>
      </c>
      <c r="F194" s="148" t="s">
        <v>1001</v>
      </c>
      <c r="I194" s="146"/>
      <c r="L194" s="31"/>
      <c r="M194" s="147"/>
      <c r="T194" s="55"/>
      <c r="AT194" s="16" t="s">
        <v>135</v>
      </c>
      <c r="AU194" s="16" t="s">
        <v>81</v>
      </c>
    </row>
    <row r="195" spans="2:65" s="1" customFormat="1" ht="16.5" customHeight="1">
      <c r="B195" s="31"/>
      <c r="C195" s="169" t="s">
        <v>265</v>
      </c>
      <c r="D195" s="169" t="s">
        <v>220</v>
      </c>
      <c r="E195" s="170" t="s">
        <v>1002</v>
      </c>
      <c r="F195" s="171" t="s">
        <v>1003</v>
      </c>
      <c r="G195" s="172" t="s">
        <v>177</v>
      </c>
      <c r="H195" s="173">
        <v>54.768999999999998</v>
      </c>
      <c r="I195" s="174"/>
      <c r="J195" s="175">
        <f>ROUND(I195*H195,2)</f>
        <v>0</v>
      </c>
      <c r="K195" s="171" t="s">
        <v>130</v>
      </c>
      <c r="L195" s="176"/>
      <c r="M195" s="177" t="s">
        <v>1</v>
      </c>
      <c r="N195" s="178" t="s">
        <v>37</v>
      </c>
      <c r="P195" s="140">
        <f>O195*H195</f>
        <v>0</v>
      </c>
      <c r="Q195" s="140">
        <v>7.2000000000000005E-4</v>
      </c>
      <c r="R195" s="140">
        <f>Q195*H195</f>
        <v>3.9433679999999999E-2</v>
      </c>
      <c r="S195" s="140">
        <v>0</v>
      </c>
      <c r="T195" s="141">
        <f>S195*H195</f>
        <v>0</v>
      </c>
      <c r="AR195" s="142" t="s">
        <v>174</v>
      </c>
      <c r="AT195" s="142" t="s">
        <v>220</v>
      </c>
      <c r="AU195" s="142" t="s">
        <v>81</v>
      </c>
      <c r="AY195" s="16" t="s">
        <v>124</v>
      </c>
      <c r="BE195" s="143">
        <f>IF(N195="základní",J195,0)</f>
        <v>0</v>
      </c>
      <c r="BF195" s="143">
        <f>IF(N195="snížená",J195,0)</f>
        <v>0</v>
      </c>
      <c r="BG195" s="143">
        <f>IF(N195="zákl. přenesená",J195,0)</f>
        <v>0</v>
      </c>
      <c r="BH195" s="143">
        <f>IF(N195="sníž. přenesená",J195,0)</f>
        <v>0</v>
      </c>
      <c r="BI195" s="143">
        <f>IF(N195="nulová",J195,0)</f>
        <v>0</v>
      </c>
      <c r="BJ195" s="16" t="s">
        <v>79</v>
      </c>
      <c r="BK195" s="143">
        <f>ROUND(I195*H195,2)</f>
        <v>0</v>
      </c>
      <c r="BL195" s="16" t="s">
        <v>131</v>
      </c>
      <c r="BM195" s="142" t="s">
        <v>1004</v>
      </c>
    </row>
    <row r="196" spans="2:65" s="1" customFormat="1">
      <c r="B196" s="31"/>
      <c r="D196" s="144" t="s">
        <v>133</v>
      </c>
      <c r="F196" s="145" t="s">
        <v>1003</v>
      </c>
      <c r="I196" s="146"/>
      <c r="L196" s="31"/>
      <c r="M196" s="147"/>
      <c r="T196" s="55"/>
      <c r="AT196" s="16" t="s">
        <v>133</v>
      </c>
      <c r="AU196" s="16" t="s">
        <v>81</v>
      </c>
    </row>
    <row r="197" spans="2:65" s="12" customFormat="1">
      <c r="B197" s="149"/>
      <c r="D197" s="144" t="s">
        <v>154</v>
      </c>
      <c r="F197" s="151" t="s">
        <v>1005</v>
      </c>
      <c r="H197" s="152">
        <v>54.768999999999998</v>
      </c>
      <c r="I197" s="153"/>
      <c r="L197" s="149"/>
      <c r="M197" s="154"/>
      <c r="T197" s="155"/>
      <c r="AT197" s="150" t="s">
        <v>154</v>
      </c>
      <c r="AU197" s="150" t="s">
        <v>81</v>
      </c>
      <c r="AV197" s="12" t="s">
        <v>81</v>
      </c>
      <c r="AW197" s="12" t="s">
        <v>4</v>
      </c>
      <c r="AX197" s="12" t="s">
        <v>79</v>
      </c>
      <c r="AY197" s="150" t="s">
        <v>124</v>
      </c>
    </row>
    <row r="198" spans="2:65" s="1" customFormat="1" ht="16.5" customHeight="1">
      <c r="B198" s="31"/>
      <c r="C198" s="131" t="s">
        <v>270</v>
      </c>
      <c r="D198" s="131" t="s">
        <v>126</v>
      </c>
      <c r="E198" s="132" t="s">
        <v>1006</v>
      </c>
      <c r="F198" s="133" t="s">
        <v>1007</v>
      </c>
      <c r="G198" s="134" t="s">
        <v>177</v>
      </c>
      <c r="H198" s="135">
        <v>17.059999999999999</v>
      </c>
      <c r="I198" s="136"/>
      <c r="J198" s="137">
        <f>ROUND(I198*H198,2)</f>
        <v>0</v>
      </c>
      <c r="K198" s="133" t="s">
        <v>130</v>
      </c>
      <c r="L198" s="31"/>
      <c r="M198" s="138" t="s">
        <v>1</v>
      </c>
      <c r="N198" s="139" t="s">
        <v>37</v>
      </c>
      <c r="P198" s="140">
        <f>O198*H198</f>
        <v>0</v>
      </c>
      <c r="Q198" s="140">
        <v>0</v>
      </c>
      <c r="R198" s="140">
        <f>Q198*H198</f>
        <v>0</v>
      </c>
      <c r="S198" s="140">
        <v>5.0000000000000001E-3</v>
      </c>
      <c r="T198" s="141">
        <f>S198*H198</f>
        <v>8.5300000000000001E-2</v>
      </c>
      <c r="AR198" s="142" t="s">
        <v>131</v>
      </c>
      <c r="AT198" s="142" t="s">
        <v>126</v>
      </c>
      <c r="AU198" s="142" t="s">
        <v>81</v>
      </c>
      <c r="AY198" s="16" t="s">
        <v>124</v>
      </c>
      <c r="BE198" s="143">
        <f>IF(N198="základní",J198,0)</f>
        <v>0</v>
      </c>
      <c r="BF198" s="143">
        <f>IF(N198="snížená",J198,0)</f>
        <v>0</v>
      </c>
      <c r="BG198" s="143">
        <f>IF(N198="zákl. přenesená",J198,0)</f>
        <v>0</v>
      </c>
      <c r="BH198" s="143">
        <f>IF(N198="sníž. přenesená",J198,0)</f>
        <v>0</v>
      </c>
      <c r="BI198" s="143">
        <f>IF(N198="nulová",J198,0)</f>
        <v>0</v>
      </c>
      <c r="BJ198" s="16" t="s">
        <v>79</v>
      </c>
      <c r="BK198" s="143">
        <f>ROUND(I198*H198,2)</f>
        <v>0</v>
      </c>
      <c r="BL198" s="16" t="s">
        <v>131</v>
      </c>
      <c r="BM198" s="142" t="s">
        <v>1008</v>
      </c>
    </row>
    <row r="199" spans="2:65" s="1" customFormat="1">
      <c r="B199" s="31"/>
      <c r="D199" s="144" t="s">
        <v>133</v>
      </c>
      <c r="F199" s="145" t="s">
        <v>1009</v>
      </c>
      <c r="I199" s="146"/>
      <c r="L199" s="31"/>
      <c r="M199" s="147"/>
      <c r="T199" s="55"/>
      <c r="AT199" s="16" t="s">
        <v>133</v>
      </c>
      <c r="AU199" s="16" t="s">
        <v>81</v>
      </c>
    </row>
    <row r="200" spans="2:65" s="1" customFormat="1" ht="29.25">
      <c r="B200" s="31"/>
      <c r="D200" s="144" t="s">
        <v>135</v>
      </c>
      <c r="F200" s="148" t="s">
        <v>1010</v>
      </c>
      <c r="I200" s="146"/>
      <c r="L200" s="31"/>
      <c r="M200" s="147"/>
      <c r="T200" s="55"/>
      <c r="AT200" s="16" t="s">
        <v>135</v>
      </c>
      <c r="AU200" s="16" t="s">
        <v>81</v>
      </c>
    </row>
    <row r="201" spans="2:65" s="1" customFormat="1" ht="16.5" customHeight="1">
      <c r="B201" s="31"/>
      <c r="C201" s="131" t="s">
        <v>277</v>
      </c>
      <c r="D201" s="131" t="s">
        <v>126</v>
      </c>
      <c r="E201" s="132" t="s">
        <v>1011</v>
      </c>
      <c r="F201" s="133" t="s">
        <v>1012</v>
      </c>
      <c r="G201" s="134" t="s">
        <v>177</v>
      </c>
      <c r="H201" s="135">
        <v>17.8</v>
      </c>
      <c r="I201" s="136"/>
      <c r="J201" s="137">
        <f>ROUND(I201*H201,2)</f>
        <v>0</v>
      </c>
      <c r="K201" s="133" t="s">
        <v>130</v>
      </c>
      <c r="L201" s="31"/>
      <c r="M201" s="138" t="s">
        <v>1</v>
      </c>
      <c r="N201" s="139" t="s">
        <v>37</v>
      </c>
      <c r="P201" s="140">
        <f>O201*H201</f>
        <v>0</v>
      </c>
      <c r="Q201" s="140">
        <v>0</v>
      </c>
      <c r="R201" s="140">
        <f>Q201*H201</f>
        <v>0</v>
      </c>
      <c r="S201" s="140">
        <v>0</v>
      </c>
      <c r="T201" s="141">
        <f>S201*H201</f>
        <v>0</v>
      </c>
      <c r="AR201" s="142" t="s">
        <v>131</v>
      </c>
      <c r="AT201" s="142" t="s">
        <v>126</v>
      </c>
      <c r="AU201" s="142" t="s">
        <v>81</v>
      </c>
      <c r="AY201" s="16" t="s">
        <v>124</v>
      </c>
      <c r="BE201" s="143">
        <f>IF(N201="základní",J201,0)</f>
        <v>0</v>
      </c>
      <c r="BF201" s="143">
        <f>IF(N201="snížená",J201,0)</f>
        <v>0</v>
      </c>
      <c r="BG201" s="143">
        <f>IF(N201="zákl. přenesená",J201,0)</f>
        <v>0</v>
      </c>
      <c r="BH201" s="143">
        <f>IF(N201="sníž. přenesená",J201,0)</f>
        <v>0</v>
      </c>
      <c r="BI201" s="143">
        <f>IF(N201="nulová",J201,0)</f>
        <v>0</v>
      </c>
      <c r="BJ201" s="16" t="s">
        <v>79</v>
      </c>
      <c r="BK201" s="143">
        <f>ROUND(I201*H201,2)</f>
        <v>0</v>
      </c>
      <c r="BL201" s="16" t="s">
        <v>131</v>
      </c>
      <c r="BM201" s="142" t="s">
        <v>1013</v>
      </c>
    </row>
    <row r="202" spans="2:65" s="1" customFormat="1">
      <c r="B202" s="31"/>
      <c r="D202" s="144" t="s">
        <v>133</v>
      </c>
      <c r="F202" s="145" t="s">
        <v>1014</v>
      </c>
      <c r="I202" s="146"/>
      <c r="L202" s="31"/>
      <c r="M202" s="147"/>
      <c r="T202" s="55"/>
      <c r="AT202" s="16" t="s">
        <v>133</v>
      </c>
      <c r="AU202" s="16" t="s">
        <v>81</v>
      </c>
    </row>
    <row r="203" spans="2:65" s="1" customFormat="1" ht="39">
      <c r="B203" s="31"/>
      <c r="D203" s="144" t="s">
        <v>135</v>
      </c>
      <c r="F203" s="148" t="s">
        <v>1001</v>
      </c>
      <c r="I203" s="146"/>
      <c r="L203" s="31"/>
      <c r="M203" s="147"/>
      <c r="T203" s="55"/>
      <c r="AT203" s="16" t="s">
        <v>135</v>
      </c>
      <c r="AU203" s="16" t="s">
        <v>81</v>
      </c>
    </row>
    <row r="204" spans="2:65" s="1" customFormat="1" ht="16.5" customHeight="1">
      <c r="B204" s="31"/>
      <c r="C204" s="169" t="s">
        <v>283</v>
      </c>
      <c r="D204" s="169" t="s">
        <v>220</v>
      </c>
      <c r="E204" s="170" t="s">
        <v>1015</v>
      </c>
      <c r="F204" s="171" t="s">
        <v>1016</v>
      </c>
      <c r="G204" s="172" t="s">
        <v>177</v>
      </c>
      <c r="H204" s="173">
        <v>18.067</v>
      </c>
      <c r="I204" s="174"/>
      <c r="J204" s="175">
        <f>ROUND(I204*H204,2)</f>
        <v>0</v>
      </c>
      <c r="K204" s="171" t="s">
        <v>130</v>
      </c>
      <c r="L204" s="176"/>
      <c r="M204" s="177" t="s">
        <v>1</v>
      </c>
      <c r="N204" s="178" t="s">
        <v>37</v>
      </c>
      <c r="P204" s="140">
        <f>O204*H204</f>
        <v>0</v>
      </c>
      <c r="Q204" s="140">
        <v>4.5700000000000003E-3</v>
      </c>
      <c r="R204" s="140">
        <f>Q204*H204</f>
        <v>8.2566190000000012E-2</v>
      </c>
      <c r="S204" s="140">
        <v>0</v>
      </c>
      <c r="T204" s="141">
        <f>S204*H204</f>
        <v>0</v>
      </c>
      <c r="AR204" s="142" t="s">
        <v>174</v>
      </c>
      <c r="AT204" s="142" t="s">
        <v>220</v>
      </c>
      <c r="AU204" s="142" t="s">
        <v>81</v>
      </c>
      <c r="AY204" s="16" t="s">
        <v>124</v>
      </c>
      <c r="BE204" s="143">
        <f>IF(N204="základní",J204,0)</f>
        <v>0</v>
      </c>
      <c r="BF204" s="143">
        <f>IF(N204="snížená",J204,0)</f>
        <v>0</v>
      </c>
      <c r="BG204" s="143">
        <f>IF(N204="zákl. přenesená",J204,0)</f>
        <v>0</v>
      </c>
      <c r="BH204" s="143">
        <f>IF(N204="sníž. přenesená",J204,0)</f>
        <v>0</v>
      </c>
      <c r="BI204" s="143">
        <f>IF(N204="nulová",J204,0)</f>
        <v>0</v>
      </c>
      <c r="BJ204" s="16" t="s">
        <v>79</v>
      </c>
      <c r="BK204" s="143">
        <f>ROUND(I204*H204,2)</f>
        <v>0</v>
      </c>
      <c r="BL204" s="16" t="s">
        <v>131</v>
      </c>
      <c r="BM204" s="142" t="s">
        <v>1017</v>
      </c>
    </row>
    <row r="205" spans="2:65" s="1" customFormat="1">
      <c r="B205" s="31"/>
      <c r="D205" s="144" t="s">
        <v>133</v>
      </c>
      <c r="F205" s="145" t="s">
        <v>1016</v>
      </c>
      <c r="I205" s="146"/>
      <c r="L205" s="31"/>
      <c r="M205" s="147"/>
      <c r="T205" s="55"/>
      <c r="AT205" s="16" t="s">
        <v>133</v>
      </c>
      <c r="AU205" s="16" t="s">
        <v>81</v>
      </c>
    </row>
    <row r="206" spans="2:65" s="12" customFormat="1">
      <c r="B206" s="149"/>
      <c r="D206" s="144" t="s">
        <v>154</v>
      </c>
      <c r="F206" s="151" t="s">
        <v>1018</v>
      </c>
      <c r="H206" s="152">
        <v>18.067</v>
      </c>
      <c r="I206" s="153"/>
      <c r="L206" s="149"/>
      <c r="M206" s="154"/>
      <c r="T206" s="155"/>
      <c r="AT206" s="150" t="s">
        <v>154</v>
      </c>
      <c r="AU206" s="150" t="s">
        <v>81</v>
      </c>
      <c r="AV206" s="12" t="s">
        <v>81</v>
      </c>
      <c r="AW206" s="12" t="s">
        <v>4</v>
      </c>
      <c r="AX206" s="12" t="s">
        <v>79</v>
      </c>
      <c r="AY206" s="150" t="s">
        <v>124</v>
      </c>
    </row>
    <row r="207" spans="2:65" s="1" customFormat="1" ht="16.5" customHeight="1">
      <c r="B207" s="31"/>
      <c r="C207" s="131" t="s">
        <v>291</v>
      </c>
      <c r="D207" s="131" t="s">
        <v>126</v>
      </c>
      <c r="E207" s="132" t="s">
        <v>1019</v>
      </c>
      <c r="F207" s="133" t="s">
        <v>1020</v>
      </c>
      <c r="G207" s="134" t="s">
        <v>129</v>
      </c>
      <c r="H207" s="135">
        <v>2</v>
      </c>
      <c r="I207" s="136"/>
      <c r="J207" s="137">
        <f>ROUND(I207*H207,2)</f>
        <v>0</v>
      </c>
      <c r="K207" s="133" t="s">
        <v>130</v>
      </c>
      <c r="L207" s="31"/>
      <c r="M207" s="138" t="s">
        <v>1</v>
      </c>
      <c r="N207" s="139" t="s">
        <v>37</v>
      </c>
      <c r="P207" s="140">
        <f>O207*H207</f>
        <v>0</v>
      </c>
      <c r="Q207" s="140">
        <v>0</v>
      </c>
      <c r="R207" s="140">
        <f>Q207*H207</f>
        <v>0</v>
      </c>
      <c r="S207" s="140">
        <v>0</v>
      </c>
      <c r="T207" s="141">
        <f>S207*H207</f>
        <v>0</v>
      </c>
      <c r="AR207" s="142" t="s">
        <v>131</v>
      </c>
      <c r="AT207" s="142" t="s">
        <v>126</v>
      </c>
      <c r="AU207" s="142" t="s">
        <v>81</v>
      </c>
      <c r="AY207" s="16" t="s">
        <v>124</v>
      </c>
      <c r="BE207" s="143">
        <f>IF(N207="základní",J207,0)</f>
        <v>0</v>
      </c>
      <c r="BF207" s="143">
        <f>IF(N207="snížená",J207,0)</f>
        <v>0</v>
      </c>
      <c r="BG207" s="143">
        <f>IF(N207="zákl. přenesená",J207,0)</f>
        <v>0</v>
      </c>
      <c r="BH207" s="143">
        <f>IF(N207="sníž. přenesená",J207,0)</f>
        <v>0</v>
      </c>
      <c r="BI207" s="143">
        <f>IF(N207="nulová",J207,0)</f>
        <v>0</v>
      </c>
      <c r="BJ207" s="16" t="s">
        <v>79</v>
      </c>
      <c r="BK207" s="143">
        <f>ROUND(I207*H207,2)</f>
        <v>0</v>
      </c>
      <c r="BL207" s="16" t="s">
        <v>131</v>
      </c>
      <c r="BM207" s="142" t="s">
        <v>1021</v>
      </c>
    </row>
    <row r="208" spans="2:65" s="1" customFormat="1" ht="19.5">
      <c r="B208" s="31"/>
      <c r="D208" s="144" t="s">
        <v>133</v>
      </c>
      <c r="F208" s="145" t="s">
        <v>1022</v>
      </c>
      <c r="I208" s="146"/>
      <c r="L208" s="31"/>
      <c r="M208" s="147"/>
      <c r="T208" s="55"/>
      <c r="AT208" s="16" t="s">
        <v>133</v>
      </c>
      <c r="AU208" s="16" t="s">
        <v>81</v>
      </c>
    </row>
    <row r="209" spans="2:65" s="1" customFormat="1" ht="19.5">
      <c r="B209" s="31"/>
      <c r="D209" s="144" t="s">
        <v>135</v>
      </c>
      <c r="F209" s="148" t="s">
        <v>1023</v>
      </c>
      <c r="I209" s="146"/>
      <c r="L209" s="31"/>
      <c r="M209" s="147"/>
      <c r="T209" s="55"/>
      <c r="AT209" s="16" t="s">
        <v>135</v>
      </c>
      <c r="AU209" s="16" t="s">
        <v>81</v>
      </c>
    </row>
    <row r="210" spans="2:65" s="13" customFormat="1">
      <c r="B210" s="156"/>
      <c r="D210" s="144" t="s">
        <v>154</v>
      </c>
      <c r="E210" s="157" t="s">
        <v>1</v>
      </c>
      <c r="F210" s="158" t="s">
        <v>1024</v>
      </c>
      <c r="H210" s="157" t="s">
        <v>1</v>
      </c>
      <c r="I210" s="159"/>
      <c r="L210" s="156"/>
      <c r="M210" s="160"/>
      <c r="T210" s="161"/>
      <c r="AT210" s="157" t="s">
        <v>154</v>
      </c>
      <c r="AU210" s="157" t="s">
        <v>81</v>
      </c>
      <c r="AV210" s="13" t="s">
        <v>79</v>
      </c>
      <c r="AW210" s="13" t="s">
        <v>29</v>
      </c>
      <c r="AX210" s="13" t="s">
        <v>72</v>
      </c>
      <c r="AY210" s="157" t="s">
        <v>124</v>
      </c>
    </row>
    <row r="211" spans="2:65" s="12" customFormat="1">
      <c r="B211" s="149"/>
      <c r="D211" s="144" t="s">
        <v>154</v>
      </c>
      <c r="E211" s="150" t="s">
        <v>1</v>
      </c>
      <c r="F211" s="151" t="s">
        <v>81</v>
      </c>
      <c r="H211" s="152">
        <v>2</v>
      </c>
      <c r="I211" s="153"/>
      <c r="L211" s="149"/>
      <c r="M211" s="154"/>
      <c r="T211" s="155"/>
      <c r="AT211" s="150" t="s">
        <v>154</v>
      </c>
      <c r="AU211" s="150" t="s">
        <v>81</v>
      </c>
      <c r="AV211" s="12" t="s">
        <v>81</v>
      </c>
      <c r="AW211" s="12" t="s">
        <v>29</v>
      </c>
      <c r="AX211" s="12" t="s">
        <v>79</v>
      </c>
      <c r="AY211" s="150" t="s">
        <v>124</v>
      </c>
    </row>
    <row r="212" spans="2:65" s="1" customFormat="1" ht="16.5" customHeight="1">
      <c r="B212" s="31"/>
      <c r="C212" s="169" t="s">
        <v>297</v>
      </c>
      <c r="D212" s="169" t="s">
        <v>220</v>
      </c>
      <c r="E212" s="170" t="s">
        <v>1025</v>
      </c>
      <c r="F212" s="171" t="s">
        <v>1026</v>
      </c>
      <c r="G212" s="172" t="s">
        <v>129</v>
      </c>
      <c r="H212" s="173">
        <v>2</v>
      </c>
      <c r="I212" s="174"/>
      <c r="J212" s="175">
        <f>ROUND(I212*H212,2)</f>
        <v>0</v>
      </c>
      <c r="K212" s="171" t="s">
        <v>130</v>
      </c>
      <c r="L212" s="176"/>
      <c r="M212" s="177" t="s">
        <v>1</v>
      </c>
      <c r="N212" s="178" t="s">
        <v>37</v>
      </c>
      <c r="P212" s="140">
        <f>O212*H212</f>
        <v>0</v>
      </c>
      <c r="Q212" s="140">
        <v>2.2000000000000001E-4</v>
      </c>
      <c r="R212" s="140">
        <f>Q212*H212</f>
        <v>4.4000000000000002E-4</v>
      </c>
      <c r="S212" s="140">
        <v>0</v>
      </c>
      <c r="T212" s="141">
        <f>S212*H212</f>
        <v>0</v>
      </c>
      <c r="AR212" s="142" t="s">
        <v>174</v>
      </c>
      <c r="AT212" s="142" t="s">
        <v>220</v>
      </c>
      <c r="AU212" s="142" t="s">
        <v>81</v>
      </c>
      <c r="AY212" s="16" t="s">
        <v>124</v>
      </c>
      <c r="BE212" s="143">
        <f>IF(N212="základní",J212,0)</f>
        <v>0</v>
      </c>
      <c r="BF212" s="143">
        <f>IF(N212="snížená",J212,0)</f>
        <v>0</v>
      </c>
      <c r="BG212" s="143">
        <f>IF(N212="zákl. přenesená",J212,0)</f>
        <v>0</v>
      </c>
      <c r="BH212" s="143">
        <f>IF(N212="sníž. přenesená",J212,0)</f>
        <v>0</v>
      </c>
      <c r="BI212" s="143">
        <f>IF(N212="nulová",J212,0)</f>
        <v>0</v>
      </c>
      <c r="BJ212" s="16" t="s">
        <v>79</v>
      </c>
      <c r="BK212" s="143">
        <f>ROUND(I212*H212,2)</f>
        <v>0</v>
      </c>
      <c r="BL212" s="16" t="s">
        <v>131</v>
      </c>
      <c r="BM212" s="142" t="s">
        <v>1027</v>
      </c>
    </row>
    <row r="213" spans="2:65" s="1" customFormat="1">
      <c r="B213" s="31"/>
      <c r="D213" s="144" t="s">
        <v>133</v>
      </c>
      <c r="F213" s="145" t="s">
        <v>1026</v>
      </c>
      <c r="I213" s="146"/>
      <c r="L213" s="31"/>
      <c r="M213" s="147"/>
      <c r="T213" s="55"/>
      <c r="AT213" s="16" t="s">
        <v>133</v>
      </c>
      <c r="AU213" s="16" t="s">
        <v>81</v>
      </c>
    </row>
    <row r="214" spans="2:65" s="1" customFormat="1" ht="16.5" customHeight="1">
      <c r="B214" s="31"/>
      <c r="C214" s="131" t="s">
        <v>303</v>
      </c>
      <c r="D214" s="131" t="s">
        <v>126</v>
      </c>
      <c r="E214" s="132" t="s">
        <v>1028</v>
      </c>
      <c r="F214" s="133" t="s">
        <v>1029</v>
      </c>
      <c r="G214" s="134" t="s">
        <v>129</v>
      </c>
      <c r="H214" s="135">
        <v>6</v>
      </c>
      <c r="I214" s="136"/>
      <c r="J214" s="137">
        <f>ROUND(I214*H214,2)</f>
        <v>0</v>
      </c>
      <c r="K214" s="133" t="s">
        <v>130</v>
      </c>
      <c r="L214" s="31"/>
      <c r="M214" s="138" t="s">
        <v>1</v>
      </c>
      <c r="N214" s="139" t="s">
        <v>37</v>
      </c>
      <c r="P214" s="140">
        <f>O214*H214</f>
        <v>0</v>
      </c>
      <c r="Q214" s="140">
        <v>0</v>
      </c>
      <c r="R214" s="140">
        <f>Q214*H214</f>
        <v>0</v>
      </c>
      <c r="S214" s="140">
        <v>0</v>
      </c>
      <c r="T214" s="141">
        <f>S214*H214</f>
        <v>0</v>
      </c>
      <c r="AR214" s="142" t="s">
        <v>131</v>
      </c>
      <c r="AT214" s="142" t="s">
        <v>126</v>
      </c>
      <c r="AU214" s="142" t="s">
        <v>81</v>
      </c>
      <c r="AY214" s="16" t="s">
        <v>124</v>
      </c>
      <c r="BE214" s="143">
        <f>IF(N214="základní",J214,0)</f>
        <v>0</v>
      </c>
      <c r="BF214" s="143">
        <f>IF(N214="snížená",J214,0)</f>
        <v>0</v>
      </c>
      <c r="BG214" s="143">
        <f>IF(N214="zákl. přenesená",J214,0)</f>
        <v>0</v>
      </c>
      <c r="BH214" s="143">
        <f>IF(N214="sníž. přenesená",J214,0)</f>
        <v>0</v>
      </c>
      <c r="BI214" s="143">
        <f>IF(N214="nulová",J214,0)</f>
        <v>0</v>
      </c>
      <c r="BJ214" s="16" t="s">
        <v>79</v>
      </c>
      <c r="BK214" s="143">
        <f>ROUND(I214*H214,2)</f>
        <v>0</v>
      </c>
      <c r="BL214" s="16" t="s">
        <v>131</v>
      </c>
      <c r="BM214" s="142" t="s">
        <v>1030</v>
      </c>
    </row>
    <row r="215" spans="2:65" s="1" customFormat="1">
      <c r="B215" s="31"/>
      <c r="D215" s="144" t="s">
        <v>133</v>
      </c>
      <c r="F215" s="145" t="s">
        <v>1031</v>
      </c>
      <c r="I215" s="146"/>
      <c r="L215" s="31"/>
      <c r="M215" s="147"/>
      <c r="T215" s="55"/>
      <c r="AT215" s="16" t="s">
        <v>133</v>
      </c>
      <c r="AU215" s="16" t="s">
        <v>81</v>
      </c>
    </row>
    <row r="216" spans="2:65" s="1" customFormat="1" ht="19.5">
      <c r="B216" s="31"/>
      <c r="D216" s="144" t="s">
        <v>135</v>
      </c>
      <c r="F216" s="148" t="s">
        <v>1023</v>
      </c>
      <c r="I216" s="146"/>
      <c r="L216" s="31"/>
      <c r="M216" s="147"/>
      <c r="T216" s="55"/>
      <c r="AT216" s="16" t="s">
        <v>135</v>
      </c>
      <c r="AU216" s="16" t="s">
        <v>81</v>
      </c>
    </row>
    <row r="217" spans="2:65" s="13" customFormat="1">
      <c r="B217" s="156"/>
      <c r="D217" s="144" t="s">
        <v>154</v>
      </c>
      <c r="E217" s="157" t="s">
        <v>1</v>
      </c>
      <c r="F217" s="158" t="s">
        <v>1024</v>
      </c>
      <c r="H217" s="157" t="s">
        <v>1</v>
      </c>
      <c r="I217" s="159"/>
      <c r="L217" s="156"/>
      <c r="M217" s="160"/>
      <c r="T217" s="161"/>
      <c r="AT217" s="157" t="s">
        <v>154</v>
      </c>
      <c r="AU217" s="157" t="s">
        <v>81</v>
      </c>
      <c r="AV217" s="13" t="s">
        <v>79</v>
      </c>
      <c r="AW217" s="13" t="s">
        <v>29</v>
      </c>
      <c r="AX217" s="13" t="s">
        <v>72</v>
      </c>
      <c r="AY217" s="157" t="s">
        <v>124</v>
      </c>
    </row>
    <row r="218" spans="2:65" s="12" customFormat="1">
      <c r="B218" s="149"/>
      <c r="D218" s="144" t="s">
        <v>154</v>
      </c>
      <c r="E218" s="150" t="s">
        <v>1</v>
      </c>
      <c r="F218" s="151" t="s">
        <v>1032</v>
      </c>
      <c r="H218" s="152">
        <v>6</v>
      </c>
      <c r="I218" s="153"/>
      <c r="L218" s="149"/>
      <c r="M218" s="154"/>
      <c r="T218" s="155"/>
      <c r="AT218" s="150" t="s">
        <v>154</v>
      </c>
      <c r="AU218" s="150" t="s">
        <v>81</v>
      </c>
      <c r="AV218" s="12" t="s">
        <v>81</v>
      </c>
      <c r="AW218" s="12" t="s">
        <v>29</v>
      </c>
      <c r="AX218" s="12" t="s">
        <v>79</v>
      </c>
      <c r="AY218" s="150" t="s">
        <v>124</v>
      </c>
    </row>
    <row r="219" spans="2:65" s="1" customFormat="1" ht="16.5" customHeight="1">
      <c r="B219" s="31"/>
      <c r="C219" s="169" t="s">
        <v>311</v>
      </c>
      <c r="D219" s="169" t="s">
        <v>220</v>
      </c>
      <c r="E219" s="170" t="s">
        <v>1033</v>
      </c>
      <c r="F219" s="171" t="s">
        <v>1034</v>
      </c>
      <c r="G219" s="172" t="s">
        <v>129</v>
      </c>
      <c r="H219" s="173">
        <v>6</v>
      </c>
      <c r="I219" s="174"/>
      <c r="J219" s="175">
        <f>ROUND(I219*H219,2)</f>
        <v>0</v>
      </c>
      <c r="K219" s="171" t="s">
        <v>130</v>
      </c>
      <c r="L219" s="176"/>
      <c r="M219" s="177" t="s">
        <v>1</v>
      </c>
      <c r="N219" s="178" t="s">
        <v>37</v>
      </c>
      <c r="P219" s="140">
        <f>O219*H219</f>
        <v>0</v>
      </c>
      <c r="Q219" s="140">
        <v>3.2000000000000003E-4</v>
      </c>
      <c r="R219" s="140">
        <f>Q219*H219</f>
        <v>1.9200000000000003E-3</v>
      </c>
      <c r="S219" s="140">
        <v>0</v>
      </c>
      <c r="T219" s="141">
        <f>S219*H219</f>
        <v>0</v>
      </c>
      <c r="AR219" s="142" t="s">
        <v>174</v>
      </c>
      <c r="AT219" s="142" t="s">
        <v>220</v>
      </c>
      <c r="AU219" s="142" t="s">
        <v>81</v>
      </c>
      <c r="AY219" s="16" t="s">
        <v>124</v>
      </c>
      <c r="BE219" s="143">
        <f>IF(N219="základní",J219,0)</f>
        <v>0</v>
      </c>
      <c r="BF219" s="143">
        <f>IF(N219="snížená",J219,0)</f>
        <v>0</v>
      </c>
      <c r="BG219" s="143">
        <f>IF(N219="zákl. přenesená",J219,0)</f>
        <v>0</v>
      </c>
      <c r="BH219" s="143">
        <f>IF(N219="sníž. přenesená",J219,0)</f>
        <v>0</v>
      </c>
      <c r="BI219" s="143">
        <f>IF(N219="nulová",J219,0)</f>
        <v>0</v>
      </c>
      <c r="BJ219" s="16" t="s">
        <v>79</v>
      </c>
      <c r="BK219" s="143">
        <f>ROUND(I219*H219,2)</f>
        <v>0</v>
      </c>
      <c r="BL219" s="16" t="s">
        <v>131</v>
      </c>
      <c r="BM219" s="142" t="s">
        <v>1035</v>
      </c>
    </row>
    <row r="220" spans="2:65" s="1" customFormat="1">
      <c r="B220" s="31"/>
      <c r="D220" s="144" t="s">
        <v>133</v>
      </c>
      <c r="F220" s="145" t="s">
        <v>1034</v>
      </c>
      <c r="I220" s="146"/>
      <c r="L220" s="31"/>
      <c r="M220" s="147"/>
      <c r="T220" s="55"/>
      <c r="AT220" s="16" t="s">
        <v>133</v>
      </c>
      <c r="AU220" s="16" t="s">
        <v>81</v>
      </c>
    </row>
    <row r="221" spans="2:65" s="1" customFormat="1" ht="16.5" customHeight="1">
      <c r="B221" s="31"/>
      <c r="C221" s="131" t="s">
        <v>317</v>
      </c>
      <c r="D221" s="131" t="s">
        <v>126</v>
      </c>
      <c r="E221" s="132" t="s">
        <v>1036</v>
      </c>
      <c r="F221" s="133" t="s">
        <v>1037</v>
      </c>
      <c r="G221" s="134" t="s">
        <v>129</v>
      </c>
      <c r="H221" s="135">
        <v>2</v>
      </c>
      <c r="I221" s="136"/>
      <c r="J221" s="137">
        <f>ROUND(I221*H221,2)</f>
        <v>0</v>
      </c>
      <c r="K221" s="133" t="s">
        <v>130</v>
      </c>
      <c r="L221" s="31"/>
      <c r="M221" s="138" t="s">
        <v>1</v>
      </c>
      <c r="N221" s="139" t="s">
        <v>37</v>
      </c>
      <c r="P221" s="140">
        <f>O221*H221</f>
        <v>0</v>
      </c>
      <c r="Q221" s="140">
        <v>0</v>
      </c>
      <c r="R221" s="140">
        <f>Q221*H221</f>
        <v>0</v>
      </c>
      <c r="S221" s="140">
        <v>0</v>
      </c>
      <c r="T221" s="141">
        <f>S221*H221</f>
        <v>0</v>
      </c>
      <c r="AR221" s="142" t="s">
        <v>131</v>
      </c>
      <c r="AT221" s="142" t="s">
        <v>126</v>
      </c>
      <c r="AU221" s="142" t="s">
        <v>81</v>
      </c>
      <c r="AY221" s="16" t="s">
        <v>124</v>
      </c>
      <c r="BE221" s="143">
        <f>IF(N221="základní",J221,0)</f>
        <v>0</v>
      </c>
      <c r="BF221" s="143">
        <f>IF(N221="snížená",J221,0)</f>
        <v>0</v>
      </c>
      <c r="BG221" s="143">
        <f>IF(N221="zákl. přenesená",J221,0)</f>
        <v>0</v>
      </c>
      <c r="BH221" s="143">
        <f>IF(N221="sníž. přenesená",J221,0)</f>
        <v>0</v>
      </c>
      <c r="BI221" s="143">
        <f>IF(N221="nulová",J221,0)</f>
        <v>0</v>
      </c>
      <c r="BJ221" s="16" t="s">
        <v>79</v>
      </c>
      <c r="BK221" s="143">
        <f>ROUND(I221*H221,2)</f>
        <v>0</v>
      </c>
      <c r="BL221" s="16" t="s">
        <v>131</v>
      </c>
      <c r="BM221" s="142" t="s">
        <v>1038</v>
      </c>
    </row>
    <row r="222" spans="2:65" s="1" customFormat="1" ht="19.5">
      <c r="B222" s="31"/>
      <c r="D222" s="144" t="s">
        <v>133</v>
      </c>
      <c r="F222" s="145" t="s">
        <v>1039</v>
      </c>
      <c r="I222" s="146"/>
      <c r="L222" s="31"/>
      <c r="M222" s="147"/>
      <c r="T222" s="55"/>
      <c r="AT222" s="16" t="s">
        <v>133</v>
      </c>
      <c r="AU222" s="16" t="s">
        <v>81</v>
      </c>
    </row>
    <row r="223" spans="2:65" s="1" customFormat="1" ht="19.5">
      <c r="B223" s="31"/>
      <c r="D223" s="144" t="s">
        <v>135</v>
      </c>
      <c r="F223" s="148" t="s">
        <v>1023</v>
      </c>
      <c r="I223" s="146"/>
      <c r="L223" s="31"/>
      <c r="M223" s="147"/>
      <c r="T223" s="55"/>
      <c r="AT223" s="16" t="s">
        <v>135</v>
      </c>
      <c r="AU223" s="16" t="s">
        <v>81</v>
      </c>
    </row>
    <row r="224" spans="2:65" s="13" customFormat="1">
      <c r="B224" s="156"/>
      <c r="D224" s="144" t="s">
        <v>154</v>
      </c>
      <c r="E224" s="157" t="s">
        <v>1</v>
      </c>
      <c r="F224" s="158" t="s">
        <v>1024</v>
      </c>
      <c r="H224" s="157" t="s">
        <v>1</v>
      </c>
      <c r="I224" s="159"/>
      <c r="L224" s="156"/>
      <c r="M224" s="160"/>
      <c r="T224" s="161"/>
      <c r="AT224" s="157" t="s">
        <v>154</v>
      </c>
      <c r="AU224" s="157" t="s">
        <v>81</v>
      </c>
      <c r="AV224" s="13" t="s">
        <v>79</v>
      </c>
      <c r="AW224" s="13" t="s">
        <v>29</v>
      </c>
      <c r="AX224" s="13" t="s">
        <v>72</v>
      </c>
      <c r="AY224" s="157" t="s">
        <v>124</v>
      </c>
    </row>
    <row r="225" spans="2:65" s="12" customFormat="1">
      <c r="B225" s="149"/>
      <c r="D225" s="144" t="s">
        <v>154</v>
      </c>
      <c r="E225" s="150" t="s">
        <v>1</v>
      </c>
      <c r="F225" s="151" t="s">
        <v>81</v>
      </c>
      <c r="H225" s="152">
        <v>2</v>
      </c>
      <c r="I225" s="153"/>
      <c r="L225" s="149"/>
      <c r="M225" s="154"/>
      <c r="T225" s="155"/>
      <c r="AT225" s="150" t="s">
        <v>154</v>
      </c>
      <c r="AU225" s="150" t="s">
        <v>81</v>
      </c>
      <c r="AV225" s="12" t="s">
        <v>81</v>
      </c>
      <c r="AW225" s="12" t="s">
        <v>29</v>
      </c>
      <c r="AX225" s="12" t="s">
        <v>79</v>
      </c>
      <c r="AY225" s="150" t="s">
        <v>124</v>
      </c>
    </row>
    <row r="226" spans="2:65" s="1" customFormat="1" ht="16.5" customHeight="1">
      <c r="B226" s="31"/>
      <c r="C226" s="169" t="s">
        <v>323</v>
      </c>
      <c r="D226" s="169" t="s">
        <v>220</v>
      </c>
      <c r="E226" s="170" t="s">
        <v>1040</v>
      </c>
      <c r="F226" s="171" t="s">
        <v>1041</v>
      </c>
      <c r="G226" s="172" t="s">
        <v>129</v>
      </c>
      <c r="H226" s="173">
        <v>2</v>
      </c>
      <c r="I226" s="174"/>
      <c r="J226" s="175">
        <f>ROUND(I226*H226,2)</f>
        <v>0</v>
      </c>
      <c r="K226" s="171" t="s">
        <v>130</v>
      </c>
      <c r="L226" s="176"/>
      <c r="M226" s="177" t="s">
        <v>1</v>
      </c>
      <c r="N226" s="178" t="s">
        <v>37</v>
      </c>
      <c r="P226" s="140">
        <f>O226*H226</f>
        <v>0</v>
      </c>
      <c r="Q226" s="140">
        <v>4.2999999999999999E-4</v>
      </c>
      <c r="R226" s="140">
        <f>Q226*H226</f>
        <v>8.5999999999999998E-4</v>
      </c>
      <c r="S226" s="140">
        <v>0</v>
      </c>
      <c r="T226" s="141">
        <f>S226*H226</f>
        <v>0</v>
      </c>
      <c r="AR226" s="142" t="s">
        <v>174</v>
      </c>
      <c r="AT226" s="142" t="s">
        <v>220</v>
      </c>
      <c r="AU226" s="142" t="s">
        <v>81</v>
      </c>
      <c r="AY226" s="16" t="s">
        <v>124</v>
      </c>
      <c r="BE226" s="143">
        <f>IF(N226="základní",J226,0)</f>
        <v>0</v>
      </c>
      <c r="BF226" s="143">
        <f>IF(N226="snížená",J226,0)</f>
        <v>0</v>
      </c>
      <c r="BG226" s="143">
        <f>IF(N226="zákl. přenesená",J226,0)</f>
        <v>0</v>
      </c>
      <c r="BH226" s="143">
        <f>IF(N226="sníž. přenesená",J226,0)</f>
        <v>0</v>
      </c>
      <c r="BI226" s="143">
        <f>IF(N226="nulová",J226,0)</f>
        <v>0</v>
      </c>
      <c r="BJ226" s="16" t="s">
        <v>79</v>
      </c>
      <c r="BK226" s="143">
        <f>ROUND(I226*H226,2)</f>
        <v>0</v>
      </c>
      <c r="BL226" s="16" t="s">
        <v>131</v>
      </c>
      <c r="BM226" s="142" t="s">
        <v>1042</v>
      </c>
    </row>
    <row r="227" spans="2:65" s="1" customFormat="1">
      <c r="B227" s="31"/>
      <c r="D227" s="144" t="s">
        <v>133</v>
      </c>
      <c r="F227" s="145" t="s">
        <v>1041</v>
      </c>
      <c r="I227" s="146"/>
      <c r="L227" s="31"/>
      <c r="M227" s="147"/>
      <c r="T227" s="55"/>
      <c r="AT227" s="16" t="s">
        <v>133</v>
      </c>
      <c r="AU227" s="16" t="s">
        <v>81</v>
      </c>
    </row>
    <row r="228" spans="2:65" s="1" customFormat="1" ht="16.5" customHeight="1">
      <c r="B228" s="31"/>
      <c r="C228" s="131" t="s">
        <v>331</v>
      </c>
      <c r="D228" s="131" t="s">
        <v>126</v>
      </c>
      <c r="E228" s="132" t="s">
        <v>1043</v>
      </c>
      <c r="F228" s="133" t="s">
        <v>1044</v>
      </c>
      <c r="G228" s="134" t="s">
        <v>129</v>
      </c>
      <c r="H228" s="135">
        <v>4</v>
      </c>
      <c r="I228" s="136"/>
      <c r="J228" s="137">
        <f>ROUND(I228*H228,2)</f>
        <v>0</v>
      </c>
      <c r="K228" s="133" t="s">
        <v>130</v>
      </c>
      <c r="L228" s="31"/>
      <c r="M228" s="138" t="s">
        <v>1</v>
      </c>
      <c r="N228" s="139" t="s">
        <v>37</v>
      </c>
      <c r="P228" s="140">
        <f>O228*H228</f>
        <v>0</v>
      </c>
      <c r="Q228" s="140">
        <v>0</v>
      </c>
      <c r="R228" s="140">
        <f>Q228*H228</f>
        <v>0</v>
      </c>
      <c r="S228" s="140">
        <v>0</v>
      </c>
      <c r="T228" s="141">
        <f>S228*H228</f>
        <v>0</v>
      </c>
      <c r="AR228" s="142" t="s">
        <v>131</v>
      </c>
      <c r="AT228" s="142" t="s">
        <v>126</v>
      </c>
      <c r="AU228" s="142" t="s">
        <v>81</v>
      </c>
      <c r="AY228" s="16" t="s">
        <v>124</v>
      </c>
      <c r="BE228" s="143">
        <f>IF(N228="základní",J228,0)</f>
        <v>0</v>
      </c>
      <c r="BF228" s="143">
        <f>IF(N228="snížená",J228,0)</f>
        <v>0</v>
      </c>
      <c r="BG228" s="143">
        <f>IF(N228="zákl. přenesená",J228,0)</f>
        <v>0</v>
      </c>
      <c r="BH228" s="143">
        <f>IF(N228="sníž. přenesená",J228,0)</f>
        <v>0</v>
      </c>
      <c r="BI228" s="143">
        <f>IF(N228="nulová",J228,0)</f>
        <v>0</v>
      </c>
      <c r="BJ228" s="16" t="s">
        <v>79</v>
      </c>
      <c r="BK228" s="143">
        <f>ROUND(I228*H228,2)</f>
        <v>0</v>
      </c>
      <c r="BL228" s="16" t="s">
        <v>131</v>
      </c>
      <c r="BM228" s="142" t="s">
        <v>1045</v>
      </c>
    </row>
    <row r="229" spans="2:65" s="1" customFormat="1" ht="19.5">
      <c r="B229" s="31"/>
      <c r="D229" s="144" t="s">
        <v>133</v>
      </c>
      <c r="F229" s="145" t="s">
        <v>1046</v>
      </c>
      <c r="I229" s="146"/>
      <c r="L229" s="31"/>
      <c r="M229" s="147"/>
      <c r="T229" s="55"/>
      <c r="AT229" s="16" t="s">
        <v>133</v>
      </c>
      <c r="AU229" s="16" t="s">
        <v>81</v>
      </c>
    </row>
    <row r="230" spans="2:65" s="1" customFormat="1" ht="19.5">
      <c r="B230" s="31"/>
      <c r="D230" s="144" t="s">
        <v>135</v>
      </c>
      <c r="F230" s="148" t="s">
        <v>1023</v>
      </c>
      <c r="I230" s="146"/>
      <c r="L230" s="31"/>
      <c r="M230" s="147"/>
      <c r="T230" s="55"/>
      <c r="AT230" s="16" t="s">
        <v>135</v>
      </c>
      <c r="AU230" s="16" t="s">
        <v>81</v>
      </c>
    </row>
    <row r="231" spans="2:65" s="1" customFormat="1" ht="16.5" customHeight="1">
      <c r="B231" s="31"/>
      <c r="C231" s="169" t="s">
        <v>340</v>
      </c>
      <c r="D231" s="169" t="s">
        <v>220</v>
      </c>
      <c r="E231" s="170" t="s">
        <v>1047</v>
      </c>
      <c r="F231" s="171" t="s">
        <v>1048</v>
      </c>
      <c r="G231" s="172" t="s">
        <v>129</v>
      </c>
      <c r="H231" s="173">
        <v>2</v>
      </c>
      <c r="I231" s="174"/>
      <c r="J231" s="175">
        <f>ROUND(I231*H231,2)</f>
        <v>0</v>
      </c>
      <c r="K231" s="171" t="s">
        <v>130</v>
      </c>
      <c r="L231" s="176"/>
      <c r="M231" s="177" t="s">
        <v>1</v>
      </c>
      <c r="N231" s="178" t="s">
        <v>37</v>
      </c>
      <c r="P231" s="140">
        <f>O231*H231</f>
        <v>0</v>
      </c>
      <c r="Q231" s="140">
        <v>1.72E-3</v>
      </c>
      <c r="R231" s="140">
        <f>Q231*H231</f>
        <v>3.4399999999999999E-3</v>
      </c>
      <c r="S231" s="140">
        <v>0</v>
      </c>
      <c r="T231" s="141">
        <f>S231*H231</f>
        <v>0</v>
      </c>
      <c r="AR231" s="142" t="s">
        <v>174</v>
      </c>
      <c r="AT231" s="142" t="s">
        <v>220</v>
      </c>
      <c r="AU231" s="142" t="s">
        <v>81</v>
      </c>
      <c r="AY231" s="16" t="s">
        <v>124</v>
      </c>
      <c r="BE231" s="143">
        <f>IF(N231="základní",J231,0)</f>
        <v>0</v>
      </c>
      <c r="BF231" s="143">
        <f>IF(N231="snížená",J231,0)</f>
        <v>0</v>
      </c>
      <c r="BG231" s="143">
        <f>IF(N231="zákl. přenesená",J231,0)</f>
        <v>0</v>
      </c>
      <c r="BH231" s="143">
        <f>IF(N231="sníž. přenesená",J231,0)</f>
        <v>0</v>
      </c>
      <c r="BI231" s="143">
        <f>IF(N231="nulová",J231,0)</f>
        <v>0</v>
      </c>
      <c r="BJ231" s="16" t="s">
        <v>79</v>
      </c>
      <c r="BK231" s="143">
        <f>ROUND(I231*H231,2)</f>
        <v>0</v>
      </c>
      <c r="BL231" s="16" t="s">
        <v>131</v>
      </c>
      <c r="BM231" s="142" t="s">
        <v>1049</v>
      </c>
    </row>
    <row r="232" spans="2:65" s="1" customFormat="1">
      <c r="B232" s="31"/>
      <c r="D232" s="144" t="s">
        <v>133</v>
      </c>
      <c r="F232" s="145" t="s">
        <v>1048</v>
      </c>
      <c r="I232" s="146"/>
      <c r="L232" s="31"/>
      <c r="M232" s="147"/>
      <c r="T232" s="55"/>
      <c r="AT232" s="16" t="s">
        <v>133</v>
      </c>
      <c r="AU232" s="16" t="s">
        <v>81</v>
      </c>
    </row>
    <row r="233" spans="2:65" s="1" customFormat="1" ht="16.5" customHeight="1">
      <c r="B233" s="31"/>
      <c r="C233" s="169" t="s">
        <v>348</v>
      </c>
      <c r="D233" s="169" t="s">
        <v>220</v>
      </c>
      <c r="E233" s="170" t="s">
        <v>1050</v>
      </c>
      <c r="F233" s="171" t="s">
        <v>1051</v>
      </c>
      <c r="G233" s="172" t="s">
        <v>129</v>
      </c>
      <c r="H233" s="173">
        <v>2</v>
      </c>
      <c r="I233" s="174"/>
      <c r="J233" s="175">
        <f>ROUND(I233*H233,2)</f>
        <v>0</v>
      </c>
      <c r="K233" s="171" t="s">
        <v>1</v>
      </c>
      <c r="L233" s="176"/>
      <c r="M233" s="177" t="s">
        <v>1</v>
      </c>
      <c r="N233" s="178" t="s">
        <v>37</v>
      </c>
      <c r="P233" s="140">
        <f>O233*H233</f>
        <v>0</v>
      </c>
      <c r="Q233" s="140">
        <v>1.8E-3</v>
      </c>
      <c r="R233" s="140">
        <f>Q233*H233</f>
        <v>3.5999999999999999E-3</v>
      </c>
      <c r="S233" s="140">
        <v>0</v>
      </c>
      <c r="T233" s="141">
        <f>S233*H233</f>
        <v>0</v>
      </c>
      <c r="AR233" s="142" t="s">
        <v>174</v>
      </c>
      <c r="AT233" s="142" t="s">
        <v>220</v>
      </c>
      <c r="AU233" s="142" t="s">
        <v>81</v>
      </c>
      <c r="AY233" s="16" t="s">
        <v>124</v>
      </c>
      <c r="BE233" s="143">
        <f>IF(N233="základní",J233,0)</f>
        <v>0</v>
      </c>
      <c r="BF233" s="143">
        <f>IF(N233="snížená",J233,0)</f>
        <v>0</v>
      </c>
      <c r="BG233" s="143">
        <f>IF(N233="zákl. přenesená",J233,0)</f>
        <v>0</v>
      </c>
      <c r="BH233" s="143">
        <f>IF(N233="sníž. přenesená",J233,0)</f>
        <v>0</v>
      </c>
      <c r="BI233" s="143">
        <f>IF(N233="nulová",J233,0)</f>
        <v>0</v>
      </c>
      <c r="BJ233" s="16" t="s">
        <v>79</v>
      </c>
      <c r="BK233" s="143">
        <f>ROUND(I233*H233,2)</f>
        <v>0</v>
      </c>
      <c r="BL233" s="16" t="s">
        <v>131</v>
      </c>
      <c r="BM233" s="142" t="s">
        <v>1052</v>
      </c>
    </row>
    <row r="234" spans="2:65" s="1" customFormat="1">
      <c r="B234" s="31"/>
      <c r="D234" s="144" t="s">
        <v>133</v>
      </c>
      <c r="F234" s="145" t="s">
        <v>1053</v>
      </c>
      <c r="I234" s="146"/>
      <c r="L234" s="31"/>
      <c r="M234" s="147"/>
      <c r="T234" s="55"/>
      <c r="AT234" s="16" t="s">
        <v>133</v>
      </c>
      <c r="AU234" s="16" t="s">
        <v>81</v>
      </c>
    </row>
    <row r="235" spans="2:65" s="1" customFormat="1" ht="16.5" customHeight="1">
      <c r="B235" s="31"/>
      <c r="C235" s="131" t="s">
        <v>354</v>
      </c>
      <c r="D235" s="131" t="s">
        <v>126</v>
      </c>
      <c r="E235" s="132" t="s">
        <v>1054</v>
      </c>
      <c r="F235" s="133" t="s">
        <v>1055</v>
      </c>
      <c r="G235" s="134" t="s">
        <v>129</v>
      </c>
      <c r="H235" s="135">
        <v>9</v>
      </c>
      <c r="I235" s="136"/>
      <c r="J235" s="137">
        <f>ROUND(I235*H235,2)</f>
        <v>0</v>
      </c>
      <c r="K235" s="133" t="s">
        <v>130</v>
      </c>
      <c r="L235" s="31"/>
      <c r="M235" s="138" t="s">
        <v>1</v>
      </c>
      <c r="N235" s="139" t="s">
        <v>37</v>
      </c>
      <c r="P235" s="140">
        <f>O235*H235</f>
        <v>0</v>
      </c>
      <c r="Q235" s="140">
        <v>0</v>
      </c>
      <c r="R235" s="140">
        <f>Q235*H235</f>
        <v>0</v>
      </c>
      <c r="S235" s="140">
        <v>0</v>
      </c>
      <c r="T235" s="141">
        <f>S235*H235</f>
        <v>0</v>
      </c>
      <c r="AR235" s="142" t="s">
        <v>131</v>
      </c>
      <c r="AT235" s="142" t="s">
        <v>126</v>
      </c>
      <c r="AU235" s="142" t="s">
        <v>81</v>
      </c>
      <c r="AY235" s="16" t="s">
        <v>124</v>
      </c>
      <c r="BE235" s="143">
        <f>IF(N235="základní",J235,0)</f>
        <v>0</v>
      </c>
      <c r="BF235" s="143">
        <f>IF(N235="snížená",J235,0)</f>
        <v>0</v>
      </c>
      <c r="BG235" s="143">
        <f>IF(N235="zákl. přenesená",J235,0)</f>
        <v>0</v>
      </c>
      <c r="BH235" s="143">
        <f>IF(N235="sníž. přenesená",J235,0)</f>
        <v>0</v>
      </c>
      <c r="BI235" s="143">
        <f>IF(N235="nulová",J235,0)</f>
        <v>0</v>
      </c>
      <c r="BJ235" s="16" t="s">
        <v>79</v>
      </c>
      <c r="BK235" s="143">
        <f>ROUND(I235*H235,2)</f>
        <v>0</v>
      </c>
      <c r="BL235" s="16" t="s">
        <v>131</v>
      </c>
      <c r="BM235" s="142" t="s">
        <v>1056</v>
      </c>
    </row>
    <row r="236" spans="2:65" s="1" customFormat="1">
      <c r="B236" s="31"/>
      <c r="D236" s="144" t="s">
        <v>133</v>
      </c>
      <c r="F236" s="145" t="s">
        <v>1057</v>
      </c>
      <c r="I236" s="146"/>
      <c r="L236" s="31"/>
      <c r="M236" s="147"/>
      <c r="T236" s="55"/>
      <c r="AT236" s="16" t="s">
        <v>133</v>
      </c>
      <c r="AU236" s="16" t="s">
        <v>81</v>
      </c>
    </row>
    <row r="237" spans="2:65" s="1" customFormat="1" ht="19.5">
      <c r="B237" s="31"/>
      <c r="D237" s="144" t="s">
        <v>135</v>
      </c>
      <c r="F237" s="148" t="s">
        <v>1023</v>
      </c>
      <c r="I237" s="146"/>
      <c r="L237" s="31"/>
      <c r="M237" s="147"/>
      <c r="T237" s="55"/>
      <c r="AT237" s="16" t="s">
        <v>135</v>
      </c>
      <c r="AU237" s="16" t="s">
        <v>81</v>
      </c>
    </row>
    <row r="238" spans="2:65" s="1" customFormat="1" ht="16.5" customHeight="1">
      <c r="B238" s="31"/>
      <c r="C238" s="169" t="s">
        <v>361</v>
      </c>
      <c r="D238" s="169" t="s">
        <v>220</v>
      </c>
      <c r="E238" s="170" t="s">
        <v>1058</v>
      </c>
      <c r="F238" s="171" t="s">
        <v>1059</v>
      </c>
      <c r="G238" s="172" t="s">
        <v>129</v>
      </c>
      <c r="H238" s="173">
        <v>9</v>
      </c>
      <c r="I238" s="174"/>
      <c r="J238" s="175">
        <f>ROUND(I238*H238,2)</f>
        <v>0</v>
      </c>
      <c r="K238" s="171" t="s">
        <v>130</v>
      </c>
      <c r="L238" s="176"/>
      <c r="M238" s="177" t="s">
        <v>1</v>
      </c>
      <c r="N238" s="178" t="s">
        <v>37</v>
      </c>
      <c r="P238" s="140">
        <f>O238*H238</f>
        <v>0</v>
      </c>
      <c r="Q238" s="140">
        <v>3.8E-3</v>
      </c>
      <c r="R238" s="140">
        <f>Q238*H238</f>
        <v>3.4200000000000001E-2</v>
      </c>
      <c r="S238" s="140">
        <v>0</v>
      </c>
      <c r="T238" s="141">
        <f>S238*H238</f>
        <v>0</v>
      </c>
      <c r="AR238" s="142" t="s">
        <v>174</v>
      </c>
      <c r="AT238" s="142" t="s">
        <v>220</v>
      </c>
      <c r="AU238" s="142" t="s">
        <v>81</v>
      </c>
      <c r="AY238" s="16" t="s">
        <v>124</v>
      </c>
      <c r="BE238" s="143">
        <f>IF(N238="základní",J238,0)</f>
        <v>0</v>
      </c>
      <c r="BF238" s="143">
        <f>IF(N238="snížená",J238,0)</f>
        <v>0</v>
      </c>
      <c r="BG238" s="143">
        <f>IF(N238="zákl. přenesená",J238,0)</f>
        <v>0</v>
      </c>
      <c r="BH238" s="143">
        <f>IF(N238="sníž. přenesená",J238,0)</f>
        <v>0</v>
      </c>
      <c r="BI238" s="143">
        <f>IF(N238="nulová",J238,0)</f>
        <v>0</v>
      </c>
      <c r="BJ238" s="16" t="s">
        <v>79</v>
      </c>
      <c r="BK238" s="143">
        <f>ROUND(I238*H238,2)</f>
        <v>0</v>
      </c>
      <c r="BL238" s="16" t="s">
        <v>131</v>
      </c>
      <c r="BM238" s="142" t="s">
        <v>1060</v>
      </c>
    </row>
    <row r="239" spans="2:65" s="1" customFormat="1">
      <c r="B239" s="31"/>
      <c r="D239" s="144" t="s">
        <v>133</v>
      </c>
      <c r="F239" s="145" t="s">
        <v>1059</v>
      </c>
      <c r="I239" s="146"/>
      <c r="L239" s="31"/>
      <c r="M239" s="147"/>
      <c r="T239" s="55"/>
      <c r="AT239" s="16" t="s">
        <v>133</v>
      </c>
      <c r="AU239" s="16" t="s">
        <v>81</v>
      </c>
    </row>
    <row r="240" spans="2:65" s="1" customFormat="1" ht="16.5" customHeight="1">
      <c r="B240" s="31"/>
      <c r="C240" s="131" t="s">
        <v>365</v>
      </c>
      <c r="D240" s="131" t="s">
        <v>126</v>
      </c>
      <c r="E240" s="132" t="s">
        <v>1061</v>
      </c>
      <c r="F240" s="133" t="s">
        <v>1062</v>
      </c>
      <c r="G240" s="134" t="s">
        <v>129</v>
      </c>
      <c r="H240" s="135">
        <v>1</v>
      </c>
      <c r="I240" s="136"/>
      <c r="J240" s="137">
        <f>ROUND(I240*H240,2)</f>
        <v>0</v>
      </c>
      <c r="K240" s="133" t="s">
        <v>130</v>
      </c>
      <c r="L240" s="31"/>
      <c r="M240" s="138" t="s">
        <v>1</v>
      </c>
      <c r="N240" s="139" t="s">
        <v>37</v>
      </c>
      <c r="P240" s="140">
        <f>O240*H240</f>
        <v>0</v>
      </c>
      <c r="Q240" s="140">
        <v>1.6199999999999999E-3</v>
      </c>
      <c r="R240" s="140">
        <f>Q240*H240</f>
        <v>1.6199999999999999E-3</v>
      </c>
      <c r="S240" s="140">
        <v>0</v>
      </c>
      <c r="T240" s="141">
        <f>S240*H240</f>
        <v>0</v>
      </c>
      <c r="AR240" s="142" t="s">
        <v>131</v>
      </c>
      <c r="AT240" s="142" t="s">
        <v>126</v>
      </c>
      <c r="AU240" s="142" t="s">
        <v>81</v>
      </c>
      <c r="AY240" s="16" t="s">
        <v>124</v>
      </c>
      <c r="BE240" s="143">
        <f>IF(N240="základní",J240,0)</f>
        <v>0</v>
      </c>
      <c r="BF240" s="143">
        <f>IF(N240="snížená",J240,0)</f>
        <v>0</v>
      </c>
      <c r="BG240" s="143">
        <f>IF(N240="zákl. přenesená",J240,0)</f>
        <v>0</v>
      </c>
      <c r="BH240" s="143">
        <f>IF(N240="sníž. přenesená",J240,0)</f>
        <v>0</v>
      </c>
      <c r="BI240" s="143">
        <f>IF(N240="nulová",J240,0)</f>
        <v>0</v>
      </c>
      <c r="BJ240" s="16" t="s">
        <v>79</v>
      </c>
      <c r="BK240" s="143">
        <f>ROUND(I240*H240,2)</f>
        <v>0</v>
      </c>
      <c r="BL240" s="16" t="s">
        <v>131</v>
      </c>
      <c r="BM240" s="142" t="s">
        <v>1063</v>
      </c>
    </row>
    <row r="241" spans="2:65" s="1" customFormat="1" ht="19.5">
      <c r="B241" s="31"/>
      <c r="D241" s="144" t="s">
        <v>133</v>
      </c>
      <c r="F241" s="145" t="s">
        <v>1064</v>
      </c>
      <c r="I241" s="146"/>
      <c r="L241" s="31"/>
      <c r="M241" s="147"/>
      <c r="T241" s="55"/>
      <c r="AT241" s="16" t="s">
        <v>133</v>
      </c>
      <c r="AU241" s="16" t="s">
        <v>81</v>
      </c>
    </row>
    <row r="242" spans="2:65" s="1" customFormat="1" ht="107.25">
      <c r="B242" s="31"/>
      <c r="D242" s="144" t="s">
        <v>135</v>
      </c>
      <c r="F242" s="148" t="s">
        <v>1065</v>
      </c>
      <c r="I242" s="146"/>
      <c r="L242" s="31"/>
      <c r="M242" s="147"/>
      <c r="T242" s="55"/>
      <c r="AT242" s="16" t="s">
        <v>135</v>
      </c>
      <c r="AU242" s="16" t="s">
        <v>81</v>
      </c>
    </row>
    <row r="243" spans="2:65" s="1" customFormat="1" ht="16.5" customHeight="1">
      <c r="B243" s="31"/>
      <c r="C243" s="169" t="s">
        <v>373</v>
      </c>
      <c r="D243" s="169" t="s">
        <v>220</v>
      </c>
      <c r="E243" s="170" t="s">
        <v>1066</v>
      </c>
      <c r="F243" s="171" t="s">
        <v>1067</v>
      </c>
      <c r="G243" s="172" t="s">
        <v>129</v>
      </c>
      <c r="H243" s="173">
        <v>1</v>
      </c>
      <c r="I243" s="174"/>
      <c r="J243" s="175">
        <f>ROUND(I243*H243,2)</f>
        <v>0</v>
      </c>
      <c r="K243" s="171" t="s">
        <v>130</v>
      </c>
      <c r="L243" s="176"/>
      <c r="M243" s="177" t="s">
        <v>1</v>
      </c>
      <c r="N243" s="178" t="s">
        <v>37</v>
      </c>
      <c r="P243" s="140">
        <f>O243*H243</f>
        <v>0</v>
      </c>
      <c r="Q243" s="140">
        <v>1.7999999999999999E-2</v>
      </c>
      <c r="R243" s="140">
        <f>Q243*H243</f>
        <v>1.7999999999999999E-2</v>
      </c>
      <c r="S243" s="140">
        <v>0</v>
      </c>
      <c r="T243" s="141">
        <f>S243*H243</f>
        <v>0</v>
      </c>
      <c r="AR243" s="142" t="s">
        <v>174</v>
      </c>
      <c r="AT243" s="142" t="s">
        <v>220</v>
      </c>
      <c r="AU243" s="142" t="s">
        <v>81</v>
      </c>
      <c r="AY243" s="16" t="s">
        <v>124</v>
      </c>
      <c r="BE243" s="143">
        <f>IF(N243="základní",J243,0)</f>
        <v>0</v>
      </c>
      <c r="BF243" s="143">
        <f>IF(N243="snížená",J243,0)</f>
        <v>0</v>
      </c>
      <c r="BG243" s="143">
        <f>IF(N243="zákl. přenesená",J243,0)</f>
        <v>0</v>
      </c>
      <c r="BH243" s="143">
        <f>IF(N243="sníž. přenesená",J243,0)</f>
        <v>0</v>
      </c>
      <c r="BI243" s="143">
        <f>IF(N243="nulová",J243,0)</f>
        <v>0</v>
      </c>
      <c r="BJ243" s="16" t="s">
        <v>79</v>
      </c>
      <c r="BK243" s="143">
        <f>ROUND(I243*H243,2)</f>
        <v>0</v>
      </c>
      <c r="BL243" s="16" t="s">
        <v>131</v>
      </c>
      <c r="BM243" s="142" t="s">
        <v>1068</v>
      </c>
    </row>
    <row r="244" spans="2:65" s="1" customFormat="1">
      <c r="B244" s="31"/>
      <c r="D244" s="144" t="s">
        <v>133</v>
      </c>
      <c r="F244" s="145" t="s">
        <v>1067</v>
      </c>
      <c r="I244" s="146"/>
      <c r="L244" s="31"/>
      <c r="M244" s="147"/>
      <c r="T244" s="55"/>
      <c r="AT244" s="16" t="s">
        <v>133</v>
      </c>
      <c r="AU244" s="16" t="s">
        <v>81</v>
      </c>
    </row>
    <row r="245" spans="2:65" s="1" customFormat="1" ht="16.5" customHeight="1">
      <c r="B245" s="31"/>
      <c r="C245" s="131" t="s">
        <v>378</v>
      </c>
      <c r="D245" s="131" t="s">
        <v>126</v>
      </c>
      <c r="E245" s="132" t="s">
        <v>1069</v>
      </c>
      <c r="F245" s="133" t="s">
        <v>1070</v>
      </c>
      <c r="G245" s="134" t="s">
        <v>129</v>
      </c>
      <c r="H245" s="135">
        <v>1</v>
      </c>
      <c r="I245" s="136"/>
      <c r="J245" s="137">
        <f>ROUND(I245*H245,2)</f>
        <v>0</v>
      </c>
      <c r="K245" s="133" t="s">
        <v>130</v>
      </c>
      <c r="L245" s="31"/>
      <c r="M245" s="138" t="s">
        <v>1</v>
      </c>
      <c r="N245" s="139" t="s">
        <v>37</v>
      </c>
      <c r="P245" s="140">
        <f>O245*H245</f>
        <v>0</v>
      </c>
      <c r="Q245" s="140">
        <v>3.6000000000000002E-4</v>
      </c>
      <c r="R245" s="140">
        <f>Q245*H245</f>
        <v>3.6000000000000002E-4</v>
      </c>
      <c r="S245" s="140">
        <v>0</v>
      </c>
      <c r="T245" s="141">
        <f>S245*H245</f>
        <v>0</v>
      </c>
      <c r="AR245" s="142" t="s">
        <v>131</v>
      </c>
      <c r="AT245" s="142" t="s">
        <v>126</v>
      </c>
      <c r="AU245" s="142" t="s">
        <v>81</v>
      </c>
      <c r="AY245" s="16" t="s">
        <v>124</v>
      </c>
      <c r="BE245" s="143">
        <f>IF(N245="základní",J245,0)</f>
        <v>0</v>
      </c>
      <c r="BF245" s="143">
        <f>IF(N245="snížená",J245,0)</f>
        <v>0</v>
      </c>
      <c r="BG245" s="143">
        <f>IF(N245="zákl. přenesená",J245,0)</f>
        <v>0</v>
      </c>
      <c r="BH245" s="143">
        <f>IF(N245="sníž. přenesená",J245,0)</f>
        <v>0</v>
      </c>
      <c r="BI245" s="143">
        <f>IF(N245="nulová",J245,0)</f>
        <v>0</v>
      </c>
      <c r="BJ245" s="16" t="s">
        <v>79</v>
      </c>
      <c r="BK245" s="143">
        <f>ROUND(I245*H245,2)</f>
        <v>0</v>
      </c>
      <c r="BL245" s="16" t="s">
        <v>131</v>
      </c>
      <c r="BM245" s="142" t="s">
        <v>1071</v>
      </c>
    </row>
    <row r="246" spans="2:65" s="1" customFormat="1">
      <c r="B246" s="31"/>
      <c r="D246" s="144" t="s">
        <v>133</v>
      </c>
      <c r="F246" s="145" t="s">
        <v>1072</v>
      </c>
      <c r="I246" s="146"/>
      <c r="L246" s="31"/>
      <c r="M246" s="147"/>
      <c r="T246" s="55"/>
      <c r="AT246" s="16" t="s">
        <v>133</v>
      </c>
      <c r="AU246" s="16" t="s">
        <v>81</v>
      </c>
    </row>
    <row r="247" spans="2:65" s="1" customFormat="1" ht="107.25">
      <c r="B247" s="31"/>
      <c r="D247" s="144" t="s">
        <v>135</v>
      </c>
      <c r="F247" s="148" t="s">
        <v>1065</v>
      </c>
      <c r="I247" s="146"/>
      <c r="L247" s="31"/>
      <c r="M247" s="147"/>
      <c r="T247" s="55"/>
      <c r="AT247" s="16" t="s">
        <v>135</v>
      </c>
      <c r="AU247" s="16" t="s">
        <v>81</v>
      </c>
    </row>
    <row r="248" spans="2:65" s="1" customFormat="1" ht="16.5" customHeight="1">
      <c r="B248" s="31"/>
      <c r="C248" s="169" t="s">
        <v>386</v>
      </c>
      <c r="D248" s="169" t="s">
        <v>220</v>
      </c>
      <c r="E248" s="170" t="s">
        <v>1073</v>
      </c>
      <c r="F248" s="171" t="s">
        <v>1074</v>
      </c>
      <c r="G248" s="172" t="s">
        <v>129</v>
      </c>
      <c r="H248" s="173">
        <v>1</v>
      </c>
      <c r="I248" s="174"/>
      <c r="J248" s="175">
        <f>ROUND(I248*H248,2)</f>
        <v>0</v>
      </c>
      <c r="K248" s="171" t="s">
        <v>130</v>
      </c>
      <c r="L248" s="176"/>
      <c r="M248" s="177" t="s">
        <v>1</v>
      </c>
      <c r="N248" s="178" t="s">
        <v>37</v>
      </c>
      <c r="P248" s="140">
        <f>O248*H248</f>
        <v>0</v>
      </c>
      <c r="Q248" s="140">
        <v>3.7499999999999999E-2</v>
      </c>
      <c r="R248" s="140">
        <f>Q248*H248</f>
        <v>3.7499999999999999E-2</v>
      </c>
      <c r="S248" s="140">
        <v>0</v>
      </c>
      <c r="T248" s="141">
        <f>S248*H248</f>
        <v>0</v>
      </c>
      <c r="AR248" s="142" t="s">
        <v>174</v>
      </c>
      <c r="AT248" s="142" t="s">
        <v>220</v>
      </c>
      <c r="AU248" s="142" t="s">
        <v>81</v>
      </c>
      <c r="AY248" s="16" t="s">
        <v>124</v>
      </c>
      <c r="BE248" s="143">
        <f>IF(N248="základní",J248,0)</f>
        <v>0</v>
      </c>
      <c r="BF248" s="143">
        <f>IF(N248="snížená",J248,0)</f>
        <v>0</v>
      </c>
      <c r="BG248" s="143">
        <f>IF(N248="zákl. přenesená",J248,0)</f>
        <v>0</v>
      </c>
      <c r="BH248" s="143">
        <f>IF(N248="sníž. přenesená",J248,0)</f>
        <v>0</v>
      </c>
      <c r="BI248" s="143">
        <f>IF(N248="nulová",J248,0)</f>
        <v>0</v>
      </c>
      <c r="BJ248" s="16" t="s">
        <v>79</v>
      </c>
      <c r="BK248" s="143">
        <f>ROUND(I248*H248,2)</f>
        <v>0</v>
      </c>
      <c r="BL248" s="16" t="s">
        <v>131</v>
      </c>
      <c r="BM248" s="142" t="s">
        <v>1075</v>
      </c>
    </row>
    <row r="249" spans="2:65" s="1" customFormat="1">
      <c r="B249" s="31"/>
      <c r="D249" s="144" t="s">
        <v>133</v>
      </c>
      <c r="F249" s="145" t="s">
        <v>1074</v>
      </c>
      <c r="I249" s="146"/>
      <c r="L249" s="31"/>
      <c r="M249" s="147"/>
      <c r="T249" s="55"/>
      <c r="AT249" s="16" t="s">
        <v>133</v>
      </c>
      <c r="AU249" s="16" t="s">
        <v>81</v>
      </c>
    </row>
    <row r="250" spans="2:65" s="1" customFormat="1" ht="16.5" customHeight="1">
      <c r="B250" s="31"/>
      <c r="C250" s="169" t="s">
        <v>391</v>
      </c>
      <c r="D250" s="169" t="s">
        <v>220</v>
      </c>
      <c r="E250" s="170" t="s">
        <v>1076</v>
      </c>
      <c r="F250" s="171" t="s">
        <v>1077</v>
      </c>
      <c r="G250" s="172" t="s">
        <v>129</v>
      </c>
      <c r="H250" s="173">
        <v>1</v>
      </c>
      <c r="I250" s="174"/>
      <c r="J250" s="175">
        <f>ROUND(I250*H250,2)</f>
        <v>0</v>
      </c>
      <c r="K250" s="171" t="s">
        <v>130</v>
      </c>
      <c r="L250" s="176"/>
      <c r="M250" s="177" t="s">
        <v>1</v>
      </c>
      <c r="N250" s="178" t="s">
        <v>37</v>
      </c>
      <c r="P250" s="140">
        <f>O250*H250</f>
        <v>0</v>
      </c>
      <c r="Q250" s="140">
        <v>3.5000000000000001E-3</v>
      </c>
      <c r="R250" s="140">
        <f>Q250*H250</f>
        <v>3.5000000000000001E-3</v>
      </c>
      <c r="S250" s="140">
        <v>0</v>
      </c>
      <c r="T250" s="141">
        <f>S250*H250</f>
        <v>0</v>
      </c>
      <c r="AR250" s="142" t="s">
        <v>174</v>
      </c>
      <c r="AT250" s="142" t="s">
        <v>220</v>
      </c>
      <c r="AU250" s="142" t="s">
        <v>81</v>
      </c>
      <c r="AY250" s="16" t="s">
        <v>124</v>
      </c>
      <c r="BE250" s="143">
        <f>IF(N250="základní",J250,0)</f>
        <v>0</v>
      </c>
      <c r="BF250" s="143">
        <f>IF(N250="snížená",J250,0)</f>
        <v>0</v>
      </c>
      <c r="BG250" s="143">
        <f>IF(N250="zákl. přenesená",J250,0)</f>
        <v>0</v>
      </c>
      <c r="BH250" s="143">
        <f>IF(N250="sníž. přenesená",J250,0)</f>
        <v>0</v>
      </c>
      <c r="BI250" s="143">
        <f>IF(N250="nulová",J250,0)</f>
        <v>0</v>
      </c>
      <c r="BJ250" s="16" t="s">
        <v>79</v>
      </c>
      <c r="BK250" s="143">
        <f>ROUND(I250*H250,2)</f>
        <v>0</v>
      </c>
      <c r="BL250" s="16" t="s">
        <v>131</v>
      </c>
      <c r="BM250" s="142" t="s">
        <v>1078</v>
      </c>
    </row>
    <row r="251" spans="2:65" s="1" customFormat="1">
      <c r="B251" s="31"/>
      <c r="D251" s="144" t="s">
        <v>133</v>
      </c>
      <c r="F251" s="145" t="s">
        <v>1077</v>
      </c>
      <c r="I251" s="146"/>
      <c r="L251" s="31"/>
      <c r="M251" s="147"/>
      <c r="T251" s="55"/>
      <c r="AT251" s="16" t="s">
        <v>133</v>
      </c>
      <c r="AU251" s="16" t="s">
        <v>81</v>
      </c>
    </row>
    <row r="252" spans="2:65" s="1" customFormat="1" ht="16.5" customHeight="1">
      <c r="B252" s="31"/>
      <c r="C252" s="131" t="s">
        <v>399</v>
      </c>
      <c r="D252" s="131" t="s">
        <v>126</v>
      </c>
      <c r="E252" s="132" t="s">
        <v>1079</v>
      </c>
      <c r="F252" s="133" t="s">
        <v>1080</v>
      </c>
      <c r="G252" s="134" t="s">
        <v>177</v>
      </c>
      <c r="H252" s="135">
        <v>53.96</v>
      </c>
      <c r="I252" s="136"/>
      <c r="J252" s="137">
        <f>ROUND(I252*H252,2)</f>
        <v>0</v>
      </c>
      <c r="K252" s="133" t="s">
        <v>130</v>
      </c>
      <c r="L252" s="31"/>
      <c r="M252" s="138" t="s">
        <v>1</v>
      </c>
      <c r="N252" s="139" t="s">
        <v>37</v>
      </c>
      <c r="P252" s="140">
        <f>O252*H252</f>
        <v>0</v>
      </c>
      <c r="Q252" s="140">
        <v>0</v>
      </c>
      <c r="R252" s="140">
        <f>Q252*H252</f>
        <v>0</v>
      </c>
      <c r="S252" s="140">
        <v>0</v>
      </c>
      <c r="T252" s="141">
        <f>S252*H252</f>
        <v>0</v>
      </c>
      <c r="AR252" s="142" t="s">
        <v>131</v>
      </c>
      <c r="AT252" s="142" t="s">
        <v>126</v>
      </c>
      <c r="AU252" s="142" t="s">
        <v>81</v>
      </c>
      <c r="AY252" s="16" t="s">
        <v>124</v>
      </c>
      <c r="BE252" s="143">
        <f>IF(N252="základní",J252,0)</f>
        <v>0</v>
      </c>
      <c r="BF252" s="143">
        <f>IF(N252="snížená",J252,0)</f>
        <v>0</v>
      </c>
      <c r="BG252" s="143">
        <f>IF(N252="zákl. přenesená",J252,0)</f>
        <v>0</v>
      </c>
      <c r="BH252" s="143">
        <f>IF(N252="sníž. přenesená",J252,0)</f>
        <v>0</v>
      </c>
      <c r="BI252" s="143">
        <f>IF(N252="nulová",J252,0)</f>
        <v>0</v>
      </c>
      <c r="BJ252" s="16" t="s">
        <v>79</v>
      </c>
      <c r="BK252" s="143">
        <f>ROUND(I252*H252,2)</f>
        <v>0</v>
      </c>
      <c r="BL252" s="16" t="s">
        <v>131</v>
      </c>
      <c r="BM252" s="142" t="s">
        <v>1081</v>
      </c>
    </row>
    <row r="253" spans="2:65" s="1" customFormat="1">
      <c r="B253" s="31"/>
      <c r="D253" s="144" t="s">
        <v>133</v>
      </c>
      <c r="F253" s="145" t="s">
        <v>1080</v>
      </c>
      <c r="I253" s="146"/>
      <c r="L253" s="31"/>
      <c r="M253" s="147"/>
      <c r="T253" s="55"/>
      <c r="AT253" s="16" t="s">
        <v>133</v>
      </c>
      <c r="AU253" s="16" t="s">
        <v>81</v>
      </c>
    </row>
    <row r="254" spans="2:65" s="1" customFormat="1" ht="19.5">
      <c r="B254" s="31"/>
      <c r="D254" s="144" t="s">
        <v>135</v>
      </c>
      <c r="F254" s="148" t="s">
        <v>1082</v>
      </c>
      <c r="I254" s="146"/>
      <c r="L254" s="31"/>
      <c r="M254" s="147"/>
      <c r="T254" s="55"/>
      <c r="AT254" s="16" t="s">
        <v>135</v>
      </c>
      <c r="AU254" s="16" t="s">
        <v>81</v>
      </c>
    </row>
    <row r="255" spans="2:65" s="12" customFormat="1">
      <c r="B255" s="149"/>
      <c r="D255" s="144" t="s">
        <v>154</v>
      </c>
      <c r="E255" s="150" t="s">
        <v>1</v>
      </c>
      <c r="F255" s="151" t="s">
        <v>1083</v>
      </c>
      <c r="H255" s="152">
        <v>53.96</v>
      </c>
      <c r="I255" s="153"/>
      <c r="L255" s="149"/>
      <c r="M255" s="154"/>
      <c r="T255" s="155"/>
      <c r="AT255" s="150" t="s">
        <v>154</v>
      </c>
      <c r="AU255" s="150" t="s">
        <v>81</v>
      </c>
      <c r="AV255" s="12" t="s">
        <v>81</v>
      </c>
      <c r="AW255" s="12" t="s">
        <v>29</v>
      </c>
      <c r="AX255" s="12" t="s">
        <v>79</v>
      </c>
      <c r="AY255" s="150" t="s">
        <v>124</v>
      </c>
    </row>
    <row r="256" spans="2:65" s="1" customFormat="1" ht="16.5" customHeight="1">
      <c r="B256" s="31"/>
      <c r="C256" s="131" t="s">
        <v>407</v>
      </c>
      <c r="D256" s="131" t="s">
        <v>126</v>
      </c>
      <c r="E256" s="132" t="s">
        <v>1084</v>
      </c>
      <c r="F256" s="133" t="s">
        <v>1085</v>
      </c>
      <c r="G256" s="134" t="s">
        <v>177</v>
      </c>
      <c r="H256" s="135">
        <v>17.13</v>
      </c>
      <c r="I256" s="136"/>
      <c r="J256" s="137">
        <f>ROUND(I256*H256,2)</f>
        <v>0</v>
      </c>
      <c r="K256" s="133" t="s">
        <v>130</v>
      </c>
      <c r="L256" s="31"/>
      <c r="M256" s="138" t="s">
        <v>1</v>
      </c>
      <c r="N256" s="139" t="s">
        <v>37</v>
      </c>
      <c r="P256" s="140">
        <f>O256*H256</f>
        <v>0</v>
      </c>
      <c r="Q256" s="140">
        <v>0</v>
      </c>
      <c r="R256" s="140">
        <f>Q256*H256</f>
        <v>0</v>
      </c>
      <c r="S256" s="140">
        <v>0</v>
      </c>
      <c r="T256" s="141">
        <f>S256*H256</f>
        <v>0</v>
      </c>
      <c r="AR256" s="142" t="s">
        <v>131</v>
      </c>
      <c r="AT256" s="142" t="s">
        <v>126</v>
      </c>
      <c r="AU256" s="142" t="s">
        <v>81</v>
      </c>
      <c r="AY256" s="16" t="s">
        <v>124</v>
      </c>
      <c r="BE256" s="143">
        <f>IF(N256="základní",J256,0)</f>
        <v>0</v>
      </c>
      <c r="BF256" s="143">
        <f>IF(N256="snížená",J256,0)</f>
        <v>0</v>
      </c>
      <c r="BG256" s="143">
        <f>IF(N256="zákl. přenesená",J256,0)</f>
        <v>0</v>
      </c>
      <c r="BH256" s="143">
        <f>IF(N256="sníž. přenesená",J256,0)</f>
        <v>0</v>
      </c>
      <c r="BI256" s="143">
        <f>IF(N256="nulová",J256,0)</f>
        <v>0</v>
      </c>
      <c r="BJ256" s="16" t="s">
        <v>79</v>
      </c>
      <c r="BK256" s="143">
        <f>ROUND(I256*H256,2)</f>
        <v>0</v>
      </c>
      <c r="BL256" s="16" t="s">
        <v>131</v>
      </c>
      <c r="BM256" s="142" t="s">
        <v>1086</v>
      </c>
    </row>
    <row r="257" spans="2:65" s="1" customFormat="1">
      <c r="B257" s="31"/>
      <c r="D257" s="144" t="s">
        <v>133</v>
      </c>
      <c r="F257" s="145" t="s">
        <v>1087</v>
      </c>
      <c r="I257" s="146"/>
      <c r="L257" s="31"/>
      <c r="M257" s="147"/>
      <c r="T257" s="55"/>
      <c r="AT257" s="16" t="s">
        <v>133</v>
      </c>
      <c r="AU257" s="16" t="s">
        <v>81</v>
      </c>
    </row>
    <row r="258" spans="2:65" s="1" customFormat="1" ht="58.5">
      <c r="B258" s="31"/>
      <c r="D258" s="144" t="s">
        <v>135</v>
      </c>
      <c r="F258" s="148" t="s">
        <v>1088</v>
      </c>
      <c r="I258" s="146"/>
      <c r="L258" s="31"/>
      <c r="M258" s="147"/>
      <c r="T258" s="55"/>
      <c r="AT258" s="16" t="s">
        <v>135</v>
      </c>
      <c r="AU258" s="16" t="s">
        <v>81</v>
      </c>
    </row>
    <row r="259" spans="2:65" s="1" customFormat="1" ht="16.5" customHeight="1">
      <c r="B259" s="31"/>
      <c r="C259" s="131" t="s">
        <v>415</v>
      </c>
      <c r="D259" s="131" t="s">
        <v>126</v>
      </c>
      <c r="E259" s="132" t="s">
        <v>1089</v>
      </c>
      <c r="F259" s="133" t="s">
        <v>1090</v>
      </c>
      <c r="G259" s="134" t="s">
        <v>177</v>
      </c>
      <c r="H259" s="135">
        <v>17.13</v>
      </c>
      <c r="I259" s="136"/>
      <c r="J259" s="137">
        <f>ROUND(I259*H259,2)</f>
        <v>0</v>
      </c>
      <c r="K259" s="133" t="s">
        <v>130</v>
      </c>
      <c r="L259" s="31"/>
      <c r="M259" s="138" t="s">
        <v>1</v>
      </c>
      <c r="N259" s="139" t="s">
        <v>37</v>
      </c>
      <c r="P259" s="140">
        <f>O259*H259</f>
        <v>0</v>
      </c>
      <c r="Q259" s="140">
        <v>0</v>
      </c>
      <c r="R259" s="140">
        <f>Q259*H259</f>
        <v>0</v>
      </c>
      <c r="S259" s="140">
        <v>0</v>
      </c>
      <c r="T259" s="141">
        <f>S259*H259</f>
        <v>0</v>
      </c>
      <c r="AR259" s="142" t="s">
        <v>131</v>
      </c>
      <c r="AT259" s="142" t="s">
        <v>126</v>
      </c>
      <c r="AU259" s="142" t="s">
        <v>81</v>
      </c>
      <c r="AY259" s="16" t="s">
        <v>124</v>
      </c>
      <c r="BE259" s="143">
        <f>IF(N259="základní",J259,0)</f>
        <v>0</v>
      </c>
      <c r="BF259" s="143">
        <f>IF(N259="snížená",J259,0)</f>
        <v>0</v>
      </c>
      <c r="BG259" s="143">
        <f>IF(N259="zákl. přenesená",J259,0)</f>
        <v>0</v>
      </c>
      <c r="BH259" s="143">
        <f>IF(N259="sníž. přenesená",J259,0)</f>
        <v>0</v>
      </c>
      <c r="BI259" s="143">
        <f>IF(N259="nulová",J259,0)</f>
        <v>0</v>
      </c>
      <c r="BJ259" s="16" t="s">
        <v>79</v>
      </c>
      <c r="BK259" s="143">
        <f>ROUND(I259*H259,2)</f>
        <v>0</v>
      </c>
      <c r="BL259" s="16" t="s">
        <v>131</v>
      </c>
      <c r="BM259" s="142" t="s">
        <v>1091</v>
      </c>
    </row>
    <row r="260" spans="2:65" s="1" customFormat="1">
      <c r="B260" s="31"/>
      <c r="D260" s="144" t="s">
        <v>133</v>
      </c>
      <c r="F260" s="145" t="s">
        <v>1090</v>
      </c>
      <c r="I260" s="146"/>
      <c r="L260" s="31"/>
      <c r="M260" s="147"/>
      <c r="T260" s="55"/>
      <c r="AT260" s="16" t="s">
        <v>133</v>
      </c>
      <c r="AU260" s="16" t="s">
        <v>81</v>
      </c>
    </row>
    <row r="261" spans="2:65" s="1" customFormat="1" ht="19.5">
      <c r="B261" s="31"/>
      <c r="D261" s="144" t="s">
        <v>135</v>
      </c>
      <c r="F261" s="148" t="s">
        <v>1082</v>
      </c>
      <c r="I261" s="146"/>
      <c r="L261" s="31"/>
      <c r="M261" s="147"/>
      <c r="T261" s="55"/>
      <c r="AT261" s="16" t="s">
        <v>135</v>
      </c>
      <c r="AU261" s="16" t="s">
        <v>81</v>
      </c>
    </row>
    <row r="262" spans="2:65" s="1" customFormat="1" ht="16.5" customHeight="1">
      <c r="B262" s="31"/>
      <c r="C262" s="131" t="s">
        <v>420</v>
      </c>
      <c r="D262" s="131" t="s">
        <v>126</v>
      </c>
      <c r="E262" s="132" t="s">
        <v>1092</v>
      </c>
      <c r="F262" s="133" t="s">
        <v>1093</v>
      </c>
      <c r="G262" s="134" t="s">
        <v>177</v>
      </c>
      <c r="H262" s="135">
        <v>17.13</v>
      </c>
      <c r="I262" s="136"/>
      <c r="J262" s="137">
        <f>ROUND(I262*H262,2)</f>
        <v>0</v>
      </c>
      <c r="K262" s="133" t="s">
        <v>130</v>
      </c>
      <c r="L262" s="31"/>
      <c r="M262" s="138" t="s">
        <v>1</v>
      </c>
      <c r="N262" s="139" t="s">
        <v>37</v>
      </c>
      <c r="P262" s="140">
        <f>O262*H262</f>
        <v>0</v>
      </c>
      <c r="Q262" s="140">
        <v>1.9000000000000001E-4</v>
      </c>
      <c r="R262" s="140">
        <f>Q262*H262</f>
        <v>3.2547000000000001E-3</v>
      </c>
      <c r="S262" s="140">
        <v>0</v>
      </c>
      <c r="T262" s="141">
        <f>S262*H262</f>
        <v>0</v>
      </c>
      <c r="AR262" s="142" t="s">
        <v>131</v>
      </c>
      <c r="AT262" s="142" t="s">
        <v>126</v>
      </c>
      <c r="AU262" s="142" t="s">
        <v>81</v>
      </c>
      <c r="AY262" s="16" t="s">
        <v>124</v>
      </c>
      <c r="BE262" s="143">
        <f>IF(N262="základní",J262,0)</f>
        <v>0</v>
      </c>
      <c r="BF262" s="143">
        <f>IF(N262="snížená",J262,0)</f>
        <v>0</v>
      </c>
      <c r="BG262" s="143">
        <f>IF(N262="zákl. přenesená",J262,0)</f>
        <v>0</v>
      </c>
      <c r="BH262" s="143">
        <f>IF(N262="sníž. přenesená",J262,0)</f>
        <v>0</v>
      </c>
      <c r="BI262" s="143">
        <f>IF(N262="nulová",J262,0)</f>
        <v>0</v>
      </c>
      <c r="BJ262" s="16" t="s">
        <v>79</v>
      </c>
      <c r="BK262" s="143">
        <f>ROUND(I262*H262,2)</f>
        <v>0</v>
      </c>
      <c r="BL262" s="16" t="s">
        <v>131</v>
      </c>
      <c r="BM262" s="142" t="s">
        <v>1094</v>
      </c>
    </row>
    <row r="263" spans="2:65" s="1" customFormat="1">
      <c r="B263" s="31"/>
      <c r="D263" s="144" t="s">
        <v>133</v>
      </c>
      <c r="F263" s="145" t="s">
        <v>1095</v>
      </c>
      <c r="I263" s="146"/>
      <c r="L263" s="31"/>
      <c r="M263" s="147"/>
      <c r="T263" s="55"/>
      <c r="AT263" s="16" t="s">
        <v>133</v>
      </c>
      <c r="AU263" s="16" t="s">
        <v>81</v>
      </c>
    </row>
    <row r="264" spans="2:65" s="1" customFormat="1" ht="16.5" customHeight="1">
      <c r="B264" s="31"/>
      <c r="C264" s="131" t="s">
        <v>427</v>
      </c>
      <c r="D264" s="131" t="s">
        <v>126</v>
      </c>
      <c r="E264" s="132" t="s">
        <v>1096</v>
      </c>
      <c r="F264" s="133" t="s">
        <v>1097</v>
      </c>
      <c r="G264" s="134" t="s">
        <v>177</v>
      </c>
      <c r="H264" s="135">
        <v>7.69</v>
      </c>
      <c r="I264" s="136"/>
      <c r="J264" s="137">
        <f>ROUND(I264*H264,2)</f>
        <v>0</v>
      </c>
      <c r="K264" s="133" t="s">
        <v>130</v>
      </c>
      <c r="L264" s="31"/>
      <c r="M264" s="138" t="s">
        <v>1</v>
      </c>
      <c r="N264" s="139" t="s">
        <v>37</v>
      </c>
      <c r="P264" s="140">
        <f>O264*H264</f>
        <v>0</v>
      </c>
      <c r="Q264" s="140">
        <v>6.9999999999999994E-5</v>
      </c>
      <c r="R264" s="140">
        <f>Q264*H264</f>
        <v>5.3830000000000002E-4</v>
      </c>
      <c r="S264" s="140">
        <v>0</v>
      </c>
      <c r="T264" s="141">
        <f>S264*H264</f>
        <v>0</v>
      </c>
      <c r="AR264" s="142" t="s">
        <v>131</v>
      </c>
      <c r="AT264" s="142" t="s">
        <v>126</v>
      </c>
      <c r="AU264" s="142" t="s">
        <v>81</v>
      </c>
      <c r="AY264" s="16" t="s">
        <v>124</v>
      </c>
      <c r="BE264" s="143">
        <f>IF(N264="základní",J264,0)</f>
        <v>0</v>
      </c>
      <c r="BF264" s="143">
        <f>IF(N264="snížená",J264,0)</f>
        <v>0</v>
      </c>
      <c r="BG264" s="143">
        <f>IF(N264="zákl. přenesená",J264,0)</f>
        <v>0</v>
      </c>
      <c r="BH264" s="143">
        <f>IF(N264="sníž. přenesená",J264,0)</f>
        <v>0</v>
      </c>
      <c r="BI264" s="143">
        <f>IF(N264="nulová",J264,0)</f>
        <v>0</v>
      </c>
      <c r="BJ264" s="16" t="s">
        <v>79</v>
      </c>
      <c r="BK264" s="143">
        <f>ROUND(I264*H264,2)</f>
        <v>0</v>
      </c>
      <c r="BL264" s="16" t="s">
        <v>131</v>
      </c>
      <c r="BM264" s="142" t="s">
        <v>1098</v>
      </c>
    </row>
    <row r="265" spans="2:65" s="1" customFormat="1">
      <c r="B265" s="31"/>
      <c r="D265" s="144" t="s">
        <v>133</v>
      </c>
      <c r="F265" s="145" t="s">
        <v>1099</v>
      </c>
      <c r="I265" s="146"/>
      <c r="L265" s="31"/>
      <c r="M265" s="147"/>
      <c r="T265" s="55"/>
      <c r="AT265" s="16" t="s">
        <v>133</v>
      </c>
      <c r="AU265" s="16" t="s">
        <v>81</v>
      </c>
    </row>
    <row r="266" spans="2:65" s="1" customFormat="1" ht="16.5" customHeight="1">
      <c r="B266" s="31"/>
      <c r="C266" s="131" t="s">
        <v>432</v>
      </c>
      <c r="D266" s="131" t="s">
        <v>126</v>
      </c>
      <c r="E266" s="132" t="s">
        <v>1100</v>
      </c>
      <c r="F266" s="133" t="s">
        <v>1101</v>
      </c>
      <c r="G266" s="134" t="s">
        <v>177</v>
      </c>
      <c r="H266" s="135">
        <v>11</v>
      </c>
      <c r="I266" s="136"/>
      <c r="J266" s="137">
        <f>ROUND(I266*H266,2)</f>
        <v>0</v>
      </c>
      <c r="K266" s="133" t="s">
        <v>1</v>
      </c>
      <c r="L266" s="31"/>
      <c r="M266" s="138" t="s">
        <v>1</v>
      </c>
      <c r="N266" s="139" t="s">
        <v>37</v>
      </c>
      <c r="P266" s="140">
        <f>O266*H266</f>
        <v>0</v>
      </c>
      <c r="Q266" s="140">
        <v>7.9000000000000001E-4</v>
      </c>
      <c r="R266" s="140">
        <f>Q266*H266</f>
        <v>8.6899999999999998E-3</v>
      </c>
      <c r="S266" s="140">
        <v>0</v>
      </c>
      <c r="T266" s="141">
        <f>S266*H266</f>
        <v>0</v>
      </c>
      <c r="AR266" s="142" t="s">
        <v>131</v>
      </c>
      <c r="AT266" s="142" t="s">
        <v>126</v>
      </c>
      <c r="AU266" s="142" t="s">
        <v>81</v>
      </c>
      <c r="AY266" s="16" t="s">
        <v>124</v>
      </c>
      <c r="BE266" s="143">
        <f>IF(N266="základní",J266,0)</f>
        <v>0</v>
      </c>
      <c r="BF266" s="143">
        <f>IF(N266="snížená",J266,0)</f>
        <v>0</v>
      </c>
      <c r="BG266" s="143">
        <f>IF(N266="zákl. přenesená",J266,0)</f>
        <v>0</v>
      </c>
      <c r="BH266" s="143">
        <f>IF(N266="sníž. přenesená",J266,0)</f>
        <v>0</v>
      </c>
      <c r="BI266" s="143">
        <f>IF(N266="nulová",J266,0)</f>
        <v>0</v>
      </c>
      <c r="BJ266" s="16" t="s">
        <v>79</v>
      </c>
      <c r="BK266" s="143">
        <f>ROUND(I266*H266,2)</f>
        <v>0</v>
      </c>
      <c r="BL266" s="16" t="s">
        <v>131</v>
      </c>
      <c r="BM266" s="142" t="s">
        <v>1102</v>
      </c>
    </row>
    <row r="267" spans="2:65" s="1" customFormat="1">
      <c r="B267" s="31"/>
      <c r="D267" s="144" t="s">
        <v>133</v>
      </c>
      <c r="F267" s="145" t="s">
        <v>1103</v>
      </c>
      <c r="I267" s="146"/>
      <c r="L267" s="31"/>
      <c r="M267" s="147"/>
      <c r="T267" s="55"/>
      <c r="AT267" s="16" t="s">
        <v>133</v>
      </c>
      <c r="AU267" s="16" t="s">
        <v>81</v>
      </c>
    </row>
    <row r="268" spans="2:65" s="1" customFormat="1" ht="16.5" customHeight="1">
      <c r="B268" s="31"/>
      <c r="C268" s="169" t="s">
        <v>440</v>
      </c>
      <c r="D268" s="169" t="s">
        <v>220</v>
      </c>
      <c r="E268" s="170" t="s">
        <v>1104</v>
      </c>
      <c r="F268" s="171" t="s">
        <v>1105</v>
      </c>
      <c r="G268" s="172" t="s">
        <v>177</v>
      </c>
      <c r="H268" s="173">
        <v>11</v>
      </c>
      <c r="I268" s="174"/>
      <c r="J268" s="175">
        <f>ROUND(I268*H268,2)</f>
        <v>0</v>
      </c>
      <c r="K268" s="171" t="s">
        <v>1</v>
      </c>
      <c r="L268" s="176"/>
      <c r="M268" s="177" t="s">
        <v>1</v>
      </c>
      <c r="N268" s="178" t="s">
        <v>37</v>
      </c>
      <c r="P268" s="140">
        <f>O268*H268</f>
        <v>0</v>
      </c>
      <c r="Q268" s="140">
        <v>0.12776999999999999</v>
      </c>
      <c r="R268" s="140">
        <f>Q268*H268</f>
        <v>1.40547</v>
      </c>
      <c r="S268" s="140">
        <v>0</v>
      </c>
      <c r="T268" s="141">
        <f>S268*H268</f>
        <v>0</v>
      </c>
      <c r="AR268" s="142" t="s">
        <v>174</v>
      </c>
      <c r="AT268" s="142" t="s">
        <v>220</v>
      </c>
      <c r="AU268" s="142" t="s">
        <v>81</v>
      </c>
      <c r="AY268" s="16" t="s">
        <v>124</v>
      </c>
      <c r="BE268" s="143">
        <f>IF(N268="základní",J268,0)</f>
        <v>0</v>
      </c>
      <c r="BF268" s="143">
        <f>IF(N268="snížená",J268,0)</f>
        <v>0</v>
      </c>
      <c r="BG268" s="143">
        <f>IF(N268="zákl. přenesená",J268,0)</f>
        <v>0</v>
      </c>
      <c r="BH268" s="143">
        <f>IF(N268="sníž. přenesená",J268,0)</f>
        <v>0</v>
      </c>
      <c r="BI268" s="143">
        <f>IF(N268="nulová",J268,0)</f>
        <v>0</v>
      </c>
      <c r="BJ268" s="16" t="s">
        <v>79</v>
      </c>
      <c r="BK268" s="143">
        <f>ROUND(I268*H268,2)</f>
        <v>0</v>
      </c>
      <c r="BL268" s="16" t="s">
        <v>131</v>
      </c>
      <c r="BM268" s="142" t="s">
        <v>1106</v>
      </c>
    </row>
    <row r="269" spans="2:65" s="1" customFormat="1">
      <c r="B269" s="31"/>
      <c r="D269" s="144" t="s">
        <v>133</v>
      </c>
      <c r="F269" s="145" t="s">
        <v>1107</v>
      </c>
      <c r="I269" s="146"/>
      <c r="L269" s="31"/>
      <c r="M269" s="147"/>
      <c r="T269" s="55"/>
      <c r="AT269" s="16" t="s">
        <v>133</v>
      </c>
      <c r="AU269" s="16" t="s">
        <v>81</v>
      </c>
    </row>
    <row r="270" spans="2:65" s="11" customFormat="1" ht="22.9" customHeight="1">
      <c r="B270" s="119"/>
      <c r="D270" s="120" t="s">
        <v>71</v>
      </c>
      <c r="E270" s="129" t="s">
        <v>774</v>
      </c>
      <c r="F270" s="129" t="s">
        <v>775</v>
      </c>
      <c r="I270" s="122"/>
      <c r="J270" s="130">
        <f>BK270</f>
        <v>0</v>
      </c>
      <c r="L270" s="119"/>
      <c r="M270" s="124"/>
      <c r="P270" s="125">
        <f>SUM(P271:P283)</f>
        <v>0</v>
      </c>
      <c r="R270" s="125">
        <f>SUM(R271:R283)</f>
        <v>0</v>
      </c>
      <c r="T270" s="126">
        <f>SUM(T271:T283)</f>
        <v>0</v>
      </c>
      <c r="AR270" s="120" t="s">
        <v>79</v>
      </c>
      <c r="AT270" s="127" t="s">
        <v>71</v>
      </c>
      <c r="AU270" s="127" t="s">
        <v>79</v>
      </c>
      <c r="AY270" s="120" t="s">
        <v>124</v>
      </c>
      <c r="BK270" s="128">
        <f>SUM(BK271:BK283)</f>
        <v>0</v>
      </c>
    </row>
    <row r="271" spans="2:65" s="1" customFormat="1" ht="21.75" customHeight="1">
      <c r="B271" s="31"/>
      <c r="C271" s="131" t="s">
        <v>446</v>
      </c>
      <c r="D271" s="131" t="s">
        <v>126</v>
      </c>
      <c r="E271" s="132" t="s">
        <v>1108</v>
      </c>
      <c r="F271" s="133" t="s">
        <v>1109</v>
      </c>
      <c r="G271" s="134" t="s">
        <v>273</v>
      </c>
      <c r="H271" s="135">
        <v>8.5000000000000006E-2</v>
      </c>
      <c r="I271" s="136"/>
      <c r="J271" s="137">
        <f>ROUND(I271*H271,2)</f>
        <v>0</v>
      </c>
      <c r="K271" s="133" t="s">
        <v>130</v>
      </c>
      <c r="L271" s="31"/>
      <c r="M271" s="138" t="s">
        <v>1</v>
      </c>
      <c r="N271" s="139" t="s">
        <v>37</v>
      </c>
      <c r="P271" s="140">
        <f>O271*H271</f>
        <v>0</v>
      </c>
      <c r="Q271" s="140">
        <v>0</v>
      </c>
      <c r="R271" s="140">
        <f>Q271*H271</f>
        <v>0</v>
      </c>
      <c r="S271" s="140">
        <v>0</v>
      </c>
      <c r="T271" s="141">
        <f>S271*H271</f>
        <v>0</v>
      </c>
      <c r="AR271" s="142" t="s">
        <v>131</v>
      </c>
      <c r="AT271" s="142" t="s">
        <v>126</v>
      </c>
      <c r="AU271" s="142" t="s">
        <v>81</v>
      </c>
      <c r="AY271" s="16" t="s">
        <v>124</v>
      </c>
      <c r="BE271" s="143">
        <f>IF(N271="základní",J271,0)</f>
        <v>0</v>
      </c>
      <c r="BF271" s="143">
        <f>IF(N271="snížená",J271,0)</f>
        <v>0</v>
      </c>
      <c r="BG271" s="143">
        <f>IF(N271="zákl. přenesená",J271,0)</f>
        <v>0</v>
      </c>
      <c r="BH271" s="143">
        <f>IF(N271="sníž. přenesená",J271,0)</f>
        <v>0</v>
      </c>
      <c r="BI271" s="143">
        <f>IF(N271="nulová",J271,0)</f>
        <v>0</v>
      </c>
      <c r="BJ271" s="16" t="s">
        <v>79</v>
      </c>
      <c r="BK271" s="143">
        <f>ROUND(I271*H271,2)</f>
        <v>0</v>
      </c>
      <c r="BL271" s="16" t="s">
        <v>131</v>
      </c>
      <c r="BM271" s="142" t="s">
        <v>1110</v>
      </c>
    </row>
    <row r="272" spans="2:65" s="1" customFormat="1">
      <c r="B272" s="31"/>
      <c r="D272" s="144" t="s">
        <v>133</v>
      </c>
      <c r="F272" s="145" t="s">
        <v>1111</v>
      </c>
      <c r="I272" s="146"/>
      <c r="L272" s="31"/>
      <c r="M272" s="147"/>
      <c r="T272" s="55"/>
      <c r="AT272" s="16" t="s">
        <v>133</v>
      </c>
      <c r="AU272" s="16" t="s">
        <v>81</v>
      </c>
    </row>
    <row r="273" spans="2:65" s="1" customFormat="1" ht="39">
      <c r="B273" s="31"/>
      <c r="D273" s="144" t="s">
        <v>135</v>
      </c>
      <c r="F273" s="148" t="s">
        <v>1112</v>
      </c>
      <c r="I273" s="146"/>
      <c r="L273" s="31"/>
      <c r="M273" s="147"/>
      <c r="T273" s="55"/>
      <c r="AT273" s="16" t="s">
        <v>135</v>
      </c>
      <c r="AU273" s="16" t="s">
        <v>81</v>
      </c>
    </row>
    <row r="274" spans="2:65" s="1" customFormat="1" ht="16.5" customHeight="1">
      <c r="B274" s="31"/>
      <c r="C274" s="131" t="s">
        <v>452</v>
      </c>
      <c r="D274" s="131" t="s">
        <v>126</v>
      </c>
      <c r="E274" s="132" t="s">
        <v>777</v>
      </c>
      <c r="F274" s="133" t="s">
        <v>778</v>
      </c>
      <c r="G274" s="134" t="s">
        <v>273</v>
      </c>
      <c r="H274" s="135">
        <v>4.4880000000000004</v>
      </c>
      <c r="I274" s="136"/>
      <c r="J274" s="137">
        <f>ROUND(I274*H274,2)</f>
        <v>0</v>
      </c>
      <c r="K274" s="133" t="s">
        <v>130</v>
      </c>
      <c r="L274" s="31"/>
      <c r="M274" s="138" t="s">
        <v>1</v>
      </c>
      <c r="N274" s="139" t="s">
        <v>37</v>
      </c>
      <c r="P274" s="140">
        <f>O274*H274</f>
        <v>0</v>
      </c>
      <c r="Q274" s="140">
        <v>0</v>
      </c>
      <c r="R274" s="140">
        <f>Q274*H274</f>
        <v>0</v>
      </c>
      <c r="S274" s="140">
        <v>0</v>
      </c>
      <c r="T274" s="141">
        <f>S274*H274</f>
        <v>0</v>
      </c>
      <c r="AR274" s="142" t="s">
        <v>131</v>
      </c>
      <c r="AT274" s="142" t="s">
        <v>126</v>
      </c>
      <c r="AU274" s="142" t="s">
        <v>81</v>
      </c>
      <c r="AY274" s="16" t="s">
        <v>124</v>
      </c>
      <c r="BE274" s="143">
        <f>IF(N274="základní",J274,0)</f>
        <v>0</v>
      </c>
      <c r="BF274" s="143">
        <f>IF(N274="snížená",J274,0)</f>
        <v>0</v>
      </c>
      <c r="BG274" s="143">
        <f>IF(N274="zákl. přenesená",J274,0)</f>
        <v>0</v>
      </c>
      <c r="BH274" s="143">
        <f>IF(N274="sníž. přenesená",J274,0)</f>
        <v>0</v>
      </c>
      <c r="BI274" s="143">
        <f>IF(N274="nulová",J274,0)</f>
        <v>0</v>
      </c>
      <c r="BJ274" s="16" t="s">
        <v>79</v>
      </c>
      <c r="BK274" s="143">
        <f>ROUND(I274*H274,2)</f>
        <v>0</v>
      </c>
      <c r="BL274" s="16" t="s">
        <v>131</v>
      </c>
      <c r="BM274" s="142" t="s">
        <v>1113</v>
      </c>
    </row>
    <row r="275" spans="2:65" s="1" customFormat="1">
      <c r="B275" s="31"/>
      <c r="D275" s="144" t="s">
        <v>133</v>
      </c>
      <c r="F275" s="145" t="s">
        <v>780</v>
      </c>
      <c r="I275" s="146"/>
      <c r="L275" s="31"/>
      <c r="M275" s="147"/>
      <c r="T275" s="55"/>
      <c r="AT275" s="16" t="s">
        <v>133</v>
      </c>
      <c r="AU275" s="16" t="s">
        <v>81</v>
      </c>
    </row>
    <row r="276" spans="2:65" s="1" customFormat="1" ht="39">
      <c r="B276" s="31"/>
      <c r="D276" s="144" t="s">
        <v>135</v>
      </c>
      <c r="F276" s="148" t="s">
        <v>781</v>
      </c>
      <c r="I276" s="146"/>
      <c r="L276" s="31"/>
      <c r="M276" s="147"/>
      <c r="T276" s="55"/>
      <c r="AT276" s="16" t="s">
        <v>135</v>
      </c>
      <c r="AU276" s="16" t="s">
        <v>81</v>
      </c>
    </row>
    <row r="277" spans="2:65" s="1" customFormat="1" ht="16.5" customHeight="1">
      <c r="B277" s="31"/>
      <c r="C277" s="131" t="s">
        <v>462</v>
      </c>
      <c r="D277" s="131" t="s">
        <v>126</v>
      </c>
      <c r="E277" s="132" t="s">
        <v>783</v>
      </c>
      <c r="F277" s="133" t="s">
        <v>784</v>
      </c>
      <c r="G277" s="134" t="s">
        <v>273</v>
      </c>
      <c r="H277" s="135">
        <v>2.2799999999999998</v>
      </c>
      <c r="I277" s="136"/>
      <c r="J277" s="137">
        <f>ROUND(I277*H277,2)</f>
        <v>0</v>
      </c>
      <c r="K277" s="133" t="s">
        <v>130</v>
      </c>
      <c r="L277" s="31"/>
      <c r="M277" s="138" t="s">
        <v>1</v>
      </c>
      <c r="N277" s="139" t="s">
        <v>37</v>
      </c>
      <c r="P277" s="140">
        <f>O277*H277</f>
        <v>0</v>
      </c>
      <c r="Q277" s="140">
        <v>0</v>
      </c>
      <c r="R277" s="140">
        <f>Q277*H277</f>
        <v>0</v>
      </c>
      <c r="S277" s="140">
        <v>0</v>
      </c>
      <c r="T277" s="141">
        <f>S277*H277</f>
        <v>0</v>
      </c>
      <c r="AR277" s="142" t="s">
        <v>131</v>
      </c>
      <c r="AT277" s="142" t="s">
        <v>126</v>
      </c>
      <c r="AU277" s="142" t="s">
        <v>81</v>
      </c>
      <c r="AY277" s="16" t="s">
        <v>124</v>
      </c>
      <c r="BE277" s="143">
        <f>IF(N277="základní",J277,0)</f>
        <v>0</v>
      </c>
      <c r="BF277" s="143">
        <f>IF(N277="snížená",J277,0)</f>
        <v>0</v>
      </c>
      <c r="BG277" s="143">
        <f>IF(N277="zákl. přenesená",J277,0)</f>
        <v>0</v>
      </c>
      <c r="BH277" s="143">
        <f>IF(N277="sníž. přenesená",J277,0)</f>
        <v>0</v>
      </c>
      <c r="BI277" s="143">
        <f>IF(N277="nulová",J277,0)</f>
        <v>0</v>
      </c>
      <c r="BJ277" s="16" t="s">
        <v>79</v>
      </c>
      <c r="BK277" s="143">
        <f>ROUND(I277*H277,2)</f>
        <v>0</v>
      </c>
      <c r="BL277" s="16" t="s">
        <v>131</v>
      </c>
      <c r="BM277" s="142" t="s">
        <v>1114</v>
      </c>
    </row>
    <row r="278" spans="2:65" s="1" customFormat="1" ht="19.5">
      <c r="B278" s="31"/>
      <c r="D278" s="144" t="s">
        <v>133</v>
      </c>
      <c r="F278" s="145" t="s">
        <v>786</v>
      </c>
      <c r="I278" s="146"/>
      <c r="L278" s="31"/>
      <c r="M278" s="147"/>
      <c r="T278" s="55"/>
      <c r="AT278" s="16" t="s">
        <v>133</v>
      </c>
      <c r="AU278" s="16" t="s">
        <v>81</v>
      </c>
    </row>
    <row r="279" spans="2:65" s="1" customFormat="1" ht="39">
      <c r="B279" s="31"/>
      <c r="D279" s="144" t="s">
        <v>135</v>
      </c>
      <c r="F279" s="148" t="s">
        <v>781</v>
      </c>
      <c r="I279" s="146"/>
      <c r="L279" s="31"/>
      <c r="M279" s="147"/>
      <c r="T279" s="55"/>
      <c r="AT279" s="16" t="s">
        <v>135</v>
      </c>
      <c r="AU279" s="16" t="s">
        <v>81</v>
      </c>
    </row>
    <row r="280" spans="2:65" s="12" customFormat="1">
      <c r="B280" s="149"/>
      <c r="D280" s="144" t="s">
        <v>154</v>
      </c>
      <c r="F280" s="151" t="s">
        <v>1115</v>
      </c>
      <c r="H280" s="152">
        <v>2.2799999999999998</v>
      </c>
      <c r="I280" s="153"/>
      <c r="L280" s="149"/>
      <c r="M280" s="154"/>
      <c r="T280" s="155"/>
      <c r="AT280" s="150" t="s">
        <v>154</v>
      </c>
      <c r="AU280" s="150" t="s">
        <v>81</v>
      </c>
      <c r="AV280" s="12" t="s">
        <v>81</v>
      </c>
      <c r="AW280" s="12" t="s">
        <v>4</v>
      </c>
      <c r="AX280" s="12" t="s">
        <v>79</v>
      </c>
      <c r="AY280" s="150" t="s">
        <v>124</v>
      </c>
    </row>
    <row r="281" spans="2:65" s="1" customFormat="1" ht="21.75" customHeight="1">
      <c r="B281" s="31"/>
      <c r="C281" s="131" t="s">
        <v>467</v>
      </c>
      <c r="D281" s="131" t="s">
        <v>126</v>
      </c>
      <c r="E281" s="132" t="s">
        <v>802</v>
      </c>
      <c r="F281" s="133" t="s">
        <v>803</v>
      </c>
      <c r="G281" s="134" t="s">
        <v>273</v>
      </c>
      <c r="H281" s="135">
        <v>4.4020000000000001</v>
      </c>
      <c r="I281" s="136"/>
      <c r="J281" s="137">
        <f>ROUND(I281*H281,2)</f>
        <v>0</v>
      </c>
      <c r="K281" s="133" t="s">
        <v>130</v>
      </c>
      <c r="L281" s="31"/>
      <c r="M281" s="138" t="s">
        <v>1</v>
      </c>
      <c r="N281" s="139" t="s">
        <v>37</v>
      </c>
      <c r="P281" s="140">
        <f>O281*H281</f>
        <v>0</v>
      </c>
      <c r="Q281" s="140">
        <v>0</v>
      </c>
      <c r="R281" s="140">
        <f>Q281*H281</f>
        <v>0</v>
      </c>
      <c r="S281" s="140">
        <v>0</v>
      </c>
      <c r="T281" s="141">
        <f>S281*H281</f>
        <v>0</v>
      </c>
      <c r="AR281" s="142" t="s">
        <v>131</v>
      </c>
      <c r="AT281" s="142" t="s">
        <v>126</v>
      </c>
      <c r="AU281" s="142" t="s">
        <v>81</v>
      </c>
      <c r="AY281" s="16" t="s">
        <v>124</v>
      </c>
      <c r="BE281" s="143">
        <f>IF(N281="základní",J281,0)</f>
        <v>0</v>
      </c>
      <c r="BF281" s="143">
        <f>IF(N281="snížená",J281,0)</f>
        <v>0</v>
      </c>
      <c r="BG281" s="143">
        <f>IF(N281="zákl. přenesená",J281,0)</f>
        <v>0</v>
      </c>
      <c r="BH281" s="143">
        <f>IF(N281="sníž. přenesená",J281,0)</f>
        <v>0</v>
      </c>
      <c r="BI281" s="143">
        <f>IF(N281="nulová",J281,0)</f>
        <v>0</v>
      </c>
      <c r="BJ281" s="16" t="s">
        <v>79</v>
      </c>
      <c r="BK281" s="143">
        <f>ROUND(I281*H281,2)</f>
        <v>0</v>
      </c>
      <c r="BL281" s="16" t="s">
        <v>131</v>
      </c>
      <c r="BM281" s="142" t="s">
        <v>1116</v>
      </c>
    </row>
    <row r="282" spans="2:65" s="1" customFormat="1" ht="19.5">
      <c r="B282" s="31"/>
      <c r="D282" s="144" t="s">
        <v>133</v>
      </c>
      <c r="F282" s="145" t="s">
        <v>805</v>
      </c>
      <c r="I282" s="146"/>
      <c r="L282" s="31"/>
      <c r="M282" s="147"/>
      <c r="T282" s="55"/>
      <c r="AT282" s="16" t="s">
        <v>133</v>
      </c>
      <c r="AU282" s="16" t="s">
        <v>81</v>
      </c>
    </row>
    <row r="283" spans="2:65" s="1" customFormat="1" ht="48.75">
      <c r="B283" s="31"/>
      <c r="D283" s="144" t="s">
        <v>135</v>
      </c>
      <c r="F283" s="148" t="s">
        <v>793</v>
      </c>
      <c r="I283" s="146"/>
      <c r="L283" s="31"/>
      <c r="M283" s="147"/>
      <c r="T283" s="55"/>
      <c r="AT283" s="16" t="s">
        <v>135</v>
      </c>
      <c r="AU283" s="16" t="s">
        <v>81</v>
      </c>
    </row>
    <row r="284" spans="2:65" s="11" customFormat="1" ht="22.9" customHeight="1">
      <c r="B284" s="119"/>
      <c r="D284" s="120" t="s">
        <v>71</v>
      </c>
      <c r="E284" s="129" t="s">
        <v>810</v>
      </c>
      <c r="F284" s="129" t="s">
        <v>811</v>
      </c>
      <c r="I284" s="122"/>
      <c r="J284" s="130">
        <f>BK284</f>
        <v>0</v>
      </c>
      <c r="L284" s="119"/>
      <c r="M284" s="124"/>
      <c r="P284" s="125">
        <f>SUM(P285:P287)</f>
        <v>0</v>
      </c>
      <c r="R284" s="125">
        <f>SUM(R285:R287)</f>
        <v>0</v>
      </c>
      <c r="T284" s="126">
        <f>SUM(T285:T287)</f>
        <v>0</v>
      </c>
      <c r="AR284" s="120" t="s">
        <v>79</v>
      </c>
      <c r="AT284" s="127" t="s">
        <v>71</v>
      </c>
      <c r="AU284" s="127" t="s">
        <v>79</v>
      </c>
      <c r="AY284" s="120" t="s">
        <v>124</v>
      </c>
      <c r="BK284" s="128">
        <f>SUM(BK285:BK287)</f>
        <v>0</v>
      </c>
    </row>
    <row r="285" spans="2:65" s="1" customFormat="1" ht="16.5" customHeight="1">
      <c r="B285" s="31"/>
      <c r="C285" s="131" t="s">
        <v>474</v>
      </c>
      <c r="D285" s="131" t="s">
        <v>126</v>
      </c>
      <c r="E285" s="132" t="s">
        <v>1117</v>
      </c>
      <c r="F285" s="133" t="s">
        <v>1118</v>
      </c>
      <c r="G285" s="134" t="s">
        <v>273</v>
      </c>
      <c r="H285" s="135">
        <v>10.706</v>
      </c>
      <c r="I285" s="136"/>
      <c r="J285" s="137">
        <f>ROUND(I285*H285,2)</f>
        <v>0</v>
      </c>
      <c r="K285" s="133" t="s">
        <v>130</v>
      </c>
      <c r="L285" s="31"/>
      <c r="M285" s="138" t="s">
        <v>1</v>
      </c>
      <c r="N285" s="139" t="s">
        <v>37</v>
      </c>
      <c r="P285" s="140">
        <f>O285*H285</f>
        <v>0</v>
      </c>
      <c r="Q285" s="140">
        <v>0</v>
      </c>
      <c r="R285" s="140">
        <f>Q285*H285</f>
        <v>0</v>
      </c>
      <c r="S285" s="140">
        <v>0</v>
      </c>
      <c r="T285" s="141">
        <f>S285*H285</f>
        <v>0</v>
      </c>
      <c r="AR285" s="142" t="s">
        <v>131</v>
      </c>
      <c r="AT285" s="142" t="s">
        <v>126</v>
      </c>
      <c r="AU285" s="142" t="s">
        <v>81</v>
      </c>
      <c r="AY285" s="16" t="s">
        <v>124</v>
      </c>
      <c r="BE285" s="143">
        <f>IF(N285="základní",J285,0)</f>
        <v>0</v>
      </c>
      <c r="BF285" s="143">
        <f>IF(N285="snížená",J285,0)</f>
        <v>0</v>
      </c>
      <c r="BG285" s="143">
        <f>IF(N285="zákl. přenesená",J285,0)</f>
        <v>0</v>
      </c>
      <c r="BH285" s="143">
        <f>IF(N285="sníž. přenesená",J285,0)</f>
        <v>0</v>
      </c>
      <c r="BI285" s="143">
        <f>IF(N285="nulová",J285,0)</f>
        <v>0</v>
      </c>
      <c r="BJ285" s="16" t="s">
        <v>79</v>
      </c>
      <c r="BK285" s="143">
        <f>ROUND(I285*H285,2)</f>
        <v>0</v>
      </c>
      <c r="BL285" s="16" t="s">
        <v>131</v>
      </c>
      <c r="BM285" s="142" t="s">
        <v>1119</v>
      </c>
    </row>
    <row r="286" spans="2:65" s="1" customFormat="1" ht="19.5">
      <c r="B286" s="31"/>
      <c r="D286" s="144" t="s">
        <v>133</v>
      </c>
      <c r="F286" s="145" t="s">
        <v>1120</v>
      </c>
      <c r="I286" s="146"/>
      <c r="L286" s="31"/>
      <c r="M286" s="147"/>
      <c r="T286" s="55"/>
      <c r="AT286" s="16" t="s">
        <v>133</v>
      </c>
      <c r="AU286" s="16" t="s">
        <v>81</v>
      </c>
    </row>
    <row r="287" spans="2:65" s="1" customFormat="1" ht="29.25">
      <c r="B287" s="31"/>
      <c r="D287" s="144" t="s">
        <v>135</v>
      </c>
      <c r="F287" s="148" t="s">
        <v>1121</v>
      </c>
      <c r="I287" s="146"/>
      <c r="L287" s="31"/>
      <c r="M287" s="147"/>
      <c r="T287" s="55"/>
      <c r="AT287" s="16" t="s">
        <v>135</v>
      </c>
      <c r="AU287" s="16" t="s">
        <v>81</v>
      </c>
    </row>
    <row r="288" spans="2:65" s="11" customFormat="1" ht="25.9" customHeight="1">
      <c r="B288" s="119"/>
      <c r="D288" s="120" t="s">
        <v>71</v>
      </c>
      <c r="E288" s="121" t="s">
        <v>818</v>
      </c>
      <c r="F288" s="121" t="s">
        <v>819</v>
      </c>
      <c r="I288" s="122"/>
      <c r="J288" s="123">
        <f>BK288</f>
        <v>0</v>
      </c>
      <c r="L288" s="119"/>
      <c r="M288" s="124"/>
      <c r="P288" s="125">
        <f>P289+P300+P306</f>
        <v>0</v>
      </c>
      <c r="R288" s="125">
        <f>R289+R300+R306</f>
        <v>9.6559750000000014E-2</v>
      </c>
      <c r="T288" s="126">
        <f>T289+T300+T306</f>
        <v>0</v>
      </c>
      <c r="AR288" s="120" t="s">
        <v>81</v>
      </c>
      <c r="AT288" s="127" t="s">
        <v>71</v>
      </c>
      <c r="AU288" s="127" t="s">
        <v>72</v>
      </c>
      <c r="AY288" s="120" t="s">
        <v>124</v>
      </c>
      <c r="BK288" s="128">
        <f>BK289+BK300+BK306</f>
        <v>0</v>
      </c>
    </row>
    <row r="289" spans="2:65" s="11" customFormat="1" ht="22.9" customHeight="1">
      <c r="B289" s="119"/>
      <c r="D289" s="120" t="s">
        <v>71</v>
      </c>
      <c r="E289" s="129" t="s">
        <v>1122</v>
      </c>
      <c r="F289" s="129" t="s">
        <v>1123</v>
      </c>
      <c r="I289" s="122"/>
      <c r="J289" s="130">
        <f>BK289</f>
        <v>0</v>
      </c>
      <c r="L289" s="119"/>
      <c r="M289" s="124"/>
      <c r="P289" s="125">
        <f>SUM(P290:P299)</f>
        <v>0</v>
      </c>
      <c r="R289" s="125">
        <f>SUM(R290:R299)</f>
        <v>7.1556470000000011E-2</v>
      </c>
      <c r="T289" s="126">
        <f>SUM(T290:T299)</f>
        <v>0</v>
      </c>
      <c r="AR289" s="120" t="s">
        <v>81</v>
      </c>
      <c r="AT289" s="127" t="s">
        <v>71</v>
      </c>
      <c r="AU289" s="127" t="s">
        <v>79</v>
      </c>
      <c r="AY289" s="120" t="s">
        <v>124</v>
      </c>
      <c r="BK289" s="128">
        <f>SUM(BK290:BK299)</f>
        <v>0</v>
      </c>
    </row>
    <row r="290" spans="2:65" s="1" customFormat="1" ht="16.5" customHeight="1">
      <c r="B290" s="31"/>
      <c r="C290" s="131" t="s">
        <v>479</v>
      </c>
      <c r="D290" s="131" t="s">
        <v>126</v>
      </c>
      <c r="E290" s="132" t="s">
        <v>1124</v>
      </c>
      <c r="F290" s="133" t="s">
        <v>1125</v>
      </c>
      <c r="G290" s="134" t="s">
        <v>145</v>
      </c>
      <c r="H290" s="135">
        <v>23.053000000000001</v>
      </c>
      <c r="I290" s="136"/>
      <c r="J290" s="137">
        <f>ROUND(I290*H290,2)</f>
        <v>0</v>
      </c>
      <c r="K290" s="133" t="s">
        <v>130</v>
      </c>
      <c r="L290" s="31"/>
      <c r="M290" s="138" t="s">
        <v>1</v>
      </c>
      <c r="N290" s="139" t="s">
        <v>37</v>
      </c>
      <c r="P290" s="140">
        <f>O290*H290</f>
        <v>0</v>
      </c>
      <c r="Q290" s="140">
        <v>2.3900000000000002E-3</v>
      </c>
      <c r="R290" s="140">
        <f>Q290*H290</f>
        <v>5.5096670000000007E-2</v>
      </c>
      <c r="S290" s="140">
        <v>0</v>
      </c>
      <c r="T290" s="141">
        <f>S290*H290</f>
        <v>0</v>
      </c>
      <c r="AR290" s="142" t="s">
        <v>234</v>
      </c>
      <c r="AT290" s="142" t="s">
        <v>126</v>
      </c>
      <c r="AU290" s="142" t="s">
        <v>81</v>
      </c>
      <c r="AY290" s="16" t="s">
        <v>124</v>
      </c>
      <c r="BE290" s="143">
        <f>IF(N290="základní",J290,0)</f>
        <v>0</v>
      </c>
      <c r="BF290" s="143">
        <f>IF(N290="snížená",J290,0)</f>
        <v>0</v>
      </c>
      <c r="BG290" s="143">
        <f>IF(N290="zákl. přenesená",J290,0)</f>
        <v>0</v>
      </c>
      <c r="BH290" s="143">
        <f>IF(N290="sníž. přenesená",J290,0)</f>
        <v>0</v>
      </c>
      <c r="BI290" s="143">
        <f>IF(N290="nulová",J290,0)</f>
        <v>0</v>
      </c>
      <c r="BJ290" s="16" t="s">
        <v>79</v>
      </c>
      <c r="BK290" s="143">
        <f>ROUND(I290*H290,2)</f>
        <v>0</v>
      </c>
      <c r="BL290" s="16" t="s">
        <v>234</v>
      </c>
      <c r="BM290" s="142" t="s">
        <v>1126</v>
      </c>
    </row>
    <row r="291" spans="2:65" s="1" customFormat="1" ht="19.5">
      <c r="B291" s="31"/>
      <c r="D291" s="144" t="s">
        <v>133</v>
      </c>
      <c r="F291" s="145" t="s">
        <v>1127</v>
      </c>
      <c r="I291" s="146"/>
      <c r="L291" s="31"/>
      <c r="M291" s="147"/>
      <c r="T291" s="55"/>
      <c r="AT291" s="16" t="s">
        <v>133</v>
      </c>
      <c r="AU291" s="16" t="s">
        <v>81</v>
      </c>
    </row>
    <row r="292" spans="2:65" s="1" customFormat="1" ht="58.5">
      <c r="B292" s="31"/>
      <c r="D292" s="144" t="s">
        <v>135</v>
      </c>
      <c r="F292" s="148" t="s">
        <v>1128</v>
      </c>
      <c r="I292" s="146"/>
      <c r="L292" s="31"/>
      <c r="M292" s="147"/>
      <c r="T292" s="55"/>
      <c r="AT292" s="16" t="s">
        <v>135</v>
      </c>
      <c r="AU292" s="16" t="s">
        <v>81</v>
      </c>
    </row>
    <row r="293" spans="2:65" s="12" customFormat="1">
      <c r="B293" s="149"/>
      <c r="D293" s="144" t="s">
        <v>154</v>
      </c>
      <c r="E293" s="150" t="s">
        <v>1</v>
      </c>
      <c r="F293" s="151" t="s">
        <v>1129</v>
      </c>
      <c r="H293" s="152">
        <v>23.053000000000001</v>
      </c>
      <c r="I293" s="153"/>
      <c r="L293" s="149"/>
      <c r="M293" s="154"/>
      <c r="T293" s="155"/>
      <c r="AT293" s="150" t="s">
        <v>154</v>
      </c>
      <c r="AU293" s="150" t="s">
        <v>81</v>
      </c>
      <c r="AV293" s="12" t="s">
        <v>81</v>
      </c>
      <c r="AW293" s="12" t="s">
        <v>29</v>
      </c>
      <c r="AX293" s="12" t="s">
        <v>79</v>
      </c>
      <c r="AY293" s="150" t="s">
        <v>124</v>
      </c>
    </row>
    <row r="294" spans="2:65" s="1" customFormat="1" ht="16.5" customHeight="1">
      <c r="B294" s="31"/>
      <c r="C294" s="169" t="s">
        <v>486</v>
      </c>
      <c r="D294" s="169" t="s">
        <v>220</v>
      </c>
      <c r="E294" s="170" t="s">
        <v>1130</v>
      </c>
      <c r="F294" s="171" t="s">
        <v>1131</v>
      </c>
      <c r="G294" s="172" t="s">
        <v>177</v>
      </c>
      <c r="H294" s="173">
        <v>47.027999999999999</v>
      </c>
      <c r="I294" s="174"/>
      <c r="J294" s="175">
        <f>ROUND(I294*H294,2)</f>
        <v>0</v>
      </c>
      <c r="K294" s="171" t="s">
        <v>1</v>
      </c>
      <c r="L294" s="176"/>
      <c r="M294" s="177" t="s">
        <v>1</v>
      </c>
      <c r="N294" s="178" t="s">
        <v>37</v>
      </c>
      <c r="P294" s="140">
        <f>O294*H294</f>
        <v>0</v>
      </c>
      <c r="Q294" s="140">
        <v>3.5E-4</v>
      </c>
      <c r="R294" s="140">
        <f>Q294*H294</f>
        <v>1.64598E-2</v>
      </c>
      <c r="S294" s="140">
        <v>0</v>
      </c>
      <c r="T294" s="141">
        <f>S294*H294</f>
        <v>0</v>
      </c>
      <c r="AR294" s="142" t="s">
        <v>331</v>
      </c>
      <c r="AT294" s="142" t="s">
        <v>220</v>
      </c>
      <c r="AU294" s="142" t="s">
        <v>81</v>
      </c>
      <c r="AY294" s="16" t="s">
        <v>124</v>
      </c>
      <c r="BE294" s="143">
        <f>IF(N294="základní",J294,0)</f>
        <v>0</v>
      </c>
      <c r="BF294" s="143">
        <f>IF(N294="snížená",J294,0)</f>
        <v>0</v>
      </c>
      <c r="BG294" s="143">
        <f>IF(N294="zákl. přenesená",J294,0)</f>
        <v>0</v>
      </c>
      <c r="BH294" s="143">
        <f>IF(N294="sníž. přenesená",J294,0)</f>
        <v>0</v>
      </c>
      <c r="BI294" s="143">
        <f>IF(N294="nulová",J294,0)</f>
        <v>0</v>
      </c>
      <c r="BJ294" s="16" t="s">
        <v>79</v>
      </c>
      <c r="BK294" s="143">
        <f>ROUND(I294*H294,2)</f>
        <v>0</v>
      </c>
      <c r="BL294" s="16" t="s">
        <v>234</v>
      </c>
      <c r="BM294" s="142" t="s">
        <v>1132</v>
      </c>
    </row>
    <row r="295" spans="2:65" s="1" customFormat="1">
      <c r="B295" s="31"/>
      <c r="D295" s="144" t="s">
        <v>133</v>
      </c>
      <c r="F295" s="145" t="s">
        <v>1133</v>
      </c>
      <c r="I295" s="146"/>
      <c r="L295" s="31"/>
      <c r="M295" s="147"/>
      <c r="T295" s="55"/>
      <c r="AT295" s="16" t="s">
        <v>133</v>
      </c>
      <c r="AU295" s="16" t="s">
        <v>81</v>
      </c>
    </row>
    <row r="296" spans="2:65" s="12" customFormat="1">
      <c r="B296" s="149"/>
      <c r="D296" s="144" t="s">
        <v>154</v>
      </c>
      <c r="F296" s="151" t="s">
        <v>1134</v>
      </c>
      <c r="H296" s="152">
        <v>47.027999999999999</v>
      </c>
      <c r="I296" s="153"/>
      <c r="L296" s="149"/>
      <c r="M296" s="154"/>
      <c r="T296" s="155"/>
      <c r="AT296" s="150" t="s">
        <v>154</v>
      </c>
      <c r="AU296" s="150" t="s">
        <v>81</v>
      </c>
      <c r="AV296" s="12" t="s">
        <v>81</v>
      </c>
      <c r="AW296" s="12" t="s">
        <v>4</v>
      </c>
      <c r="AX296" s="12" t="s">
        <v>79</v>
      </c>
      <c r="AY296" s="150" t="s">
        <v>124</v>
      </c>
    </row>
    <row r="297" spans="2:65" s="1" customFormat="1" ht="16.5" customHeight="1">
      <c r="B297" s="31"/>
      <c r="C297" s="131" t="s">
        <v>493</v>
      </c>
      <c r="D297" s="131" t="s">
        <v>126</v>
      </c>
      <c r="E297" s="132" t="s">
        <v>1135</v>
      </c>
      <c r="F297" s="133" t="s">
        <v>1136</v>
      </c>
      <c r="G297" s="134" t="s">
        <v>273</v>
      </c>
      <c r="H297" s="135">
        <v>7.1999999999999995E-2</v>
      </c>
      <c r="I297" s="136"/>
      <c r="J297" s="137">
        <f>ROUND(I297*H297,2)</f>
        <v>0</v>
      </c>
      <c r="K297" s="133" t="s">
        <v>130</v>
      </c>
      <c r="L297" s="31"/>
      <c r="M297" s="138" t="s">
        <v>1</v>
      </c>
      <c r="N297" s="139" t="s">
        <v>37</v>
      </c>
      <c r="P297" s="140">
        <f>O297*H297</f>
        <v>0</v>
      </c>
      <c r="Q297" s="140">
        <v>0</v>
      </c>
      <c r="R297" s="140">
        <f>Q297*H297</f>
        <v>0</v>
      </c>
      <c r="S297" s="140">
        <v>0</v>
      </c>
      <c r="T297" s="141">
        <f>S297*H297</f>
        <v>0</v>
      </c>
      <c r="AR297" s="142" t="s">
        <v>234</v>
      </c>
      <c r="AT297" s="142" t="s">
        <v>126</v>
      </c>
      <c r="AU297" s="142" t="s">
        <v>81</v>
      </c>
      <c r="AY297" s="16" t="s">
        <v>124</v>
      </c>
      <c r="BE297" s="143">
        <f>IF(N297="základní",J297,0)</f>
        <v>0</v>
      </c>
      <c r="BF297" s="143">
        <f>IF(N297="snížená",J297,0)</f>
        <v>0</v>
      </c>
      <c r="BG297" s="143">
        <f>IF(N297="zákl. přenesená",J297,0)</f>
        <v>0</v>
      </c>
      <c r="BH297" s="143">
        <f>IF(N297="sníž. přenesená",J297,0)</f>
        <v>0</v>
      </c>
      <c r="BI297" s="143">
        <f>IF(N297="nulová",J297,0)</f>
        <v>0</v>
      </c>
      <c r="BJ297" s="16" t="s">
        <v>79</v>
      </c>
      <c r="BK297" s="143">
        <f>ROUND(I297*H297,2)</f>
        <v>0</v>
      </c>
      <c r="BL297" s="16" t="s">
        <v>234</v>
      </c>
      <c r="BM297" s="142" t="s">
        <v>1137</v>
      </c>
    </row>
    <row r="298" spans="2:65" s="1" customFormat="1" ht="19.5">
      <c r="B298" s="31"/>
      <c r="D298" s="144" t="s">
        <v>133</v>
      </c>
      <c r="F298" s="145" t="s">
        <v>1138</v>
      </c>
      <c r="I298" s="146"/>
      <c r="L298" s="31"/>
      <c r="M298" s="147"/>
      <c r="T298" s="55"/>
      <c r="AT298" s="16" t="s">
        <v>133</v>
      </c>
      <c r="AU298" s="16" t="s">
        <v>81</v>
      </c>
    </row>
    <row r="299" spans="2:65" s="1" customFormat="1" ht="58.5">
      <c r="B299" s="31"/>
      <c r="D299" s="144" t="s">
        <v>135</v>
      </c>
      <c r="F299" s="148" t="s">
        <v>1139</v>
      </c>
      <c r="I299" s="146"/>
      <c r="L299" s="31"/>
      <c r="M299" s="147"/>
      <c r="T299" s="55"/>
      <c r="AT299" s="16" t="s">
        <v>135</v>
      </c>
      <c r="AU299" s="16" t="s">
        <v>81</v>
      </c>
    </row>
    <row r="300" spans="2:65" s="11" customFormat="1" ht="22.9" customHeight="1">
      <c r="B300" s="119"/>
      <c r="D300" s="120" t="s">
        <v>71</v>
      </c>
      <c r="E300" s="129" t="s">
        <v>1140</v>
      </c>
      <c r="F300" s="129" t="s">
        <v>1141</v>
      </c>
      <c r="I300" s="122"/>
      <c r="J300" s="130">
        <f>BK300</f>
        <v>0</v>
      </c>
      <c r="L300" s="119"/>
      <c r="M300" s="124"/>
      <c r="P300" s="125">
        <f>SUM(P301:P305)</f>
        <v>0</v>
      </c>
      <c r="R300" s="125">
        <f>SUM(R301:R305)</f>
        <v>2.0899999999999998E-2</v>
      </c>
      <c r="T300" s="126">
        <f>SUM(T301:T305)</f>
        <v>0</v>
      </c>
      <c r="AR300" s="120" t="s">
        <v>81</v>
      </c>
      <c r="AT300" s="127" t="s">
        <v>71</v>
      </c>
      <c r="AU300" s="127" t="s">
        <v>79</v>
      </c>
      <c r="AY300" s="120" t="s">
        <v>124</v>
      </c>
      <c r="BK300" s="128">
        <f>SUM(BK301:BK305)</f>
        <v>0</v>
      </c>
    </row>
    <row r="301" spans="2:65" s="1" customFormat="1" ht="21.75" customHeight="1">
      <c r="B301" s="31"/>
      <c r="C301" s="131" t="s">
        <v>498</v>
      </c>
      <c r="D301" s="131" t="s">
        <v>126</v>
      </c>
      <c r="E301" s="132" t="s">
        <v>1142</v>
      </c>
      <c r="F301" s="133" t="s">
        <v>1143</v>
      </c>
      <c r="G301" s="134" t="s">
        <v>177</v>
      </c>
      <c r="H301" s="135">
        <v>11</v>
      </c>
      <c r="I301" s="136"/>
      <c r="J301" s="137">
        <f>ROUND(I301*H301,2)</f>
        <v>0</v>
      </c>
      <c r="K301" s="133" t="s">
        <v>130</v>
      </c>
      <c r="L301" s="31"/>
      <c r="M301" s="138" t="s">
        <v>1</v>
      </c>
      <c r="N301" s="139" t="s">
        <v>37</v>
      </c>
      <c r="P301" s="140">
        <f>O301*H301</f>
        <v>0</v>
      </c>
      <c r="Q301" s="140">
        <v>1.9E-3</v>
      </c>
      <c r="R301" s="140">
        <f>Q301*H301</f>
        <v>2.0899999999999998E-2</v>
      </c>
      <c r="S301" s="140">
        <v>0</v>
      </c>
      <c r="T301" s="141">
        <f>S301*H301</f>
        <v>0</v>
      </c>
      <c r="AR301" s="142" t="s">
        <v>234</v>
      </c>
      <c r="AT301" s="142" t="s">
        <v>126</v>
      </c>
      <c r="AU301" s="142" t="s">
        <v>81</v>
      </c>
      <c r="AY301" s="16" t="s">
        <v>124</v>
      </c>
      <c r="BE301" s="143">
        <f>IF(N301="základní",J301,0)</f>
        <v>0</v>
      </c>
      <c r="BF301" s="143">
        <f>IF(N301="snížená",J301,0)</f>
        <v>0</v>
      </c>
      <c r="BG301" s="143">
        <f>IF(N301="zákl. přenesená",J301,0)</f>
        <v>0</v>
      </c>
      <c r="BH301" s="143">
        <f>IF(N301="sníž. přenesená",J301,0)</f>
        <v>0</v>
      </c>
      <c r="BI301" s="143">
        <f>IF(N301="nulová",J301,0)</f>
        <v>0</v>
      </c>
      <c r="BJ301" s="16" t="s">
        <v>79</v>
      </c>
      <c r="BK301" s="143">
        <f>ROUND(I301*H301,2)</f>
        <v>0</v>
      </c>
      <c r="BL301" s="16" t="s">
        <v>234</v>
      </c>
      <c r="BM301" s="142" t="s">
        <v>1144</v>
      </c>
    </row>
    <row r="302" spans="2:65" s="1" customFormat="1">
      <c r="B302" s="31"/>
      <c r="D302" s="144" t="s">
        <v>133</v>
      </c>
      <c r="F302" s="145" t="s">
        <v>1145</v>
      </c>
      <c r="I302" s="146"/>
      <c r="L302" s="31"/>
      <c r="M302" s="147"/>
      <c r="T302" s="55"/>
      <c r="AT302" s="16" t="s">
        <v>133</v>
      </c>
      <c r="AU302" s="16" t="s">
        <v>81</v>
      </c>
    </row>
    <row r="303" spans="2:65" s="1" customFormat="1" ht="16.5" customHeight="1">
      <c r="B303" s="31"/>
      <c r="C303" s="131" t="s">
        <v>506</v>
      </c>
      <c r="D303" s="131" t="s">
        <v>126</v>
      </c>
      <c r="E303" s="132" t="s">
        <v>1146</v>
      </c>
      <c r="F303" s="133" t="s">
        <v>1147</v>
      </c>
      <c r="G303" s="134" t="s">
        <v>273</v>
      </c>
      <c r="H303" s="135">
        <v>2.1000000000000001E-2</v>
      </c>
      <c r="I303" s="136"/>
      <c r="J303" s="137">
        <f>ROUND(I303*H303,2)</f>
        <v>0</v>
      </c>
      <c r="K303" s="133" t="s">
        <v>130</v>
      </c>
      <c r="L303" s="31"/>
      <c r="M303" s="138" t="s">
        <v>1</v>
      </c>
      <c r="N303" s="139" t="s">
        <v>37</v>
      </c>
      <c r="P303" s="140">
        <f>O303*H303</f>
        <v>0</v>
      </c>
      <c r="Q303" s="140">
        <v>0</v>
      </c>
      <c r="R303" s="140">
        <f>Q303*H303</f>
        <v>0</v>
      </c>
      <c r="S303" s="140">
        <v>0</v>
      </c>
      <c r="T303" s="141">
        <f>S303*H303</f>
        <v>0</v>
      </c>
      <c r="AR303" s="142" t="s">
        <v>234</v>
      </c>
      <c r="AT303" s="142" t="s">
        <v>126</v>
      </c>
      <c r="AU303" s="142" t="s">
        <v>81</v>
      </c>
      <c r="AY303" s="16" t="s">
        <v>124</v>
      </c>
      <c r="BE303" s="143">
        <f>IF(N303="základní",J303,0)</f>
        <v>0</v>
      </c>
      <c r="BF303" s="143">
        <f>IF(N303="snížená",J303,0)</f>
        <v>0</v>
      </c>
      <c r="BG303" s="143">
        <f>IF(N303="zákl. přenesená",J303,0)</f>
        <v>0</v>
      </c>
      <c r="BH303" s="143">
        <f>IF(N303="sníž. přenesená",J303,0)</f>
        <v>0</v>
      </c>
      <c r="BI303" s="143">
        <f>IF(N303="nulová",J303,0)</f>
        <v>0</v>
      </c>
      <c r="BJ303" s="16" t="s">
        <v>79</v>
      </c>
      <c r="BK303" s="143">
        <f>ROUND(I303*H303,2)</f>
        <v>0</v>
      </c>
      <c r="BL303" s="16" t="s">
        <v>234</v>
      </c>
      <c r="BM303" s="142" t="s">
        <v>1148</v>
      </c>
    </row>
    <row r="304" spans="2:65" s="1" customFormat="1" ht="19.5">
      <c r="B304" s="31"/>
      <c r="D304" s="144" t="s">
        <v>133</v>
      </c>
      <c r="F304" s="145" t="s">
        <v>1149</v>
      </c>
      <c r="I304" s="146"/>
      <c r="L304" s="31"/>
      <c r="M304" s="147"/>
      <c r="T304" s="55"/>
      <c r="AT304" s="16" t="s">
        <v>133</v>
      </c>
      <c r="AU304" s="16" t="s">
        <v>81</v>
      </c>
    </row>
    <row r="305" spans="2:65" s="1" customFormat="1" ht="58.5">
      <c r="B305" s="31"/>
      <c r="D305" s="144" t="s">
        <v>135</v>
      </c>
      <c r="F305" s="148" t="s">
        <v>1150</v>
      </c>
      <c r="I305" s="146"/>
      <c r="L305" s="31"/>
      <c r="M305" s="147"/>
      <c r="T305" s="55"/>
      <c r="AT305" s="16" t="s">
        <v>135</v>
      </c>
      <c r="AU305" s="16" t="s">
        <v>81</v>
      </c>
    </row>
    <row r="306" spans="2:65" s="11" customFormat="1" ht="22.9" customHeight="1">
      <c r="B306" s="119"/>
      <c r="D306" s="120" t="s">
        <v>71</v>
      </c>
      <c r="E306" s="129" t="s">
        <v>1151</v>
      </c>
      <c r="F306" s="129" t="s">
        <v>1152</v>
      </c>
      <c r="I306" s="122"/>
      <c r="J306" s="130">
        <f>BK306</f>
        <v>0</v>
      </c>
      <c r="L306" s="119"/>
      <c r="M306" s="124"/>
      <c r="P306" s="125">
        <f>SUM(P307:P310)</f>
        <v>0</v>
      </c>
      <c r="R306" s="125">
        <f>SUM(R307:R310)</f>
        <v>4.1032799999999999E-3</v>
      </c>
      <c r="T306" s="126">
        <f>SUM(T307:T310)</f>
        <v>0</v>
      </c>
      <c r="AR306" s="120" t="s">
        <v>81</v>
      </c>
      <c r="AT306" s="127" t="s">
        <v>71</v>
      </c>
      <c r="AU306" s="127" t="s">
        <v>79</v>
      </c>
      <c r="AY306" s="120" t="s">
        <v>124</v>
      </c>
      <c r="BK306" s="128">
        <f>SUM(BK307:BK310)</f>
        <v>0</v>
      </c>
    </row>
    <row r="307" spans="2:65" s="1" customFormat="1" ht="16.5" customHeight="1">
      <c r="B307" s="31"/>
      <c r="C307" s="131" t="s">
        <v>514</v>
      </c>
      <c r="D307" s="131" t="s">
        <v>126</v>
      </c>
      <c r="E307" s="132" t="s">
        <v>1153</v>
      </c>
      <c r="F307" s="133" t="s">
        <v>1154</v>
      </c>
      <c r="G307" s="134" t="s">
        <v>177</v>
      </c>
      <c r="H307" s="135">
        <v>22.795999999999999</v>
      </c>
      <c r="I307" s="136"/>
      <c r="J307" s="137">
        <f>ROUND(I307*H307,2)</f>
        <v>0</v>
      </c>
      <c r="K307" s="133" t="s">
        <v>130</v>
      </c>
      <c r="L307" s="31"/>
      <c r="M307" s="138" t="s">
        <v>1</v>
      </c>
      <c r="N307" s="139" t="s">
        <v>37</v>
      </c>
      <c r="P307" s="140">
        <f>O307*H307</f>
        <v>0</v>
      </c>
      <c r="Q307" s="140">
        <v>9.0000000000000006E-5</v>
      </c>
      <c r="R307" s="140">
        <f>Q307*H307</f>
        <v>2.05164E-3</v>
      </c>
      <c r="S307" s="140">
        <v>0</v>
      </c>
      <c r="T307" s="141">
        <f>S307*H307</f>
        <v>0</v>
      </c>
      <c r="AR307" s="142" t="s">
        <v>234</v>
      </c>
      <c r="AT307" s="142" t="s">
        <v>126</v>
      </c>
      <c r="AU307" s="142" t="s">
        <v>81</v>
      </c>
      <c r="AY307" s="16" t="s">
        <v>124</v>
      </c>
      <c r="BE307" s="143">
        <f>IF(N307="základní",J307,0)</f>
        <v>0</v>
      </c>
      <c r="BF307" s="143">
        <f>IF(N307="snížená",J307,0)</f>
        <v>0</v>
      </c>
      <c r="BG307" s="143">
        <f>IF(N307="zákl. přenesená",J307,0)</f>
        <v>0</v>
      </c>
      <c r="BH307" s="143">
        <f>IF(N307="sníž. přenesená",J307,0)</f>
        <v>0</v>
      </c>
      <c r="BI307" s="143">
        <f>IF(N307="nulová",J307,0)</f>
        <v>0</v>
      </c>
      <c r="BJ307" s="16" t="s">
        <v>79</v>
      </c>
      <c r="BK307" s="143">
        <f>ROUND(I307*H307,2)</f>
        <v>0</v>
      </c>
      <c r="BL307" s="16" t="s">
        <v>234</v>
      </c>
      <c r="BM307" s="142" t="s">
        <v>1155</v>
      </c>
    </row>
    <row r="308" spans="2:65" s="1" customFormat="1">
      <c r="B308" s="31"/>
      <c r="D308" s="144" t="s">
        <v>133</v>
      </c>
      <c r="F308" s="145" t="s">
        <v>1156</v>
      </c>
      <c r="I308" s="146"/>
      <c r="L308" s="31"/>
      <c r="M308" s="147"/>
      <c r="T308" s="55"/>
      <c r="AT308" s="16" t="s">
        <v>133</v>
      </c>
      <c r="AU308" s="16" t="s">
        <v>81</v>
      </c>
    </row>
    <row r="309" spans="2:65" s="1" customFormat="1" ht="16.5" customHeight="1">
      <c r="B309" s="31"/>
      <c r="C309" s="131" t="s">
        <v>523</v>
      </c>
      <c r="D309" s="131" t="s">
        <v>126</v>
      </c>
      <c r="E309" s="132" t="s">
        <v>1157</v>
      </c>
      <c r="F309" s="133" t="s">
        <v>1158</v>
      </c>
      <c r="G309" s="134" t="s">
        <v>177</v>
      </c>
      <c r="H309" s="135">
        <v>22.795999999999999</v>
      </c>
      <c r="I309" s="136"/>
      <c r="J309" s="137">
        <f>ROUND(I309*H309,2)</f>
        <v>0</v>
      </c>
      <c r="K309" s="133" t="s">
        <v>130</v>
      </c>
      <c r="L309" s="31"/>
      <c r="M309" s="138" t="s">
        <v>1</v>
      </c>
      <c r="N309" s="139" t="s">
        <v>37</v>
      </c>
      <c r="P309" s="140">
        <f>O309*H309</f>
        <v>0</v>
      </c>
      <c r="Q309" s="140">
        <v>9.0000000000000006E-5</v>
      </c>
      <c r="R309" s="140">
        <f>Q309*H309</f>
        <v>2.05164E-3</v>
      </c>
      <c r="S309" s="140">
        <v>0</v>
      </c>
      <c r="T309" s="141">
        <f>S309*H309</f>
        <v>0</v>
      </c>
      <c r="AR309" s="142" t="s">
        <v>234</v>
      </c>
      <c r="AT309" s="142" t="s">
        <v>126</v>
      </c>
      <c r="AU309" s="142" t="s">
        <v>81</v>
      </c>
      <c r="AY309" s="16" t="s">
        <v>124</v>
      </c>
      <c r="BE309" s="143">
        <f>IF(N309="základní",J309,0)</f>
        <v>0</v>
      </c>
      <c r="BF309" s="143">
        <f>IF(N309="snížená",J309,0)</f>
        <v>0</v>
      </c>
      <c r="BG309" s="143">
        <f>IF(N309="zákl. přenesená",J309,0)</f>
        <v>0</v>
      </c>
      <c r="BH309" s="143">
        <f>IF(N309="sníž. přenesená",J309,0)</f>
        <v>0</v>
      </c>
      <c r="BI309" s="143">
        <f>IF(N309="nulová",J309,0)</f>
        <v>0</v>
      </c>
      <c r="BJ309" s="16" t="s">
        <v>79</v>
      </c>
      <c r="BK309" s="143">
        <f>ROUND(I309*H309,2)</f>
        <v>0</v>
      </c>
      <c r="BL309" s="16" t="s">
        <v>234</v>
      </c>
      <c r="BM309" s="142" t="s">
        <v>1159</v>
      </c>
    </row>
    <row r="310" spans="2:65" s="1" customFormat="1">
      <c r="B310" s="31"/>
      <c r="D310" s="144" t="s">
        <v>133</v>
      </c>
      <c r="F310" s="145" t="s">
        <v>1160</v>
      </c>
      <c r="I310" s="146"/>
      <c r="L310" s="31"/>
      <c r="M310" s="147"/>
      <c r="T310" s="55"/>
      <c r="AT310" s="16" t="s">
        <v>133</v>
      </c>
      <c r="AU310" s="16" t="s">
        <v>81</v>
      </c>
    </row>
    <row r="311" spans="2:65" s="11" customFormat="1" ht="25.9" customHeight="1">
      <c r="B311" s="119"/>
      <c r="D311" s="120" t="s">
        <v>71</v>
      </c>
      <c r="E311" s="121" t="s">
        <v>865</v>
      </c>
      <c r="F311" s="121" t="s">
        <v>866</v>
      </c>
      <c r="I311" s="122"/>
      <c r="J311" s="123">
        <f>BK311</f>
        <v>0</v>
      </c>
      <c r="L311" s="119"/>
      <c r="M311" s="124"/>
      <c r="P311" s="125">
        <f>P312</f>
        <v>0</v>
      </c>
      <c r="R311" s="125">
        <f>R312</f>
        <v>0</v>
      </c>
      <c r="T311" s="126">
        <f>T312</f>
        <v>0</v>
      </c>
      <c r="AR311" s="120" t="s">
        <v>156</v>
      </c>
      <c r="AT311" s="127" t="s">
        <v>71</v>
      </c>
      <c r="AU311" s="127" t="s">
        <v>72</v>
      </c>
      <c r="AY311" s="120" t="s">
        <v>124</v>
      </c>
      <c r="BK311" s="128">
        <f>BK312</f>
        <v>0</v>
      </c>
    </row>
    <row r="312" spans="2:65" s="11" customFormat="1" ht="22.9" customHeight="1">
      <c r="B312" s="119"/>
      <c r="D312" s="120" t="s">
        <v>71</v>
      </c>
      <c r="E312" s="129" t="s">
        <v>867</v>
      </c>
      <c r="F312" s="129" t="s">
        <v>868</v>
      </c>
      <c r="I312" s="122"/>
      <c r="J312" s="130">
        <f>BK312</f>
        <v>0</v>
      </c>
      <c r="L312" s="119"/>
      <c r="M312" s="124"/>
      <c r="P312" s="125">
        <f>SUM(P313:P318)</f>
        <v>0</v>
      </c>
      <c r="R312" s="125">
        <f>SUM(R313:R318)</f>
        <v>0</v>
      </c>
      <c r="T312" s="126">
        <f>SUM(T313:T318)</f>
        <v>0</v>
      </c>
      <c r="AR312" s="120" t="s">
        <v>156</v>
      </c>
      <c r="AT312" s="127" t="s">
        <v>71</v>
      </c>
      <c r="AU312" s="127" t="s">
        <v>79</v>
      </c>
      <c r="AY312" s="120" t="s">
        <v>124</v>
      </c>
      <c r="BK312" s="128">
        <f>SUM(BK313:BK318)</f>
        <v>0</v>
      </c>
    </row>
    <row r="313" spans="2:65" s="1" customFormat="1" ht="16.5" customHeight="1">
      <c r="B313" s="31"/>
      <c r="C313" s="131" t="s">
        <v>530</v>
      </c>
      <c r="D313" s="131" t="s">
        <v>126</v>
      </c>
      <c r="E313" s="132" t="s">
        <v>1161</v>
      </c>
      <c r="F313" s="133" t="s">
        <v>1162</v>
      </c>
      <c r="G313" s="134" t="s">
        <v>872</v>
      </c>
      <c r="H313" s="135">
        <v>1</v>
      </c>
      <c r="I313" s="136"/>
      <c r="J313" s="137">
        <f>ROUND(I313*H313,2)</f>
        <v>0</v>
      </c>
      <c r="K313" s="133" t="s">
        <v>130</v>
      </c>
      <c r="L313" s="31"/>
      <c r="M313" s="138" t="s">
        <v>1</v>
      </c>
      <c r="N313" s="139" t="s">
        <v>37</v>
      </c>
      <c r="P313" s="140">
        <f>O313*H313</f>
        <v>0</v>
      </c>
      <c r="Q313" s="140">
        <v>0</v>
      </c>
      <c r="R313" s="140">
        <f>Q313*H313</f>
        <v>0</v>
      </c>
      <c r="S313" s="140">
        <v>0</v>
      </c>
      <c r="T313" s="141">
        <f>S313*H313</f>
        <v>0</v>
      </c>
      <c r="AR313" s="142" t="s">
        <v>873</v>
      </c>
      <c r="AT313" s="142" t="s">
        <v>126</v>
      </c>
      <c r="AU313" s="142" t="s">
        <v>81</v>
      </c>
      <c r="AY313" s="16" t="s">
        <v>124</v>
      </c>
      <c r="BE313" s="143">
        <f>IF(N313="základní",J313,0)</f>
        <v>0</v>
      </c>
      <c r="BF313" s="143">
        <f>IF(N313="snížená",J313,0)</f>
        <v>0</v>
      </c>
      <c r="BG313" s="143">
        <f>IF(N313="zákl. přenesená",J313,0)</f>
        <v>0</v>
      </c>
      <c r="BH313" s="143">
        <f>IF(N313="sníž. přenesená",J313,0)</f>
        <v>0</v>
      </c>
      <c r="BI313" s="143">
        <f>IF(N313="nulová",J313,0)</f>
        <v>0</v>
      </c>
      <c r="BJ313" s="16" t="s">
        <v>79</v>
      </c>
      <c r="BK313" s="143">
        <f>ROUND(I313*H313,2)</f>
        <v>0</v>
      </c>
      <c r="BL313" s="16" t="s">
        <v>873</v>
      </c>
      <c r="BM313" s="142" t="s">
        <v>1163</v>
      </c>
    </row>
    <row r="314" spans="2:65" s="1" customFormat="1">
      <c r="B314" s="31"/>
      <c r="D314" s="144" t="s">
        <v>133</v>
      </c>
      <c r="F314" s="145" t="s">
        <v>1162</v>
      </c>
      <c r="I314" s="146"/>
      <c r="L314" s="31"/>
      <c r="M314" s="147"/>
      <c r="T314" s="55"/>
      <c r="AT314" s="16" t="s">
        <v>133</v>
      </c>
      <c r="AU314" s="16" t="s">
        <v>81</v>
      </c>
    </row>
    <row r="315" spans="2:65" s="1" customFormat="1" ht="19.5">
      <c r="B315" s="31"/>
      <c r="D315" s="144" t="s">
        <v>135</v>
      </c>
      <c r="F315" s="148" t="s">
        <v>909</v>
      </c>
      <c r="I315" s="146"/>
      <c r="L315" s="31"/>
      <c r="M315" s="147"/>
      <c r="T315" s="55"/>
      <c r="AT315" s="16" t="s">
        <v>135</v>
      </c>
      <c r="AU315" s="16" t="s">
        <v>81</v>
      </c>
    </row>
    <row r="316" spans="2:65" s="1" customFormat="1" ht="16.5" customHeight="1">
      <c r="B316" s="31"/>
      <c r="C316" s="131" t="s">
        <v>539</v>
      </c>
      <c r="D316" s="131" t="s">
        <v>126</v>
      </c>
      <c r="E316" s="132" t="s">
        <v>888</v>
      </c>
      <c r="F316" s="133" t="s">
        <v>889</v>
      </c>
      <c r="G316" s="134" t="s">
        <v>872</v>
      </c>
      <c r="H316" s="135">
        <v>1</v>
      </c>
      <c r="I316" s="136"/>
      <c r="J316" s="137">
        <f>ROUND(I316*H316,2)</f>
        <v>0</v>
      </c>
      <c r="K316" s="133" t="s">
        <v>130</v>
      </c>
      <c r="L316" s="31"/>
      <c r="M316" s="138" t="s">
        <v>1</v>
      </c>
      <c r="N316" s="139" t="s">
        <v>37</v>
      </c>
      <c r="P316" s="140">
        <f>O316*H316</f>
        <v>0</v>
      </c>
      <c r="Q316" s="140">
        <v>0</v>
      </c>
      <c r="R316" s="140">
        <f>Q316*H316</f>
        <v>0</v>
      </c>
      <c r="S316" s="140">
        <v>0</v>
      </c>
      <c r="T316" s="141">
        <f>S316*H316</f>
        <v>0</v>
      </c>
      <c r="AR316" s="142" t="s">
        <v>873</v>
      </c>
      <c r="AT316" s="142" t="s">
        <v>126</v>
      </c>
      <c r="AU316" s="142" t="s">
        <v>81</v>
      </c>
      <c r="AY316" s="16" t="s">
        <v>124</v>
      </c>
      <c r="BE316" s="143">
        <f>IF(N316="základní",J316,0)</f>
        <v>0</v>
      </c>
      <c r="BF316" s="143">
        <f>IF(N316="snížená",J316,0)</f>
        <v>0</v>
      </c>
      <c r="BG316" s="143">
        <f>IF(N316="zákl. přenesená",J316,0)</f>
        <v>0</v>
      </c>
      <c r="BH316" s="143">
        <f>IF(N316="sníž. přenesená",J316,0)</f>
        <v>0</v>
      </c>
      <c r="BI316" s="143">
        <f>IF(N316="nulová",J316,0)</f>
        <v>0</v>
      </c>
      <c r="BJ316" s="16" t="s">
        <v>79</v>
      </c>
      <c r="BK316" s="143">
        <f>ROUND(I316*H316,2)</f>
        <v>0</v>
      </c>
      <c r="BL316" s="16" t="s">
        <v>873</v>
      </c>
      <c r="BM316" s="142" t="s">
        <v>1164</v>
      </c>
    </row>
    <row r="317" spans="2:65" s="1" customFormat="1">
      <c r="B317" s="31"/>
      <c r="D317" s="144" t="s">
        <v>133</v>
      </c>
      <c r="F317" s="145" t="s">
        <v>889</v>
      </c>
      <c r="I317" s="146"/>
      <c r="L317" s="31"/>
      <c r="M317" s="147"/>
      <c r="T317" s="55"/>
      <c r="AT317" s="16" t="s">
        <v>133</v>
      </c>
      <c r="AU317" s="16" t="s">
        <v>81</v>
      </c>
    </row>
    <row r="318" spans="2:65" s="1" customFormat="1" ht="19.5">
      <c r="B318" s="31"/>
      <c r="D318" s="144" t="s">
        <v>135</v>
      </c>
      <c r="F318" s="148" t="s">
        <v>875</v>
      </c>
      <c r="I318" s="146"/>
      <c r="L318" s="31"/>
      <c r="M318" s="182"/>
      <c r="N318" s="183"/>
      <c r="O318" s="183"/>
      <c r="P318" s="183"/>
      <c r="Q318" s="183"/>
      <c r="R318" s="183"/>
      <c r="S318" s="183"/>
      <c r="T318" s="184"/>
      <c r="AT318" s="16" t="s">
        <v>135</v>
      </c>
      <c r="AU318" s="16" t="s">
        <v>81</v>
      </c>
    </row>
    <row r="319" spans="2:65" s="1" customFormat="1" ht="6.95" customHeight="1">
      <c r="B319" s="43"/>
      <c r="C319" s="44"/>
      <c r="D319" s="44"/>
      <c r="E319" s="44"/>
      <c r="F319" s="44"/>
      <c r="G319" s="44"/>
      <c r="H319" s="44"/>
      <c r="I319" s="44"/>
      <c r="J319" s="44"/>
      <c r="K319" s="44"/>
      <c r="L319" s="31"/>
    </row>
  </sheetData>
  <sheetProtection algorithmName="SHA-512" hashValue="BJfybmDaJIOMYM25abYPaV9s74lSsBQg1j1sfml6xNBrCdEEkVqImaTkYLYYoegUhpVvWTuU4p5vKLazEBr21w==" saltValue="OSZHqEPnKFM/h7CbiN4dr7yBryBCJ5ThR2LnH9VkKIDlZCi+w08ixW/yL9iAHE099PKYIxH/1rUyjnVwuPJ5MQ==" spinCount="100000" sheet="1" objects="1" scenarios="1" formatColumns="0" formatRows="0" autoFilter="0"/>
  <autoFilter ref="C127:K318" xr:uid="{00000000-0009-0000-0000-000002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58"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201 - Most ev.č. 14 Žitná...</vt:lpstr>
      <vt:lpstr>301 - Přeložka vodovodu</vt:lpstr>
      <vt:lpstr>'201 - Most ev.č. 14 Žitná...'!Názvy_tisku</vt:lpstr>
      <vt:lpstr>'301 - Přeložka vodovodu'!Názvy_tisku</vt:lpstr>
      <vt:lpstr>'Rekapitulace stavby'!Názvy_tisku</vt:lpstr>
      <vt:lpstr>'201 - Most ev.č. 14 Žitná...'!Oblast_tisku</vt:lpstr>
      <vt:lpstr>'301 - Přeložka vodovodu'!Oblast_tisku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KARLOVA\karlova</dc:creator>
  <cp:lastModifiedBy>Tillner, Jiří</cp:lastModifiedBy>
  <cp:lastPrinted>2024-08-06T08:31:56Z</cp:lastPrinted>
  <dcterms:created xsi:type="dcterms:W3CDTF">2021-06-28T11:12:31Z</dcterms:created>
  <dcterms:modified xsi:type="dcterms:W3CDTF">2024-08-06T08:32:00Z</dcterms:modified>
</cp:coreProperties>
</file>