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-I.etapa - Chodník ..." sheetId="2" r:id="rId2"/>
    <sheet name="SO 101-I. - Stabilizace p..." sheetId="3" r:id="rId3"/>
    <sheet name="SO 102 - Chodník" sheetId="4" r:id="rId4"/>
    <sheet name="SO 102. - Stabilizace pláně" sheetId="5" r:id="rId5"/>
    <sheet name="201 - SO201 zárubní zídka..." sheetId="6" r:id="rId6"/>
    <sheet name="04 - Elektroinstalace I. ..." sheetId="7" r:id="rId7"/>
    <sheet name="VRN - Vedlejší rozpočtové..." sheetId="8" r:id="rId8"/>
    <sheet name="Seznam figur" sheetId="9" r:id="rId9"/>
  </sheets>
  <definedNames>
    <definedName name="_xlnm.Print_Area" localSheetId="0">'Rekapitulace stavby'!$D$4:$AO$76,'Rekapitulace stavby'!$C$82:$AQ$102</definedName>
    <definedName name="_xlnm._FilterDatabase" localSheetId="1" hidden="1">'SO 101-I.etapa - Chodník ...'!$C$122:$K$299</definedName>
    <definedName name="_xlnm.Print_Area" localSheetId="1">'SO 101-I.etapa - Chodník ...'!$C$4:$J$76,'SO 101-I.etapa - Chodník ...'!$C$82:$J$104,'SO 101-I.etapa - Chodník ...'!$C$110:$K$299</definedName>
    <definedName name="_xlnm._FilterDatabase" localSheetId="2" hidden="1">'SO 101-I. - Stabilizace p...'!$C$118:$K$130</definedName>
    <definedName name="_xlnm.Print_Area" localSheetId="2">'SO 101-I. - Stabilizace p...'!$C$4:$J$76,'SO 101-I. - Stabilizace p...'!$C$82:$J$100,'SO 101-I. - Stabilizace p...'!$C$106:$K$130</definedName>
    <definedName name="_xlnm._FilterDatabase" localSheetId="3" hidden="1">'SO 102 - Chodník'!$C$122:$K$362</definedName>
    <definedName name="_xlnm.Print_Area" localSheetId="3">'SO 102 - Chodník'!$C$4:$J$76,'SO 102 - Chodník'!$C$82:$J$104,'SO 102 - Chodník'!$C$110:$K$362</definedName>
    <definedName name="_xlnm._FilterDatabase" localSheetId="4" hidden="1">'SO 102. - Stabilizace pláně'!$C$118:$K$130</definedName>
    <definedName name="_xlnm.Print_Area" localSheetId="4">'SO 102. - Stabilizace pláně'!$C$4:$J$76,'SO 102. - Stabilizace pláně'!$C$82:$J$100,'SO 102. - Stabilizace pláně'!$C$106:$K$130</definedName>
    <definedName name="_xlnm._FilterDatabase" localSheetId="5" hidden="1">'201 - SO201 zárubní zídka...'!$C$128:$K$248</definedName>
    <definedName name="_xlnm.Print_Area" localSheetId="5">'201 - SO201 zárubní zídka...'!$C$4:$J$76,'201 - SO201 zárubní zídka...'!$C$82:$J$110,'201 - SO201 zárubní zídka...'!$C$116:$K$248</definedName>
    <definedName name="_xlnm._FilterDatabase" localSheetId="6" hidden="1">'04 - Elektroinstalace I. ...'!$C$118:$K$216</definedName>
    <definedName name="_xlnm.Print_Area" localSheetId="6">'04 - Elektroinstalace I. ...'!$C$4:$J$76,'04 - Elektroinstalace I. ...'!$C$82:$J$100,'04 - Elektroinstalace I. ...'!$C$106:$K$216</definedName>
    <definedName name="_xlnm._FilterDatabase" localSheetId="7" hidden="1">'VRN - Vedlejší rozpočtové...'!$C$120:$K$137</definedName>
    <definedName name="_xlnm.Print_Area" localSheetId="7">'VRN - Vedlejší rozpočtové...'!$C$4:$J$76,'VRN - Vedlejší rozpočtové...'!$C$82:$J$102,'VRN - Vedlejší rozpočtové...'!$C$108:$K$137</definedName>
    <definedName name="_xlnm.Print_Area" localSheetId="8">'Seznam figur'!$C$4:$G$104</definedName>
    <definedName name="_xlnm.Print_Titles" localSheetId="0">'Rekapitulace stavby'!$92:$92</definedName>
    <definedName name="_xlnm.Print_Titles" localSheetId="1">'SO 101-I.etapa - Chodník ...'!$122:$122</definedName>
    <definedName name="_xlnm.Print_Titles" localSheetId="2">'SO 101-I. - Stabilizace p...'!$118:$118</definedName>
    <definedName name="_xlnm.Print_Titles" localSheetId="3">'SO 102 - Chodník'!$122:$122</definedName>
    <definedName name="_xlnm.Print_Titles" localSheetId="4">'SO 102. - Stabilizace pláně'!$118:$118</definedName>
    <definedName name="_xlnm.Print_Titles" localSheetId="5">'201 - SO201 zárubní zídka...'!$128:$128</definedName>
    <definedName name="_xlnm.Print_Titles" localSheetId="6">'04 - Elektroinstalace I. ...'!$118:$118</definedName>
    <definedName name="_xlnm.Print_Titles" localSheetId="7">'VRN - Vedlejší rozpočtové...'!$120:$120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<sst xmlns="http://schemas.openxmlformats.org/spreadsheetml/2006/main" count="7253" uniqueCount="1044">
  <si>
    <t>Export Komplet</t>
  </si>
  <si>
    <t/>
  </si>
  <si>
    <t>2.0</t>
  </si>
  <si>
    <t>ZAMOK</t>
  </si>
  <si>
    <t>False</t>
  </si>
  <si>
    <t>{adef116c-3f69-4b5c-8ab1-3de25919e07f}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</si>
  <si>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</si>
  <si>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</si>
  <si>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</si>
  <si>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</si>
  <si>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</si>
  <si>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</si>
  <si>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</si>
  <si>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</si>
  <si>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20230103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</si>
  <si>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</si>
  <si>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</si>
  <si>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Komunikace pro pěší a cyklisty průmyslová zóna I. etapa</t>
  </si>
  <si>
    <t>KSO:</t>
  </si>
  <si>
    <t>CC-CZ:</t>
  </si>
  <si>
    <t>Místo:</t>
  </si>
  <si>
    <t>Rumburk 2</t>
  </si>
  <si>
    <t>Datum:</t>
  </si>
  <si>
    <t>4. 1. 2023</t>
  </si>
  <si>
    <t>Zadavatel:</t>
  </si>
  <si>
    <t>IČ:</t>
  </si>
  <si>
    <t>Město Rumburk</t>
  </si>
  <si>
    <t>DIČ:</t>
  </si>
  <si>
    <t>Uchazeč:</t>
  </si>
  <si>
    <t>Vyplň údaj</t>
  </si>
  <si>
    <t>Projektant:</t>
  </si>
  <si>
    <t>KIP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</si>
  <si>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</si>
  <si>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</si>
  <si>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</si>
  <si>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</si>
  <si>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</si>
  <si>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</si>
  <si>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</si>
  <si>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</si>
  <si>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</si>
  <si>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</si>
  <si>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</si>
  <si>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</si>
  <si>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</si>
  <si>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</si>
  <si>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</si>
  <si>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</si>
  <si>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</si>
  <si>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</si>
  <si>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</si>
  <si>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</si>
  <si>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</si>
  <si>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</si>
  <si>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</si>
  <si>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</si>
  <si>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</si>
  <si>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</si>
  <si>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</si>
  <si>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</si>
  <si>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</si>
  <si>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</si>
  <si>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</si>
  <si>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</si>
  <si>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</si>
  <si>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</si>
  <si>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</si>
  <si>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</si>
  <si>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</si>
  <si>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</si>
  <si>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</si>
  <si>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</si>
  <si>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</si>
  <si>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</si>
  <si>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</si>
  <si>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</si>
  <si>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</si>
  <si>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</si>
  <si>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</si>
  <si>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</si>
  <si>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</si>
  <si>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101-I.etapa</t>
  </si>
  <si>
    <t xml:space="preserve">Chodník a cyklostezka vč.dopravního značení </t>
  </si>
  <si>
    <t>STA</t>
  </si>
  <si>
    <t>1</t>
  </si>
  <si>
    <t>{5e2c0e7f-0098-40a9-b7b2-0c77ebb7766d}</t>
  </si>
  <si>
    <t>2</t>
  </si>
  <si>
    <t>SO 101-I.</t>
  </si>
  <si>
    <t>Stabilizace pláně - I.etapa</t>
  </si>
  <si>
    <t>{c0cb8524-d9b8-4893-9356-96af53a5ad7f}</t>
  </si>
  <si>
    <t>SO 102</t>
  </si>
  <si>
    <t>Chodník</t>
  </si>
  <si>
    <t>{f6e8388f-ce96-4221-912b-36fd680384b9}</t>
  </si>
  <si>
    <t>SO 102.</t>
  </si>
  <si>
    <t>Stabilizace pláně</t>
  </si>
  <si>
    <t>{45c86d89-1393-47cb-a09f-dcb9d5b1d95c}</t>
  </si>
  <si>
    <t>201</t>
  </si>
  <si>
    <t>SO201 zárubní zídka a ochr. zábradlí</t>
  </si>
  <si>
    <t>{44a2b48b-d229-4ef4-a141-6cca66cbaca5}</t>
  </si>
  <si>
    <t>04</t>
  </si>
  <si>
    <t>Elektroinstalace I. etapa</t>
  </si>
  <si>
    <t>{ac73431a-b4b1-420f-9e26-ff563111ece1}</t>
  </si>
  <si>
    <t>VRN</t>
  </si>
  <si>
    <t>Vedlejší rozpočtové náklady</t>
  </si>
  <si>
    <t>{6e0de88a-eef2-4426-b399-6c7c4eacf038}</t>
  </si>
  <si>
    <t>cyklo</t>
  </si>
  <si>
    <t>254,8</t>
  </si>
  <si>
    <t>drén</t>
  </si>
  <si>
    <t>89,8</t>
  </si>
  <si>
    <t>KRYCÍ LIST SOUPISU PRACÍ</t>
  </si>
  <si>
    <t>chodník</t>
  </si>
  <si>
    <t>4,7</t>
  </si>
  <si>
    <t>komunikace</t>
  </si>
  <si>
    <t>30,9</t>
  </si>
  <si>
    <t>sjezdy</t>
  </si>
  <si>
    <t>39</t>
  </si>
  <si>
    <t>slepecká_dl</t>
  </si>
  <si>
    <t>15,8</t>
  </si>
  <si>
    <t>Objekt:</t>
  </si>
  <si>
    <t xml:space="preserve">SO 101-I.etapa - Chodník a cyklostezka vč.dopravního značení </t>
  </si>
  <si>
    <t>Rumburk</t>
  </si>
  <si>
    <t>27275850</t>
  </si>
  <si>
    <t>VPH s.r.o.</t>
  </si>
  <si>
    <t>CZ27275850</t>
  </si>
  <si>
    <t>ing.Žílová Helena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</si>
  <si>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</si>
  <si>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</si>
  <si>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</si>
  <si>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</si>
  <si>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</si>
  <si>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</si>
  <si>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</si>
  <si>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</si>
  <si>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</si>
  <si>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</si>
  <si>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</si>
  <si>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</si>
  <si>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</si>
  <si>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</si>
  <si>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</si>
  <si>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</si>
  <si>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</si>
  <si>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</si>
  <si>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</si>
  <si>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</si>
  <si>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</si>
  <si>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</si>
  <si>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</si>
  <si>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</si>
  <si>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</si>
  <si>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</si>
  <si>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</si>
  <si>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</si>
  <si>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</si>
  <si>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</si>
  <si>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</si>
  <si>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</si>
  <si>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m2</t>
  </si>
  <si>
    <t>CS ÚRS 2023 01</t>
  </si>
  <si>
    <t>4</t>
  </si>
  <si>
    <t>1814013563</t>
  </si>
  <si>
    <t>PP</t>
  </si>
  <si>
    <t>P</t>
  </si>
  <si>
    <t>Poznámka k položce:
stávající silnice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</si>
  <si>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</si>
  <si>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</si>
  <si>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-243951027</t>
  </si>
  <si>
    <t>3</t>
  </si>
  <si>
    <t>113154255</t>
  </si>
  <si>
    <t>Frézování živičného podkladu nebo krytu s naložením na dopravní prostředek plochy přes 500 do 1 000 m2 s překážkami v trase pruhu šířky do 1 m, tloušťky vrstvy 200 mm</t>
  </si>
  <si>
    <t>-1658304590</t>
  </si>
  <si>
    <t>121151113</t>
  </si>
  <si>
    <t>Sejmutí ornice plochy do 500 m2 tl vrstvy do 200 mm strojně</t>
  </si>
  <si>
    <t>-1883511516</t>
  </si>
  <si>
    <t>Sejmutí ornice strojně při souvislé ploše přes 100 do 500 m2, tl. vrstvy do 200 mm</t>
  </si>
  <si>
    <t>5</t>
  </si>
  <si>
    <t>122251103</t>
  </si>
  <si>
    <t>Odkopávky a prokopávky nezapažené v hornině třídy těžitelnosti I skupiny 3 objem do 100 m3 strojně</t>
  </si>
  <si>
    <t>m3</t>
  </si>
  <si>
    <t>-257320010</t>
  </si>
  <si>
    <t>Odkopávky a prokopávky nezapažené strojně v hornině třídy těžitelnosti I skupiny 3 přes 50 do 100 m3</t>
  </si>
  <si>
    <t>VV</t>
  </si>
  <si>
    <t>14,67</t>
  </si>
  <si>
    <t>6</t>
  </si>
  <si>
    <t>132251103</t>
  </si>
  <si>
    <t>Hloubení rýh nezapažených š do 800 mm v hornině třídy těžitelnosti I skupiny 3 objem do 100 m3 strojně</t>
  </si>
  <si>
    <t>897920670</t>
  </si>
  <si>
    <t>Hloubení nezapažených rýh šířky do 800 mm strojně s urovnáním dna do předepsaného profilu a spádu v hornině třídy těžitelnosti I skupiny 3 přes 50 do 100 m3</t>
  </si>
  <si>
    <t>drén*0,4*0,5</t>
  </si>
  <si>
    <t>7</t>
  </si>
  <si>
    <t>162251102</t>
  </si>
  <si>
    <t>Vodorovné přemístění přes 20 do 50 m výkopku/sypaniny z horniny třídy těžitelnosti I skupiny 1 až 3</t>
  </si>
  <si>
    <t>772494170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</si>
  <si>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</si>
  <si>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77,445"ornice pro krajnice</t>
  </si>
  <si>
    <t>8</t>
  </si>
  <si>
    <t>162751117</t>
  </si>
  <si>
    <t>Vodorovné přemístění přes 9 000 do 10000 m výkopku/sypaniny z horniny třídy těžitelnosti I skupiny 1 až 3</t>
  </si>
  <si>
    <t>-691747110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</si>
  <si>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</si>
  <si>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144,853-14,67-17,96"násyp-odkopávky-rýhy</t>
  </si>
  <si>
    <t>163,812-77,445"krajnice-ornice</t>
  </si>
  <si>
    <t>Součet</t>
  </si>
  <si>
    <t>9</t>
  </si>
  <si>
    <t>M</t>
  </si>
  <si>
    <t>10364100</t>
  </si>
  <si>
    <t>zemina pro terénní úpravy - tříděná</t>
  </si>
  <si>
    <t>t</t>
  </si>
  <si>
    <t>-420308173</t>
  </si>
  <si>
    <t>198,59*1,65 "Přepočtené koeficientem množství</t>
  </si>
  <si>
    <t>10</t>
  </si>
  <si>
    <t>167151111</t>
  </si>
  <si>
    <t>Nakládání výkopku z hornin třídy těžitelnosti I skupiny 1 až 3 přes 100 m3</t>
  </si>
  <si>
    <t>202297145</t>
  </si>
  <si>
    <t>Nakládání, skládání a překládání neulehlého výkopku nebo sypaniny strojně nakládání, množství přes 100 m3, z hornin třídy těžitelnosti I, skupiny 1 až 3</t>
  </si>
  <si>
    <t>198,59"ze zemníku</t>
  </si>
  <si>
    <t>77,445" pro krajnice</t>
  </si>
  <si>
    <t>11</t>
  </si>
  <si>
    <t>171151111</t>
  </si>
  <si>
    <t>Uložení sypaniny z hornin nesoudržných sypkých do násypů zhutněných strojně</t>
  </si>
  <si>
    <t>802749826</t>
  </si>
  <si>
    <t>Uložení sypanin do násypů strojně s rozprostřením sypaniny ve vrstvách a s hrubým urovnáním zhutněných z hornin nesoudržných sypkých</t>
  </si>
  <si>
    <t>144,853</t>
  </si>
  <si>
    <t>12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</si>
  <si>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</si>
  <si>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</si>
  <si>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-468044223</t>
  </si>
  <si>
    <t>13</t>
  </si>
  <si>
    <t>58343959</t>
  </si>
  <si>
    <t>kamenivo drcené hrubé frakce 32/63</t>
  </si>
  <si>
    <t>106914174</t>
  </si>
  <si>
    <t>17,96*2 "Přepočtené koeficientem množství</t>
  </si>
  <si>
    <t>14</t>
  </si>
  <si>
    <t>181411122</t>
  </si>
  <si>
    <t>Založení trávníku na půdě předem připravené plochy do 1000 m2 výsevem včetně utažení lučního na svahu přes 1:5 do 1:2</t>
  </si>
  <si>
    <t>1635221477</t>
  </si>
  <si>
    <t>163,812/0,2</t>
  </si>
  <si>
    <t>00572100</t>
  </si>
  <si>
    <t>osivo jetelotráva intenzivní víceletá</t>
  </si>
  <si>
    <t>kg</t>
  </si>
  <si>
    <t>-115317497</t>
  </si>
  <si>
    <t>819,06*0,015 "Přepočtené koeficientem množství</t>
  </si>
  <si>
    <t>16</t>
  </si>
  <si>
    <t>181951112</t>
  </si>
  <si>
    <t>Úprava pláně v hornině třídy těžitelnosti I skupiny 1 až 3 se zhutněním strojně</t>
  </si>
  <si>
    <t>-483722858</t>
  </si>
  <si>
    <t>Úprava pláně vyrovnáním výškových rozdílů strojně v hornině třídy těžitelnosti I, skupiny 1 až 3 se zhutněním</t>
  </si>
  <si>
    <t>417,834</t>
  </si>
  <si>
    <t>17</t>
  </si>
  <si>
    <t>182251101</t>
  </si>
  <si>
    <t>Svahování násypů strojně</t>
  </si>
  <si>
    <t>1841825487</t>
  </si>
  <si>
    <t>Svahování trvalých svahů do projektovaných profilů strojně s potřebným přemístěním výkopku při svahování násypů v jakékoliv hornině</t>
  </si>
  <si>
    <t>27,094</t>
  </si>
  <si>
    <t>Komunikace pozemní</t>
  </si>
  <si>
    <t>18</t>
  </si>
  <si>
    <t>564851111</t>
  </si>
  <si>
    <t>Podklad ze štěrkodrti ŠD s rozprostřením a zhutněním, po zhutnění tl. 150 mm</t>
  </si>
  <si>
    <t>-711315332</t>
  </si>
  <si>
    <t>sjezdy*2+slepecká_dl*2</t>
  </si>
  <si>
    <t>19</t>
  </si>
  <si>
    <t>564861111</t>
  </si>
  <si>
    <t>Podklad ze štěrkodrti ŠD s rozprostřením a zhutněním, po zhutnění tl. 200 mm</t>
  </si>
  <si>
    <t>1314024603</t>
  </si>
  <si>
    <t>chodník+cyklo</t>
  </si>
  <si>
    <t>20</t>
  </si>
  <si>
    <t>564871111</t>
  </si>
  <si>
    <t>Podklad ze štěrkodrti ŠD s rozprostřením a zhutněním, po zhutnění tl. 250 mm</t>
  </si>
  <si>
    <t>-1484285317</t>
  </si>
  <si>
    <t>564962111</t>
  </si>
  <si>
    <t>Podklad z mechanicky zpevněného kameniva MZK (minerální beton) s rozprostřením a s hutněním, po zhutnění tl. 200 mm</t>
  </si>
  <si>
    <t>-104432970</t>
  </si>
  <si>
    <t>22</t>
  </si>
  <si>
    <t>565135111</t>
  </si>
  <si>
    <t>Asfaltový beton vrstva podkladní ACP 16 (obalované kamenivo střednězrnné - OKS) s rozprostřením a zhutněním v pruhu šířky do 3 m, po zhutnění tl. 50 mm</t>
  </si>
  <si>
    <t>117171103</t>
  </si>
  <si>
    <t>sjezdy+chodník+cyklo</t>
  </si>
  <si>
    <t>23</t>
  </si>
  <si>
    <t>565166112</t>
  </si>
  <si>
    <t>Asfaltový beton vrstva podkladní ACP 22 (obalované kamenivo hrubozrnné - OKH) s rozprostřením a zhutněním v pruhu šířky do 3 m, po zhutnění tl. 90 mm</t>
  </si>
  <si>
    <t>11079567</t>
  </si>
  <si>
    <t>24</t>
  </si>
  <si>
    <t>569903311</t>
  </si>
  <si>
    <t>Zřízení zemních krajnic z hornin jakékoliv třídy se zhutněním</t>
  </si>
  <si>
    <t>934304434</t>
  </si>
  <si>
    <t>Poznámka k položce:
Dle tabulky kubatur</t>
  </si>
  <si>
    <t>25</t>
  </si>
  <si>
    <t>573111111</t>
  </si>
  <si>
    <t>Postřik infiltrační PI z asfaltu silničního s posypem kamenivem, v množství 0,60 kg/m2</t>
  </si>
  <si>
    <t>1956003542</t>
  </si>
  <si>
    <t>26</t>
  </si>
  <si>
    <t>573191111</t>
  </si>
  <si>
    <t>Postřik infiltrační kationaktivní emulzí v množství 1,00 kg/m2</t>
  </si>
  <si>
    <t>564237991</t>
  </si>
  <si>
    <t>chodník+cyklo+sjezdy</t>
  </si>
  <si>
    <t>27</t>
  </si>
  <si>
    <t>573231106</t>
  </si>
  <si>
    <t>Postřik spojovací PS bez posypu kamenivem ze silniční emulze, v množství 0,30 kg/m2</t>
  </si>
  <si>
    <t>-1441758848</t>
  </si>
  <si>
    <t>komunikace*2+chodník+cyklo+sjezdy</t>
  </si>
  <si>
    <t>28</t>
  </si>
  <si>
    <t>577134131</t>
  </si>
  <si>
    <t>Asfaltový beton vrstva obrusná ACO 11 (ABS) s rozprostřením a se zhutněním z modifikovaného asfaltu v pruhu šířky do 3 m, po zhutnění tl. 40 mm</t>
  </si>
  <si>
    <t>-1033135661</t>
  </si>
  <si>
    <t>14,1+13,2+3,6</t>
  </si>
  <si>
    <t>29</t>
  </si>
  <si>
    <t>577144111</t>
  </si>
  <si>
    <t>Asfaltový beton vrstva obrusná ACO 11 (ABS) s rozprostřením a se zhutněním z nemodifikovaného asfaltu v pruhu šířky do 3 m tř. I, po zhutnění tl. 50 mm</t>
  </si>
  <si>
    <t>-915317921</t>
  </si>
  <si>
    <t>40,1+63,6+151,1</t>
  </si>
  <si>
    <t>29,7+9,3</t>
  </si>
  <si>
    <t>30</t>
  </si>
  <si>
    <t>596211110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</si>
  <si>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</si>
  <si>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-594252533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</si>
  <si>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</t>
  </si>
  <si>
    <t>4,7+4,8+4,3+2</t>
  </si>
  <si>
    <t>31</t>
  </si>
  <si>
    <t>59245006</t>
  </si>
  <si>
    <t>dlažba skladebná betonová pro nevidomé 200x100x60mm barevná</t>
  </si>
  <si>
    <t>1434345891</t>
  </si>
  <si>
    <t>15,8*1,02 "Přepočtené koeficientem množství</t>
  </si>
  <si>
    <t>Trubní vedení</t>
  </si>
  <si>
    <t>32</t>
  </si>
  <si>
    <t>871218113</t>
  </si>
  <si>
    <t>Kladení drenážního potrubí z plastických hmot do připravené rýhy z flexibilního PVC, průměru do 65 mm</t>
  </si>
  <si>
    <t>m</t>
  </si>
  <si>
    <t>324137710</t>
  </si>
  <si>
    <t>74,3+6+9,5</t>
  </si>
  <si>
    <t>33</t>
  </si>
  <si>
    <t>28611223</t>
  </si>
  <si>
    <t>trubka PVC drenážní flexibilní D 100mm</t>
  </si>
  <si>
    <t>-1009682362</t>
  </si>
  <si>
    <t>89,8*1,01 "Přepočtené koeficientem množství</t>
  </si>
  <si>
    <t>34</t>
  </si>
  <si>
    <t>895111121</t>
  </si>
  <si>
    <t>Drenážní šachtice normální z betonových dílců typ Šn 60 hl. do 1 m</t>
  </si>
  <si>
    <t>kus</t>
  </si>
  <si>
    <t>-2040423936</t>
  </si>
  <si>
    <t>Ostatní konstrukce a práce, bourání</t>
  </si>
  <si>
    <t>35</t>
  </si>
  <si>
    <t>914111111</t>
  </si>
  <si>
    <t>Montáž svislé dopravní značky základní velikosti do 1 m2 objímkami na sloupky nebo konzoly</t>
  </si>
  <si>
    <t>2102813359</t>
  </si>
  <si>
    <t>36</t>
  </si>
  <si>
    <t>40444110</t>
  </si>
  <si>
    <t>značka dopravní svislá zákazová B FeZn JAC 700mm</t>
  </si>
  <si>
    <t>CS ÚRS 2019 01</t>
  </si>
  <si>
    <t>1814071184</t>
  </si>
  <si>
    <t>Poznámka k položce:
Svislé dopravní značení na silnici I.třídy I/9 bude provedeno v souladu se standardy ŘSD PPK SZ (fólie třídy č.2) dle TP 133</t>
  </si>
  <si>
    <t>37</t>
  </si>
  <si>
    <t>40444000</t>
  </si>
  <si>
    <t>značka dopravní svislá výstražná FeZn A1-A30 P1,P4 700mm</t>
  </si>
  <si>
    <t>746699423</t>
  </si>
  <si>
    <t>38</t>
  </si>
  <si>
    <t>40444230</t>
  </si>
  <si>
    <t>značka dopravní svislá FeZn NK 500x500mm</t>
  </si>
  <si>
    <t>-1139892403</t>
  </si>
  <si>
    <t>40444230.1</t>
  </si>
  <si>
    <t>retroreflexní tabule 750 x 750 mm.</t>
  </si>
  <si>
    <t>833993298</t>
  </si>
  <si>
    <t>40</t>
  </si>
  <si>
    <t>40445572</t>
  </si>
  <si>
    <t>značka dopravní svislá retroreflexní fólie tř 1 Al prolis D 500mm</t>
  </si>
  <si>
    <t>52641620</t>
  </si>
  <si>
    <t>41</t>
  </si>
  <si>
    <t>40444332</t>
  </si>
  <si>
    <t>značka dopravní svislá FeZn NK 500x150mm</t>
  </si>
  <si>
    <t>-434916528</t>
  </si>
  <si>
    <t>42</t>
  </si>
  <si>
    <t>914511111</t>
  </si>
  <si>
    <t>Montáž sloupku dopravních značek délky do 3,5 m do betonového základu</t>
  </si>
  <si>
    <t>-334321313</t>
  </si>
  <si>
    <t>43</t>
  </si>
  <si>
    <t>40445230</t>
  </si>
  <si>
    <t>sloupek pro dopravní značku Zn D 70mm v 3,5m</t>
  </si>
  <si>
    <t>1776898988</t>
  </si>
  <si>
    <t>44</t>
  </si>
  <si>
    <t>40445257</t>
  </si>
  <si>
    <t>svorka upínací na sloupek D 70mm</t>
  </si>
  <si>
    <t>-1487543056</t>
  </si>
  <si>
    <t>9*2</t>
  </si>
  <si>
    <t>45</t>
  </si>
  <si>
    <t>40445254</t>
  </si>
  <si>
    <t>víčko plastové na sloupek D 70mm</t>
  </si>
  <si>
    <t>637489852</t>
  </si>
  <si>
    <t>46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</si>
  <si>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</si>
  <si>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</si>
  <si>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1778115903</t>
  </si>
  <si>
    <t>6,1+28+27</t>
  </si>
  <si>
    <t>47</t>
  </si>
  <si>
    <t>59217034</t>
  </si>
  <si>
    <t>obrubník betonový silniční 1000x150x300mm</t>
  </si>
  <si>
    <t>-1409734352</t>
  </si>
  <si>
    <t>61,1*1,01 "Přepočtené koeficientem množství</t>
  </si>
  <si>
    <t>48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</si>
  <si>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</si>
  <si>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</si>
  <si>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-887742209</t>
  </si>
  <si>
    <t>16,6+9+55,1+45,6</t>
  </si>
  <si>
    <t>49</t>
  </si>
  <si>
    <t>59217012</t>
  </si>
  <si>
    <t>obrubník betonový zahradní 500x80x250mm</t>
  </si>
  <si>
    <t>372998134</t>
  </si>
  <si>
    <t>126,3*1,01 "Přepočtené koeficientem množství</t>
  </si>
  <si>
    <t>50</t>
  </si>
  <si>
    <t>919731123</t>
  </si>
  <si>
    <t>Zarovnání styčné plochy podkladu nebo krytu podél vybourané části komunikace nebo zpevněné plochy živičné tl. přes 100 do 200 mm</t>
  </si>
  <si>
    <t>2074109756</t>
  </si>
  <si>
    <t>29,1+28+7,8</t>
  </si>
  <si>
    <t>51</t>
  </si>
  <si>
    <t>919735114</t>
  </si>
  <si>
    <t>Řezání stávajícího živičného krytu nebo podkladu hloubky přes 150 do 200 mm</t>
  </si>
  <si>
    <t>28115637</t>
  </si>
  <si>
    <t>997</t>
  </si>
  <si>
    <t>Přesun sutě</t>
  </si>
  <si>
    <t>52</t>
  </si>
  <si>
    <t>997221551</t>
  </si>
  <si>
    <t>Vodorovná doprava suti bez naložení, ale se složením a s hrubým urovnáním ze sypkých materiálů, na vzdálenost do 1 km</t>
  </si>
  <si>
    <t>-128069098</t>
  </si>
  <si>
    <t>53</t>
  </si>
  <si>
    <t>997221559</t>
  </si>
  <si>
    <t>Vodorovná doprava suti bez naložení, ale se složením a s hrubým urovnáním Příplatek k ceně za každý další i započatý 1 km přes 1 km</t>
  </si>
  <si>
    <t>1485068992</t>
  </si>
  <si>
    <t>38,687*9 "Přepočtené koeficientem množství</t>
  </si>
  <si>
    <t>54</t>
  </si>
  <si>
    <t>997221861</t>
  </si>
  <si>
    <t>Poplatek za uložení stavebního odpadu na recyklační skládce (skládkovné) z prostého betonu pod kódem 17 01 01</t>
  </si>
  <si>
    <t>1649286655</t>
  </si>
  <si>
    <t>Poplatek za uložení stavebního odpadu na recyklační skládce (skládkovné) z prostého betonu zatříděného do Katalogu odpadů pod kódem 17 01 01</t>
  </si>
  <si>
    <t>77,581</t>
  </si>
  <si>
    <t>55</t>
  </si>
  <si>
    <t>997221873</t>
  </si>
  <si>
    <t>Poplatek za uložení stavebního odpadu na recyklační skládce (skládkovné) zeminy a kamení zatříděného do Katalogu odpadů pod kódem 17 05 04</t>
  </si>
  <si>
    <t>645774190</t>
  </si>
  <si>
    <t>9,27+13,596</t>
  </si>
  <si>
    <t>56</t>
  </si>
  <si>
    <t>997221875</t>
  </si>
  <si>
    <t>Poplatek za uložení stavebního odpadu na recyklační skládce (skládkovné) asfaltového bez obsahu dehtu zatříděného do Katalogu odpadů pod kódem 17 03 02</t>
  </si>
  <si>
    <t>1910896803</t>
  </si>
  <si>
    <t>15,821</t>
  </si>
  <si>
    <t>998</t>
  </si>
  <si>
    <t>Přesun hmot</t>
  </si>
  <si>
    <t>57</t>
  </si>
  <si>
    <t>998225111</t>
  </si>
  <si>
    <t>Přesun hmot pro komunikace s krytem z kameniva, monolitickým betonovým nebo živičným dopravní vzdálenost do 200 m jakékoliv délky objektu</t>
  </si>
  <si>
    <t>-785392171</t>
  </si>
  <si>
    <t>SO 101-I. - Stabilizace pláně - I.etapa</t>
  </si>
  <si>
    <t>561041111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</si>
  <si>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přes 250 do 300 mm</t>
  </si>
  <si>
    <t>-1051424863</t>
  </si>
  <si>
    <t>417,834"Dle tabulky kubatur</t>
  </si>
  <si>
    <t>58530170</t>
  </si>
  <si>
    <t>vápno nehašené CL 90-Q pro úpravu zemin standardní</t>
  </si>
  <si>
    <t>768219267</t>
  </si>
  <si>
    <t>417,834*16,2/1000"kg/m2</t>
  </si>
  <si>
    <t>841070825</t>
  </si>
  <si>
    <t>7,8</t>
  </si>
  <si>
    <t>162,8</t>
  </si>
  <si>
    <t>kanalizace</t>
  </si>
  <si>
    <t>48,1</t>
  </si>
  <si>
    <t>39,67</t>
  </si>
  <si>
    <t>4,4</t>
  </si>
  <si>
    <t>SO 102 - Chodník</t>
  </si>
  <si>
    <t xml:space="preserve"> </t>
  </si>
  <si>
    <t>113107111</t>
  </si>
  <si>
    <t>Odstranění podkladů nebo krytů ručně s přemístěním hmot na skládku na vzdálenost do 3 m nebo s naložením na dopravní prostředek z kameniva těženého, o tl. vrstvy do 100 mm</t>
  </si>
  <si>
    <t>-1191173401</t>
  </si>
  <si>
    <t>Poznámka k položce:
stávající sjezdy</t>
  </si>
  <si>
    <t>-815149264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</si>
  <si>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</si>
  <si>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</si>
  <si>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-1760250488</t>
  </si>
  <si>
    <t>627445058</t>
  </si>
  <si>
    <t>113154114</t>
  </si>
  <si>
    <t>Frézování živičného podkladu nebo krytu s naložením na dopravní prostředek plochy do 500 m2 bez překážek v trase pruhu šířky do 0,5 m, tloušťky vrstvy 100 mm</t>
  </si>
  <si>
    <t>-1224483279</t>
  </si>
  <si>
    <t>10,8+6,8+5,6+11,5+4,9</t>
  </si>
  <si>
    <t>-1813637541</t>
  </si>
  <si>
    <t>113201112</t>
  </si>
  <si>
    <t>Vytrhání obrub s vybouráním lože, s přemístěním hmot na skládku na vzdálenost do 3 m nebo s naložením na dopravní prostředek silničních ležatých</t>
  </si>
  <si>
    <t>-1697257648</t>
  </si>
  <si>
    <t>121151123</t>
  </si>
  <si>
    <t>Sejmutí ornice plochy přes 500 m2 tl vrstvy do 200 mm strojně</t>
  </si>
  <si>
    <t>-1029969130</t>
  </si>
  <si>
    <t>Sejmutí ornice strojně při souvislé ploše přes 500 m2, tl. vrstvy do 200 mm</t>
  </si>
  <si>
    <t>122251102</t>
  </si>
  <si>
    <t>Odkopávky a prokopávky nezapažené v hornině třídy těžitelnosti I skupiny 3 objem do 50 m3 strojně</t>
  </si>
  <si>
    <t>680412587</t>
  </si>
  <si>
    <t>Odkopávky a prokopávky nezapažené strojně v hornině třídy těžitelnosti I skupiny 3 přes 20 do 50 m3</t>
  </si>
  <si>
    <t>24,525</t>
  </si>
  <si>
    <t>132251102</t>
  </si>
  <si>
    <t>Hloubení rýh nezapažených š do 800 mm v hornině třídy těžitelnosti I skupiny 3 objem do 50 m3 strojně</t>
  </si>
  <si>
    <t>571940021</t>
  </si>
  <si>
    <t>Hloubení nezapažených rýh šířky do 800 mm strojně s urovnáním dna do předepsaného profilu a spádu v hornině třídy těžitelnosti I skupiny 3 přes 20 do 50 m3</t>
  </si>
  <si>
    <t>132251252</t>
  </si>
  <si>
    <t>Hloubení rýh nezapažených š do 2000 mm v hornině třídy těžitelnosti I skupiny 3 objem do 50 m3 strojně</t>
  </si>
  <si>
    <t>-1720450561</t>
  </si>
  <si>
    <t>Hloubení nezapažených rýh šířky přes 800 do 2 000 mm strojně s urovnáním dna do předepsaného profilu a spádu v hornině třídy těžitelnosti I skupiny 3 přes 20 do 50 m3</t>
  </si>
  <si>
    <t>kanalizace*1*0,8</t>
  </si>
  <si>
    <t>817136391</t>
  </si>
  <si>
    <t>32,103"ornice pro krajnice</t>
  </si>
  <si>
    <t>636753138</t>
  </si>
  <si>
    <t>400,476-24,525-12-1,56"násyp-odkopávky-rýhy,  ze zemníku</t>
  </si>
  <si>
    <t>151,302-32,103"ornice-krajnice, na zemník</t>
  </si>
  <si>
    <t>-650165573</t>
  </si>
  <si>
    <t>362,391</t>
  </si>
  <si>
    <t>362,391*1,65 "Přepočtené koeficientem množství</t>
  </si>
  <si>
    <t>74644897</t>
  </si>
  <si>
    <t>362,391"ze zemníku</t>
  </si>
  <si>
    <t>32,103" pro krajnice</t>
  </si>
  <si>
    <t>171152111</t>
  </si>
  <si>
    <t>Uložení sypaniny z hornin nesoudržných a sypkých do násypů zhutněných v aktivní zóně silnic a dálnic</t>
  </si>
  <si>
    <t>-884472346</t>
  </si>
  <si>
    <t>Uložení sypaniny do zhutněných násypů pro silnice, dálnice a letiště s rozprostřením sypaniny ve vrstvách, s hrubým urovnáním a uzavřením povrchu násypu z hornin nesoudržných sypkých v aktivní zóně</t>
  </si>
  <si>
    <t>400,475</t>
  </si>
  <si>
    <t>-78199838</t>
  </si>
  <si>
    <t>kanalizace*0,9*0,8</t>
  </si>
  <si>
    <t>58331200</t>
  </si>
  <si>
    <t>štěrkopísek netříděný</t>
  </si>
  <si>
    <t>912993845</t>
  </si>
  <si>
    <t>kanalizace*0,8*0,5</t>
  </si>
  <si>
    <t>6*2 "Přepočtené koeficientem množství</t>
  </si>
  <si>
    <t>-1216199717</t>
  </si>
  <si>
    <t>1,56*2 "Přepočtené koeficientem množství</t>
  </si>
  <si>
    <t>-763883283</t>
  </si>
  <si>
    <t>32,103/0,2</t>
  </si>
  <si>
    <t>-1111673932</t>
  </si>
  <si>
    <t>160,515*0,015 "Přepočtené koeficientem množství</t>
  </si>
  <si>
    <t>1030643866</t>
  </si>
  <si>
    <t>723,902</t>
  </si>
  <si>
    <t>270457838</t>
  </si>
  <si>
    <t>392,515</t>
  </si>
  <si>
    <t>-1425622967</t>
  </si>
  <si>
    <t>184328566</t>
  </si>
  <si>
    <t>-1587143682</t>
  </si>
  <si>
    <t>-399821210</t>
  </si>
  <si>
    <t>-2082955410</t>
  </si>
  <si>
    <t>sjezdy+chodník</t>
  </si>
  <si>
    <t>-1030064860</t>
  </si>
  <si>
    <t>1198858010</t>
  </si>
  <si>
    <t>571908112</t>
  </si>
  <si>
    <t>Kryt vymývaným dekoračním kamenivem (kačírkem) tl. 300 mm</t>
  </si>
  <si>
    <t>-1474095803</t>
  </si>
  <si>
    <t>1447700636</t>
  </si>
  <si>
    <t>2000109418</t>
  </si>
  <si>
    <t>-1670393951</t>
  </si>
  <si>
    <t>sjezdy+chodník+komunikace*2</t>
  </si>
  <si>
    <t>1031698713</t>
  </si>
  <si>
    <t>1561702830</t>
  </si>
  <si>
    <t>10,87+6,8+5,6+11,5+4,9</t>
  </si>
  <si>
    <t>-27027544</t>
  </si>
  <si>
    <t>9,1+148,1+5,6</t>
  </si>
  <si>
    <t>577166131</t>
  </si>
  <si>
    <t>Asfaltový beton vrstva ložní ACL 22 (ABVH) s rozprostřením a zhutněním z modifikovaného asfaltu, po zhutnění v pruhu šířky do 3 m, po zhutnění tl. 70 mm</t>
  </si>
  <si>
    <t>580786577</t>
  </si>
  <si>
    <t>1261505957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</si>
  <si>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</si>
  <si>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1,9+1,5+1</t>
  </si>
  <si>
    <t>1473672181</t>
  </si>
  <si>
    <t>4,4*1,02 "Přepočtené koeficientem množství</t>
  </si>
  <si>
    <t>241696528</t>
  </si>
  <si>
    <t>662948149</t>
  </si>
  <si>
    <t>7,8*1,01 "Přepočtené koeficientem množství</t>
  </si>
  <si>
    <t>871313121</t>
  </si>
  <si>
    <t>Montáž kanalizačního potrubí z plastů z tvrdého PVC těsněných gumovým kroužkem v otevřeném výkopu ve sklonu do 20 % DN 160</t>
  </si>
  <si>
    <t>690267769</t>
  </si>
  <si>
    <t>7+8</t>
  </si>
  <si>
    <t>28611164</t>
  </si>
  <si>
    <t>trubka kanalizační PVC DN 160x1000 mm SN 8</t>
  </si>
  <si>
    <t>-1015931788</t>
  </si>
  <si>
    <t>895941301</t>
  </si>
  <si>
    <t>Osazení vpusti uliční DN 450 z betonových dílců dno s výtokem</t>
  </si>
  <si>
    <t>1059855760</t>
  </si>
  <si>
    <t>Osazení vpusti uliční z betonových dílců DN 450 dno s výtokem</t>
  </si>
  <si>
    <t>286619020</t>
  </si>
  <si>
    <t>dno šachtové 600 DIN UR 160 - přímá</t>
  </si>
  <si>
    <t>1735523599</t>
  </si>
  <si>
    <t>286617890</t>
  </si>
  <si>
    <t>koš kalový ocelový pro silniční vpusť 425mm vč. madla</t>
  </si>
  <si>
    <t>-293491207</t>
  </si>
  <si>
    <t>286115880</t>
  </si>
  <si>
    <t>zátka kanalizace plastové KG DN 150</t>
  </si>
  <si>
    <t>-915104320</t>
  </si>
  <si>
    <t>286618380</t>
  </si>
  <si>
    <t>spojka navrtávané kanalizace DN 100 do korugovaného potrubí</t>
  </si>
  <si>
    <t>-1596615661</t>
  </si>
  <si>
    <t>2*2</t>
  </si>
  <si>
    <t>895941313</t>
  </si>
  <si>
    <t>Osazení vpusti uliční DN 450 z betonových dílců skruž horní 295 mm</t>
  </si>
  <si>
    <t>-1343908206</t>
  </si>
  <si>
    <t>Osazení vpusti uliční z betonových dílců DN 450 skruž horní 295 mm</t>
  </si>
  <si>
    <t>286619380</t>
  </si>
  <si>
    <t>mříž litinová 600/40T, 420X620 D400</t>
  </si>
  <si>
    <t>1613234375</t>
  </si>
  <si>
    <t>286619390</t>
  </si>
  <si>
    <t>prstenec šachtový betonový dno DN 600</t>
  </si>
  <si>
    <t>-1626347694</t>
  </si>
  <si>
    <t>286619410</t>
  </si>
  <si>
    <t>adaptér šachtový teleskopický dno DN 600 pro třídu zatížení D400 (vč.těsnění)</t>
  </si>
  <si>
    <t>-1971000688</t>
  </si>
  <si>
    <t>895941322</t>
  </si>
  <si>
    <t>Osazení vpusti uliční DN 450 z betonových dílců skruž středová 295 mm</t>
  </si>
  <si>
    <t>-1554938376</t>
  </si>
  <si>
    <t>Osazení vpusti uliční z betonových dílců DN 450 skruž středová 295 mm</t>
  </si>
  <si>
    <t>28661040</t>
  </si>
  <si>
    <t>roura šachtová PP korugovaná dno DN 600 dl 1m</t>
  </si>
  <si>
    <t>-1266393814</t>
  </si>
  <si>
    <t>1921961309</t>
  </si>
  <si>
    <t>1523825797</t>
  </si>
  <si>
    <t>58</t>
  </si>
  <si>
    <t>1234963169</t>
  </si>
  <si>
    <t>59</t>
  </si>
  <si>
    <t>-2141019235</t>
  </si>
  <si>
    <t>60</t>
  </si>
  <si>
    <t>1237745408</t>
  </si>
  <si>
    <t>61</t>
  </si>
  <si>
    <t>914211111</t>
  </si>
  <si>
    <t>Montáž svislé dopravní značky velkoplošné velikosti do 6 m2</t>
  </si>
  <si>
    <t>1568273907</t>
  </si>
  <si>
    <t>Poznámka k položce:
Přemístění IS12b</t>
  </si>
  <si>
    <t>62</t>
  </si>
  <si>
    <t>942239668</t>
  </si>
  <si>
    <t>63</t>
  </si>
  <si>
    <t>-544160332</t>
  </si>
  <si>
    <t>64</t>
  </si>
  <si>
    <t>536074846</t>
  </si>
  <si>
    <t>3,000*2</t>
  </si>
  <si>
    <t>65</t>
  </si>
  <si>
    <t>-1175396743</t>
  </si>
  <si>
    <t>66</t>
  </si>
  <si>
    <t>-1141706871</t>
  </si>
  <si>
    <t>67</t>
  </si>
  <si>
    <t>1980779149</t>
  </si>
  <si>
    <t>96*1,01 "Přepočtené koeficientem množství</t>
  </si>
  <si>
    <t>68</t>
  </si>
  <si>
    <t>-894605366</t>
  </si>
  <si>
    <t>3,9+5,9+84,38+9,4+10,4</t>
  </si>
  <si>
    <t>69</t>
  </si>
  <si>
    <t>1173577232</t>
  </si>
  <si>
    <t>113,98*1,01 "Přepočtené koeficientem množství</t>
  </si>
  <si>
    <t>70</t>
  </si>
  <si>
    <t>-1834913110</t>
  </si>
  <si>
    <t>71</t>
  </si>
  <si>
    <t>773446083</t>
  </si>
  <si>
    <t>72</t>
  </si>
  <si>
    <t>935113111</t>
  </si>
  <si>
    <t>Osazení odvodňovacího žlabu s krycím roštem polymerbetonového šířky do 200 mm</t>
  </si>
  <si>
    <t>-260942637</t>
  </si>
  <si>
    <t>73</t>
  </si>
  <si>
    <t>59227101</t>
  </si>
  <si>
    <t>žlab odvodňovací z polymerbetonu bez spádu dna pozinkovaná hrana š 100mm</t>
  </si>
  <si>
    <t>-389813886</t>
  </si>
  <si>
    <t>74</t>
  </si>
  <si>
    <t>56241016</t>
  </si>
  <si>
    <t>rošt můstkový C250 litina pro žlab š 100mm</t>
  </si>
  <si>
    <t>-1745984603</t>
  </si>
  <si>
    <t>75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</si>
  <si>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</si>
  <si>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</si>
  <si>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435875979</t>
  </si>
  <si>
    <t>76</t>
  </si>
  <si>
    <t>-1063364760</t>
  </si>
  <si>
    <t>77</t>
  </si>
  <si>
    <t>965015319</t>
  </si>
  <si>
    <t>89,488*9 "Přepočtené koeficientem množství</t>
  </si>
  <si>
    <t>78</t>
  </si>
  <si>
    <t>997221561</t>
  </si>
  <si>
    <t>Vodorovná doprava suti bez naložení, ale se složením a s hrubým urovnáním z kusových materiálů, na vzdálenost do 1 km</t>
  </si>
  <si>
    <t>1063864575</t>
  </si>
  <si>
    <t>79</t>
  </si>
  <si>
    <t>997221569</t>
  </si>
  <si>
    <t>1091462119</t>
  </si>
  <si>
    <t>80</t>
  </si>
  <si>
    <t>-1991735000</t>
  </si>
  <si>
    <t>0,082+0,435</t>
  </si>
  <si>
    <t>81</t>
  </si>
  <si>
    <t>339339711</t>
  </si>
  <si>
    <t>7,128+14,430+11,484+21,164</t>
  </si>
  <si>
    <t>82</t>
  </si>
  <si>
    <t>-1544137243</t>
  </si>
  <si>
    <t>10,138+24,627</t>
  </si>
  <si>
    <t>83</t>
  </si>
  <si>
    <t>591711005</t>
  </si>
  <si>
    <t>SO 102. - Stabilizace pláně</t>
  </si>
  <si>
    <t>1849270406</t>
  </si>
  <si>
    <t>723,902"Dle tabulky kubatur</t>
  </si>
  <si>
    <t>-264645219</t>
  </si>
  <si>
    <t>723,902*16,2/1000"kg/m2</t>
  </si>
  <si>
    <t>1121858300</t>
  </si>
  <si>
    <t>201 - SO201 zárubní zídka a ochr. zábradlí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</si>
  <si>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</si>
  <si>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</si>
  <si>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</si>
  <si>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</si>
  <si>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</si>
  <si>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</si>
  <si>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 xml:space="preserve">    742 - Elektroinstalace - slaboproud</t>
  </si>
  <si>
    <t xml:space="preserve">    762 - Konstrukce tesařské</t>
  </si>
  <si>
    <t xml:space="preserve">    764 - Konstrukce klempířské</t>
  </si>
  <si>
    <t xml:space="preserve">    767 - Konstrukce zámečnické</t>
  </si>
  <si>
    <t>571490584</t>
  </si>
  <si>
    <t>-1680887014</t>
  </si>
  <si>
    <t>(9,04+17,91+0,9+3+2,755)*0,6*0,9</t>
  </si>
  <si>
    <t>(1,035+2,25+3,54)*0,6*1</t>
  </si>
  <si>
    <t>-808558529</t>
  </si>
  <si>
    <t>22,242</t>
  </si>
  <si>
    <t>171201231</t>
  </si>
  <si>
    <t>Poplatek za uložení zeminy a kamení na recyklační skládce (skládkovné) kód odpadu 17 05 04</t>
  </si>
  <si>
    <t>639034458</t>
  </si>
  <si>
    <t>22,242*1,8 "Přepočtené koeficientem množství</t>
  </si>
  <si>
    <t>171251201</t>
  </si>
  <si>
    <t>Uložení sypaniny na skládky nebo meziskládky</t>
  </si>
  <si>
    <t>1771233622</t>
  </si>
  <si>
    <t>Uložení sypaniny na skládky nebo meziskládky bez hutnění s upravením uložené sypaniny do předepsaného tvaru</t>
  </si>
  <si>
    <t>174101101</t>
  </si>
  <si>
    <t>Zásyp jam, šachet rýh nebo kolem objektů sypaninou se zhutněním</t>
  </si>
  <si>
    <t>2105717931</t>
  </si>
  <si>
    <t>Zásyp sypaninou z jakékoliv horniny  s uložením výkopku ve vrstvách se zhutněním jam, šachet, rýh nebo kolem objektů v těchto vykopávkách</t>
  </si>
  <si>
    <t>štěrkopísek netříděný zásypový</t>
  </si>
  <si>
    <t>628465828</t>
  </si>
  <si>
    <t>1,25*2 "Přepočtené koeficientem množství</t>
  </si>
  <si>
    <t>Zakládání</t>
  </si>
  <si>
    <t>213311142</t>
  </si>
  <si>
    <t>Polštáře zhutněné pod základy ze štěrkopísku netříděného</t>
  </si>
  <si>
    <t>2054071971</t>
  </si>
  <si>
    <t>Polštáře zhutněné pod základy  ze štěrkopísku netříděného</t>
  </si>
  <si>
    <t>(9,04+17,91+0,9+3+2,755)*0,6*0,1</t>
  </si>
  <si>
    <t>(1,035+2,25+3,54)*0,6*0,1</t>
  </si>
  <si>
    <t>274321411</t>
  </si>
  <si>
    <t>Základové pasy ze ŽB bez zvýšených nároků na prostředí tř. C 20/25</t>
  </si>
  <si>
    <t>44622311</t>
  </si>
  <si>
    <t>Základy z betonu železového (bez výztuže) pasy z betonu bez zvláštních nároků na prostředí tř. C 20/25</t>
  </si>
  <si>
    <t>(9,04+17,91+0,9+3+2,755)*0,6*0,8</t>
  </si>
  <si>
    <t>(1,035+2,25+3,54)*0,6*0,8</t>
  </si>
  <si>
    <t>274361821</t>
  </si>
  <si>
    <t>Výztuž základových pásů betonářskou ocelí 10 505 (R)</t>
  </si>
  <si>
    <t>1158382692</t>
  </si>
  <si>
    <t>Výztuž základů pasů z betonářské oceli 10 505 (R) nebo BSt 500</t>
  </si>
  <si>
    <t>19,406*0,03</t>
  </si>
  <si>
    <t>Svislé a kompletní konstrukce</t>
  </si>
  <si>
    <t>338171115</t>
  </si>
  <si>
    <t>Osazování sloupků a vzpěr plotových ocelových v do 2,00 m ukotvením k pevnému podkladu</t>
  </si>
  <si>
    <t>-2110887484</t>
  </si>
  <si>
    <t>Montáž sloupků a vzpěr plotových ocelových trubkových nebo profilovaných výšky do 2,00 m ukotvením k pevnému podkladu</t>
  </si>
  <si>
    <t>342271401</t>
  </si>
  <si>
    <t>Příčka z vápenopískových přesných plných tvárnic 8DF do P15 tl 115 mm</t>
  </si>
  <si>
    <t>-805124095</t>
  </si>
  <si>
    <t>Příčky z přesných vápenopískových tvárnic na tenkovrstvou maltu, tloušťka příčky 115 mm, formát a rozměr tvárnic 8DF 498x115x248 mm plných, pevnost tvárnic do P15</t>
  </si>
  <si>
    <t>0,6*3*1,4</t>
  </si>
  <si>
    <t>348101210</t>
  </si>
  <si>
    <t>Osazení vrat a vrátek k oplocení na ocelové sloupky do 2 m2</t>
  </si>
  <si>
    <t>247545003</t>
  </si>
  <si>
    <t>Osazení vrat a vrátek k oplocení na sloupky ocelové, plochy jednotlivě do 2 m2</t>
  </si>
  <si>
    <t>348272155</t>
  </si>
  <si>
    <t>Plotová zeď tl 295 mm z betonových tvarovek jednostranně štípaných přírodních na MC vč spárování</t>
  </si>
  <si>
    <t>-396291562</t>
  </si>
  <si>
    <t>Ploty z tvárnic betonových  plotová zeď na maltu cementovou včetně spárování současně při zdění z tvarovek jednostranně štípaných, dutých přírodních, tloušťka zdiva 295 mm</t>
  </si>
  <si>
    <t>1,25*0,4+2*0,6+2*0,8+2*1+1,62*1,2</t>
  </si>
  <si>
    <t>(17,61+2,875+1,02+2,115+0,6+1,8)*1,2</t>
  </si>
  <si>
    <t>(2,385+1,5)*0,6</t>
  </si>
  <si>
    <t>348272515</t>
  </si>
  <si>
    <t>Plotová stříška pro zeď tl 295 mm z tvarovek hladkých nebo štípaných přírodních</t>
  </si>
  <si>
    <t>-2023325770</t>
  </si>
  <si>
    <t>Ploty z tvárnic betonových  plotová stříška lepená mrazuvzdorným lepidlem z tvarovek hladkých nebo štípaných, sedlového tvaru přírodních, tloušťka zdiva 295 mm</t>
  </si>
  <si>
    <t>1,25+2+2+2+1,62</t>
  </si>
  <si>
    <t>(17,61+2,875+1,02+2,115)</t>
  </si>
  <si>
    <t>2,385</t>
  </si>
  <si>
    <t>348361216</t>
  </si>
  <si>
    <t>Výztuž zábradlí nebo zábradelních zídek z betonářské oceli 10 505</t>
  </si>
  <si>
    <t>710260448</t>
  </si>
  <si>
    <t>Výztuž zábradelních zídek a podezdívek z oceli 10 505 (R) nebo BSt 500</t>
  </si>
  <si>
    <t>37*0,4*0,03</t>
  </si>
  <si>
    <t>Vodorovné konstrukce</t>
  </si>
  <si>
    <t>430321414</t>
  </si>
  <si>
    <t>Schodišťová konstrukce a rampa ze ŽB tř. C 25/30</t>
  </si>
  <si>
    <t>2094783995</t>
  </si>
  <si>
    <t>Schodišťové konstrukce a rampy z betonu železového (bez výztuže)  stupně, schodnice, ramena, podesty s nosníky tř. C 25/30</t>
  </si>
  <si>
    <t>1*(1,1+1,9+1,9)*0,1</t>
  </si>
  <si>
    <t>430321515</t>
  </si>
  <si>
    <t>Schodišťová konstrukce a rampa ze ŽB tř. C 20/25</t>
  </si>
  <si>
    <t>341005762</t>
  </si>
  <si>
    <t>Schodišťové konstrukce a rampy z betonu železového (bez výztuže)  stupně, schodnice, ramena, podesty s nosníky tř. C 20/25</t>
  </si>
  <si>
    <t>1,8*1*0,15</t>
  </si>
  <si>
    <t>430362021</t>
  </si>
  <si>
    <t>Výztuž schodišťové konstrukce a rampy svařovanými sítěmi Kari</t>
  </si>
  <si>
    <t>-711888276</t>
  </si>
  <si>
    <t>Výztuž schodišťových konstrukcí a ramp  stupňů, schodnic, ramen, podest s nosníky ze svařovaných sítí z drátů typu KARI</t>
  </si>
  <si>
    <t>1*(1,1+1,9+1,9)*0,0035</t>
  </si>
  <si>
    <t>434121426</t>
  </si>
  <si>
    <t>Osazení ŽB schodišťových stupňů na desku drsných</t>
  </si>
  <si>
    <t>-886085139</t>
  </si>
  <si>
    <t>Osazování schodišťových stupňů železobetonových  s vyspárováním styčných spár, s provizorním dřevěným zábradlím a dočasným zakrytím stupnic prkny na desku, stupňů drsných</t>
  </si>
  <si>
    <t>6*1</t>
  </si>
  <si>
    <t>59373003</t>
  </si>
  <si>
    <t>stupeň betonový vibrovlisovaný š 330 v 160 dl 1000mm</t>
  </si>
  <si>
    <t>1236865824</t>
  </si>
  <si>
    <t>Úpravy povrchů, podlahy a osazování výplní</t>
  </si>
  <si>
    <t>635111215</t>
  </si>
  <si>
    <t>Násyp pod podlahy ze štěrkopísku se zhutněním</t>
  </si>
  <si>
    <t>-1726121513</t>
  </si>
  <si>
    <t>Násyp ze štěrkopísku, písku nebo kameniva pod podlahy  se zhutněním ze štěrkopísku</t>
  </si>
  <si>
    <t>1*(1,8+1,1)*0,2</t>
  </si>
  <si>
    <t>998232110</t>
  </si>
  <si>
    <t>Přesun hmot pro oplocení zděné z cihel nebo tvárnic v do 3 m</t>
  </si>
  <si>
    <t>1849741084</t>
  </si>
  <si>
    <t>Přesun hmot pro oplocení  se svislou nosnou konstrukcí zděnou z cihel, tvárnic, bloků, popř. kovovou nebo dřevěnou vodorovná dopravní vzdálenost do 50 m, pro oplocení výšky do 3 m</t>
  </si>
  <si>
    <t>PSV</t>
  </si>
  <si>
    <t>Práce a dodávky PSV</t>
  </si>
  <si>
    <t>711</t>
  </si>
  <si>
    <t>Izolace proti vodě, vlhkosti a plynům</t>
  </si>
  <si>
    <t>711161215</t>
  </si>
  <si>
    <t>Izolace proti zemní vlhkosti nopovou fólií svislá, nopek v 20,0 mm, tl do 1,0 mm</t>
  </si>
  <si>
    <t>-1512929671</t>
  </si>
  <si>
    <t>Izolace proti zemní vlhkosti a beztlakové vodě nopovými fóliemi na ploše svislé S vrstva ochranná, odvětrávací a drenážní výška nopku 20,0 mm, tl. fólie do 1,0 mm</t>
  </si>
  <si>
    <t>742</t>
  </si>
  <si>
    <t>Elektroinstalace - slaboproud</t>
  </si>
  <si>
    <t>74212100R</t>
  </si>
  <si>
    <t>Montáž kabelů sdělovacích do betonové chráničky</t>
  </si>
  <si>
    <t>-1708690313</t>
  </si>
  <si>
    <t>59213001</t>
  </si>
  <si>
    <t>žlab kabelový betonový 100 x 18,5/10 x 10 cm</t>
  </si>
  <si>
    <t>-924405583</t>
  </si>
  <si>
    <t>59213344</t>
  </si>
  <si>
    <t>poklop kabelového žlabu betonový 50x16x3,5 cm</t>
  </si>
  <si>
    <t>-332745230</t>
  </si>
  <si>
    <t>762</t>
  </si>
  <si>
    <t>Konstrukce tesařské</t>
  </si>
  <si>
    <t>762341017</t>
  </si>
  <si>
    <t>Bednění střech rovných z desek OSB tl 25 mm na sraz šroubovaných na krokve</t>
  </si>
  <si>
    <t>-41855730</t>
  </si>
  <si>
    <t>Bednění a laťování bednění střech rovných sklonu do 60° s vyřezáním otvorů z dřevoštěpkových desek OSB šroubovaných na krokve na sraz, tloušťky desky 25 mm</t>
  </si>
  <si>
    <t>0,7*1</t>
  </si>
  <si>
    <t>764</t>
  </si>
  <si>
    <t>Konstrukce klempířské</t>
  </si>
  <si>
    <t>764141301</t>
  </si>
  <si>
    <t>Krytina střechy rovné drážkováním ze svitků z TiZn lesklého plechu rš 500 mm sklonu do 30°</t>
  </si>
  <si>
    <t>-41130010</t>
  </si>
  <si>
    <t>Krytina ze svitků nebo tabulí z titanzinkového lesklého válcovaného plechu s úpravou u okapů, prostupů a výčnělků střechy rovné drážkováním ze svitků rš 500 mm, sklon střechy do 30°</t>
  </si>
  <si>
    <t>767</t>
  </si>
  <si>
    <t>Konstrukce zámečnické</t>
  </si>
  <si>
    <t>767161211</t>
  </si>
  <si>
    <t>Montáž zábradlí rovného z profilové oceli do zdi do hmotnosti 20 kg</t>
  </si>
  <si>
    <t>1082601964</t>
  </si>
  <si>
    <t>Montáž zábradlí rovného  z profilové oceli do zdiva, hmotnosti 1 m zábradlí do 20 kg</t>
  </si>
  <si>
    <t>767220420</t>
  </si>
  <si>
    <t>Montáž zábradlí schodišťového z profilové oceli do zdi hmotnosti do 40 kg</t>
  </si>
  <si>
    <t>-2061671606</t>
  </si>
  <si>
    <t>Montáž schodišťového zábradlí  z profilové oceli do zdiva, hmotnosti 1 m zábradlí přes 20 do 40 kg</t>
  </si>
  <si>
    <t>1,93+1,612+1,15</t>
  </si>
  <si>
    <t>767995112</t>
  </si>
  <si>
    <t>Montáž atypických zámečnických konstrukcí hmotnosti do 10 kg</t>
  </si>
  <si>
    <t>-2051730098</t>
  </si>
  <si>
    <t>Montáž ostatních atypických zámečnických konstrukcí  hmotnosti přes 5 do 10 kg</t>
  </si>
  <si>
    <t>650</t>
  </si>
  <si>
    <t>1301001R</t>
  </si>
  <si>
    <t>ocelové prvky zábradlí a oplocení</t>
  </si>
  <si>
    <t>-1261481364</t>
  </si>
  <si>
    <t>ocelové prvky zábradlí a oplocení vč. povrchové úpravy</t>
  </si>
  <si>
    <t>55342352R</t>
  </si>
  <si>
    <t>pole plotové plastové do 1500mm</t>
  </si>
  <si>
    <t>-1580871375</t>
  </si>
  <si>
    <t>9,44+17,61+2,85+2,115+2,385</t>
  </si>
  <si>
    <t>998767101</t>
  </si>
  <si>
    <t>Přesun hmot tonážní pro zámečnické konstrukce v objektech v do 6 m</t>
  </si>
  <si>
    <t>-1435400205</t>
  </si>
  <si>
    <t>Přesun hmot pro zámečnické konstrukce  stanovený z hmotnosti přesunovaného materiálu vodorovná dopravní vzdálenost do 50 m v objektech výšky do 6 m</t>
  </si>
  <si>
    <t>04 - Elektroinstalace I. etapa</t>
  </si>
  <si>
    <t>M21 - Elektromontáže</t>
  </si>
  <si>
    <t>M46 - Zemní práce při montážích</t>
  </si>
  <si>
    <t>D1 - Ostatní materiál</t>
  </si>
  <si>
    <t>M21</t>
  </si>
  <si>
    <t>Elektromontáže</t>
  </si>
  <si>
    <t>210204011RS2</t>
  </si>
  <si>
    <t>DEMONTÁŽ Stožár osvětlovací ocelový délky do 12 m</t>
  </si>
  <si>
    <t>RTS I / 2019</t>
  </si>
  <si>
    <t>-840761247</t>
  </si>
  <si>
    <t>Poznámka k položce:
včetně nákladů na autojeřáb</t>
  </si>
  <si>
    <t>210204104R00</t>
  </si>
  <si>
    <t>DEMONTÁŽ Výložník ocelový 1ramenný nad 35 kg</t>
  </si>
  <si>
    <t>-1819614404</t>
  </si>
  <si>
    <t>210202111R00</t>
  </si>
  <si>
    <t>DEMONTÁŽ Svítidlo veřejného osvětlení na výložník</t>
  </si>
  <si>
    <t>1311864264</t>
  </si>
  <si>
    <t>210202115R00</t>
  </si>
  <si>
    <t>Svítidlo veřejného osvětlení parkové</t>
  </si>
  <si>
    <t>-1194335502</t>
  </si>
  <si>
    <t>210202111R00.1</t>
  </si>
  <si>
    <t>Svítidlo veřejného osvětlení na výložník</t>
  </si>
  <si>
    <t>953827331</t>
  </si>
  <si>
    <t>210204011RS2.1</t>
  </si>
  <si>
    <t>Stožár osvětlovací ocelový délky do 12 m</t>
  </si>
  <si>
    <t>1211872583</t>
  </si>
  <si>
    <t>210192553R00</t>
  </si>
  <si>
    <t>Svorkovnice stoupačková se zapoj. 6325-55-25 mm2</t>
  </si>
  <si>
    <t>1970286717</t>
  </si>
  <si>
    <t>210204103R00</t>
  </si>
  <si>
    <t>Výložník ocelový 1ramenný do 35 kg</t>
  </si>
  <si>
    <t>-250304418</t>
  </si>
  <si>
    <t>210204105R00</t>
  </si>
  <si>
    <t>Výložník ocelový 2ramenný do 70 kg</t>
  </si>
  <si>
    <t>1356078236</t>
  </si>
  <si>
    <t>210810046R00</t>
  </si>
  <si>
    <t>Kabel CYKY-m 750 V 3 x 2,5 mm2 pevně uložený</t>
  </si>
  <si>
    <t>949588542</t>
  </si>
  <si>
    <t>210810054R00</t>
  </si>
  <si>
    <t>Kabel CYKY-m 750 V 4 žíly16-25 mm2 pevně uložený</t>
  </si>
  <si>
    <t>1271158654</t>
  </si>
  <si>
    <t>210220021R00</t>
  </si>
  <si>
    <t>Vedení uzemňovací v zemi FeZn do 120 mm2 vč.svorek</t>
  </si>
  <si>
    <t>1522896366</t>
  </si>
  <si>
    <t>210010124R00</t>
  </si>
  <si>
    <t>Trubka ochranná z PE, uložená volně, DN do 80 mm</t>
  </si>
  <si>
    <t>-834878844</t>
  </si>
  <si>
    <t>M46</t>
  </si>
  <si>
    <t>Zemní práce při montážích</t>
  </si>
  <si>
    <t>460490012R00</t>
  </si>
  <si>
    <t>Fólie výstražná z PVC, šířka 33 cm</t>
  </si>
  <si>
    <t>1038321880</t>
  </si>
  <si>
    <t>460010023RT3</t>
  </si>
  <si>
    <t>Vytýčení kabelové trasy ve volném terénu</t>
  </si>
  <si>
    <t>km</t>
  </si>
  <si>
    <t>1387206705</t>
  </si>
  <si>
    <t>Poznámka k položce:
délka trasy do 1000 m</t>
  </si>
  <si>
    <t>460030011R00</t>
  </si>
  <si>
    <t>Sejmutí drnu</t>
  </si>
  <si>
    <t>405015432</t>
  </si>
  <si>
    <t>460050004R00</t>
  </si>
  <si>
    <t>Jáma pro stožár J nepatk. do 8 m, v rovině, hor. 4</t>
  </si>
  <si>
    <t>-1194415941</t>
  </si>
  <si>
    <t>460050014R00</t>
  </si>
  <si>
    <t>Jáma pro stožár J nepatk. do 10 m, v rovině, hor.4</t>
  </si>
  <si>
    <t>188514068</t>
  </si>
  <si>
    <t>460100025RT1</t>
  </si>
  <si>
    <t>Pouzdrový základ 400x1500 mm v ose trasy kab.</t>
  </si>
  <si>
    <t>654948136</t>
  </si>
  <si>
    <t>Poznámka k položce:
kompletní zhot.pouzdrového základu</t>
  </si>
  <si>
    <t>460200264RT2</t>
  </si>
  <si>
    <t>Výkop kabelové rýhy 50/80 cm  hor.4</t>
  </si>
  <si>
    <t>1754175737</t>
  </si>
  <si>
    <t>Poznámka k položce:
ruční výkop rýhy</t>
  </si>
  <si>
    <t>460570264R00</t>
  </si>
  <si>
    <t>Zához rýhy 50/80 cm, hornina třídy 4, se zhutněním</t>
  </si>
  <si>
    <t>1350792814</t>
  </si>
  <si>
    <t>460600001RT8</t>
  </si>
  <si>
    <t>Naložení a odvoz zeminy</t>
  </si>
  <si>
    <t>2038227707</t>
  </si>
  <si>
    <t>Poznámka k položce:
odvoz na vzdálenost 10000 m</t>
  </si>
  <si>
    <t>D1</t>
  </si>
  <si>
    <t>Ostatní materiál</t>
  </si>
  <si>
    <t>3483602101</t>
  </si>
  <si>
    <t>A Svítidlo LED pro veřejné osvětlení 14 W</t>
  </si>
  <si>
    <t>1560458433</t>
  </si>
  <si>
    <t>Poznámka k položce:
LED VEŘEJNÉ OSVĚTLENÍ 10LED, 14W, 2100lm, 4000K, 230V, IP66, optika DN09</t>
  </si>
  <si>
    <t>3483602102</t>
  </si>
  <si>
    <t>B Svítidlo LED pro veřejné osvětlení 50 W</t>
  </si>
  <si>
    <t>-1989161581</t>
  </si>
  <si>
    <t>Poznámka k položce:
LED VEŘEJNÉ OSVĚTLENÍ 40LED, 50W, 8200lm, 4000K, 230V, IP66, optika DM11</t>
  </si>
  <si>
    <t>3483602103</t>
  </si>
  <si>
    <t>C Svítidlo LED pro veřejné osvětlení 62 W</t>
  </si>
  <si>
    <t>244496567</t>
  </si>
  <si>
    <t>Poznámka k položce:
LED VEŘEJNÉ OSVĚTLENÍ 40LED, 62W, 10000lm, 5700K, 230V, IP66, optika DPR1</t>
  </si>
  <si>
    <t>3483602104</t>
  </si>
  <si>
    <t>D Svítidlo LED pro veřejné osvětlení 70 W</t>
  </si>
  <si>
    <t>529031102</t>
  </si>
  <si>
    <t>Poznámka k položce:
LED VEŘEJNÉ OSVĚTLENÍ 60LED, 70W, 11700lm, 4000K, 230V, IP66, optika DM11</t>
  </si>
  <si>
    <t>3483602105</t>
  </si>
  <si>
    <t>E Svítidlo LED pro veřejné osvětlení 86 W</t>
  </si>
  <si>
    <t>-2144162976</t>
  </si>
  <si>
    <t>Poznámka k položce:
LED VEŘEJNÉ OSVĚTLENÍ 60LED, 86W, 14000lm, 4000K, 230V, IP66, optika DW50</t>
  </si>
  <si>
    <t>015-005VD</t>
  </si>
  <si>
    <t>Osvětlovací stožár bezpaticový - třístupňový, 6m</t>
  </si>
  <si>
    <t>ks</t>
  </si>
  <si>
    <t>1019294494</t>
  </si>
  <si>
    <t>Poznámka k položce:
Žározinková povrchnová úprava, spodní část dříku nad zemí je opatřena dvířky s otvorem pro montáž elektropříslušenství. Tři stupně kll6 114/76/60</t>
  </si>
  <si>
    <t>015-005VD.1</t>
  </si>
  <si>
    <t>Osvětlovací stožár bezpaticový - třístupňový, 9m</t>
  </si>
  <si>
    <t>1365746724</t>
  </si>
  <si>
    <t>Poznámka k položce:
Žározinková povrchnová úprava, spodní část dříku nad zemí je opatřena dvířky s otvorem pro montáž elektropříslušenství. Tři stupně uznb9 159/108/89</t>
  </si>
  <si>
    <t>015-006VD</t>
  </si>
  <si>
    <t>Výložník k osvětloacímu stožáru 500mm</t>
  </si>
  <si>
    <t>-1545545270</t>
  </si>
  <si>
    <t>Poznámka k položce:
Žározinková povrchnová úprava, jednoduchý výložník, který se nasazuje na vrchní stupeň dříku a fixuje pomocí tří šroubů M10, L 500, D60</t>
  </si>
  <si>
    <t>015-007VD</t>
  </si>
  <si>
    <t>Výložník k osvětloacímu stožáru 1500mm</t>
  </si>
  <si>
    <t>883686195</t>
  </si>
  <si>
    <t>Poznámka k položce:
Žározinková povrchnová úprava, jednoduchý lomený výložník, který se nasazuje na vrchní stupeň dříku a fixuje pomocí tří šroubů M16, L 1500, D114/4</t>
  </si>
  <si>
    <t>015-007VD.1</t>
  </si>
  <si>
    <t>Výložník k osvětloacímu stožáru 2500mm</t>
  </si>
  <si>
    <t>-1168289589</t>
  </si>
  <si>
    <t>Poznámka k položce:
Žározinková povrchnová úprava, jednoduchý lomený výložník, který se nasazuje na vrchní stupeň dříku a fixuje pomocí tří šroubů M16, L 2500, D114/4</t>
  </si>
  <si>
    <t>000-s03VD</t>
  </si>
  <si>
    <t>Stožárová svorkovnice odbočná jednookruhová s pojistkou 10A</t>
  </si>
  <si>
    <t>-1156814959</t>
  </si>
  <si>
    <t>Poznámka k položce:
Stožárová výzbroj s odbočnou svorkovnicí RSA 16, s jedním držákem pojistky RSP 4</t>
  </si>
  <si>
    <t>34111080</t>
  </si>
  <si>
    <t>Kabel silový s Cu jádrem 750 V CYKY 4 x16 mm2</t>
  </si>
  <si>
    <t>1010365120</t>
  </si>
  <si>
    <t>Poznámka k položce:
CYKY Instalační kabely  Použití: pro pevné uložení ve vnitřních a venkovních prostorách, v zemi, v betonu. Kabely jsou odolné proti UV záření a proti šíření plamene.  Konstrukce: 1. Měděné plné holé jádro 2. PVC izolace 3. Výplňový obal 4. PVC plášť</t>
  </si>
  <si>
    <t>34111038</t>
  </si>
  <si>
    <t>Kabel silový s Cu jádrem 750 V CYKY 3 C x 2,5 mm2</t>
  </si>
  <si>
    <t>1995795369</t>
  </si>
  <si>
    <t>003LPSVD</t>
  </si>
  <si>
    <t>Pásek zemnící ZP 30x4 FEZN 1kg=1.05m</t>
  </si>
  <si>
    <t>923003878</t>
  </si>
  <si>
    <t>3457114701</t>
  </si>
  <si>
    <t>Trubka kabelová chránička 50mm</t>
  </si>
  <si>
    <t>758188865</t>
  </si>
  <si>
    <t>Poznámka k položce:
Elektroinstalační trubky pro mechanickou ochranu všech druhů energetických a telekomunikačních vedení. Vnější plášť trubky je vyroben z HDPE, vnitřní z LDPE. Tato kombinace umožňuje vysokou ohebnost.  Technické specifikace Konstrukce dvojité stěny - uvnitř hladká trubka a zevně trubka korugovaná Trubkový systém splňuje pevnost v tlaku &gt;450 N a umožňuje práci v teplotním rozmezí -45 °C až +60 °C při zachování tvaru trubky. Stupeň krytí: IP 67 - při použití těsnících kroužků. Trubky se dodávají standardně v červené barvě. Na jednom konci trubky je nasunuta spojka, která umožňuje napojení trubek.  Utěsnění proti vniknutí prachu a písku.  Nasunutím dvou profilovaných těsnění na spojovanétrubky je možné zabránit zaplavení vodou.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</si>
  <si>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</si>
  <si>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</si>
  <si>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</si>
  <si>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</si>
  <si>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</si>
  <si>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</si>
  <si>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</si>
  <si>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012002000</t>
  </si>
  <si>
    <t>Geodetické práce</t>
  </si>
  <si>
    <t>soubor</t>
  </si>
  <si>
    <t>1024</t>
  </si>
  <si>
    <t>-114142034</t>
  </si>
  <si>
    <t>013254000</t>
  </si>
  <si>
    <t>Dokumentace skutečného provedení stavby</t>
  </si>
  <si>
    <t>-143588915</t>
  </si>
  <si>
    <t>VRN3</t>
  </si>
  <si>
    <t>Zařízení staveniště</t>
  </si>
  <si>
    <t>030001000</t>
  </si>
  <si>
    <t>-1868528050</t>
  </si>
  <si>
    <t>VRN4</t>
  </si>
  <si>
    <t>Inženýrská činnost</t>
  </si>
  <si>
    <t>042903000</t>
  </si>
  <si>
    <t>Ostatní posudky</t>
  </si>
  <si>
    <t>-1194655270</t>
  </si>
  <si>
    <t>VRN7</t>
  </si>
  <si>
    <t>Provozní vlivy</t>
  </si>
  <si>
    <t>070001000</t>
  </si>
  <si>
    <t>616489337</t>
  </si>
  <si>
    <t>SEZNAM FIGUR</t>
  </si>
  <si>
    <t>Výměra</t>
  </si>
  <si>
    <t xml:space="preserve"> SO 101-I.etapa</t>
  </si>
  <si>
    <t>Použití figury:</t>
  </si>
  <si>
    <t>ze_zemníku</t>
  </si>
  <si>
    <t xml:space="preserve"> SO 102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</si>
</sst>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20230103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Komunikace pro pěší a cyklisty průmyslová zóna I. etapa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Rumburk 2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4. 1. 2023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Rumburk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KIP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J. Nešněra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ROUND(SUM(AG95:AG101),2)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ROUND(SUM(AS95:AS101),2)</f>
        <v>0</v>
      </c>
      <c r="AT94" s="113">
        <f>ROUND(SUM(AV94:AW94),2)</f>
        <v>0</v>
      </c>
      <c r="AU94" s="114">
        <f>ROUND(SUM(AU95:AU101),5)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ROUND(SUM(AZ95:AZ101),2)</f>
        <v>0</v>
      </c>
      <c r="BA94" s="113">
        <f>ROUND(SUM(BA95:BA101),2)</f>
        <v>0</v>
      </c>
      <c r="BB94" s="113">
        <f>ROUND(SUM(BB95:BB101),2)</f>
        <v>0</v>
      </c>
      <c r="BC94" s="113">
        <f>ROUND(SUM(BC95:BC101),2)</f>
        <v>0</v>
      </c>
      <c r="BD94" s="115">
        <f>ROUND(SUM(BD95:BD101),2)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24.7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101-I.etapa - Chodník 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'SO 101-I.etapa - Chodník ...'!P123</f>
        <v>0</v>
      </c>
      <c r="AV95" s="127">
        <f>'SO 101-I.etapa - Chodník ...'!J33</f>
        <v>0</v>
      </c>
      <c r="AW95" s="127">
        <f>'SO 101-I.etapa - Chodník ...'!J34</f>
        <v>0</v>
      </c>
      <c r="AX95" s="127">
        <f>'SO 101-I.etapa - Chodník ...'!J35</f>
        <v>0</v>
      </c>
      <c r="AY95" s="127">
        <f>'SO 101-I.etapa - Chodník ...'!J36</f>
        <v>0</v>
      </c>
      <c r="AZ95" s="127">
        <f>'SO 101-I.etapa - Chodník ...'!F33</f>
        <v>0</v>
      </c>
      <c r="BA95" s="127">
        <f>'SO 101-I.etapa - Chodník ...'!F34</f>
        <v>0</v>
      </c>
      <c r="BB95" s="127">
        <f>'SO 101-I.etapa - Chodník ...'!F35</f>
        <v>0</v>
      </c>
      <c r="BC95" s="127">
        <f>'SO 101-I.etapa - Chodník ...'!F36</f>
        <v>0</v>
      </c>
      <c r="BD95" s="129">
        <f>'SO 101-I.etapa - Chodník ...'!F37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24.7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101-I. - Stabilizace p...'!J30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'SO 101-I. - Stabilizace p...'!P119</f>
        <v>0</v>
      </c>
      <c r="AV96" s="127">
        <f>'SO 101-I. - Stabilizace p...'!J33</f>
        <v>0</v>
      </c>
      <c r="AW96" s="127">
        <f>'SO 101-I. - Stabilizace p...'!J34</f>
        <v>0</v>
      </c>
      <c r="AX96" s="127">
        <f>'SO 101-I. - Stabilizace p...'!J35</f>
        <v>0</v>
      </c>
      <c r="AY96" s="127">
        <f>'SO 101-I. - Stabilizace p...'!J36</f>
        <v>0</v>
      </c>
      <c r="AZ96" s="127">
        <f>'SO 101-I. - Stabilizace p...'!F33</f>
        <v>0</v>
      </c>
      <c r="BA96" s="127">
        <f>'SO 101-I. - Stabilizace p...'!F34</f>
        <v>0</v>
      </c>
      <c r="BB96" s="127">
        <f>'SO 101-I. - Stabilizace p...'!F35</f>
        <v>0</v>
      </c>
      <c r="BC96" s="127">
        <f>'SO 101-I. - Stabilizace p...'!F36</f>
        <v>0</v>
      </c>
      <c r="BD96" s="129">
        <f>'SO 101-I. - Stabilizace p...'!F37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16.5" customHeight="1">
      <c r="A97" s="118" t="s">
        <v>80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 102 - Chodník'!J30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26">
        <v>0</v>
      </c>
      <c r="AT97" s="127">
        <f>ROUND(SUM(AV97:AW97),2)</f>
        <v>0</v>
      </c>
      <c r="AU97" s="128">
        <f>'SO 102 - Chodník'!P123</f>
        <v>0</v>
      </c>
      <c r="AV97" s="127">
        <f>'SO 102 - Chodník'!J33</f>
        <v>0</v>
      </c>
      <c r="AW97" s="127">
        <f>'SO 102 - Chodník'!J34</f>
        <v>0</v>
      </c>
      <c r="AX97" s="127">
        <f>'SO 102 - Chodník'!J35</f>
        <v>0</v>
      </c>
      <c r="AY97" s="127">
        <f>'SO 102 - Chodník'!J36</f>
        <v>0</v>
      </c>
      <c r="AZ97" s="127">
        <f>'SO 102 - Chodník'!F33</f>
        <v>0</v>
      </c>
      <c r="BA97" s="127">
        <f>'SO 102 - Chodník'!F34</f>
        <v>0</v>
      </c>
      <c r="BB97" s="127">
        <f>'SO 102 - Chodník'!F35</f>
        <v>0</v>
      </c>
      <c r="BC97" s="127">
        <f>'SO 102 - Chodník'!F36</f>
        <v>0</v>
      </c>
      <c r="BD97" s="129">
        <f>'SO 102 - Chodník'!F37</f>
        <v>0</v>
      </c>
      <c r="BE97" s="7"/>
      <c r="BT97" s="130" t="s">
        <v>84</v>
      </c>
      <c r="BV97" s="130" t="s">
        <v>78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91" s="7" customFormat="1" ht="24.75" customHeight="1">
      <c r="A98" s="118" t="s">
        <v>80</v>
      </c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'SO 102. - Stabilizace pláně'!J30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83</v>
      </c>
      <c r="AR98" s="125"/>
      <c r="AS98" s="126">
        <v>0</v>
      </c>
      <c r="AT98" s="127">
        <f>ROUND(SUM(AV98:AW98),2)</f>
        <v>0</v>
      </c>
      <c r="AU98" s="128">
        <f>'SO 102. - Stabilizace pláně'!P119</f>
        <v>0</v>
      </c>
      <c r="AV98" s="127">
        <f>'SO 102. - Stabilizace pláně'!J33</f>
        <v>0</v>
      </c>
      <c r="AW98" s="127">
        <f>'SO 102. - Stabilizace pláně'!J34</f>
        <v>0</v>
      </c>
      <c r="AX98" s="127">
        <f>'SO 102. - Stabilizace pláně'!J35</f>
        <v>0</v>
      </c>
      <c r="AY98" s="127">
        <f>'SO 102. - Stabilizace pláně'!J36</f>
        <v>0</v>
      </c>
      <c r="AZ98" s="127">
        <f>'SO 102. - Stabilizace pláně'!F33</f>
        <v>0</v>
      </c>
      <c r="BA98" s="127">
        <f>'SO 102. - Stabilizace pláně'!F34</f>
        <v>0</v>
      </c>
      <c r="BB98" s="127">
        <f>'SO 102. - Stabilizace pláně'!F35</f>
        <v>0</v>
      </c>
      <c r="BC98" s="127">
        <f>'SO 102. - Stabilizace pláně'!F36</f>
        <v>0</v>
      </c>
      <c r="BD98" s="129">
        <f>'SO 102. - Stabilizace pláně'!F37</f>
        <v>0</v>
      </c>
      <c r="BE98" s="7"/>
      <c r="BT98" s="130" t="s">
        <v>84</v>
      </c>
      <c r="BV98" s="130" t="s">
        <v>78</v>
      </c>
      <c r="BW98" s="130" t="s">
        <v>95</v>
      </c>
      <c r="BX98" s="130" t="s">
        <v>5</v>
      </c>
      <c r="CL98" s="130" t="s">
        <v>1</v>
      </c>
      <c r="CM98" s="130" t="s">
        <v>86</v>
      </c>
    </row>
    <row r="99" spans="1:91" s="7" customFormat="1" ht="16.5" customHeight="1">
      <c r="A99" s="118" t="s">
        <v>80</v>
      </c>
      <c r="B99" s="119"/>
      <c r="C99" s="120"/>
      <c r="D99" s="121" t="s">
        <v>96</v>
      </c>
      <c r="E99" s="121"/>
      <c r="F99" s="121"/>
      <c r="G99" s="121"/>
      <c r="H99" s="121"/>
      <c r="I99" s="122"/>
      <c r="J99" s="121" t="s">
        <v>97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'201 - SO201 zárubní zídka...'!J30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83</v>
      </c>
      <c r="AR99" s="125"/>
      <c r="AS99" s="126">
        <v>0</v>
      </c>
      <c r="AT99" s="127">
        <f>ROUND(SUM(AV99:AW99),2)</f>
        <v>0</v>
      </c>
      <c r="AU99" s="128">
        <f>'201 - SO201 zárubní zídka...'!P129</f>
        <v>0</v>
      </c>
      <c r="AV99" s="127">
        <f>'201 - SO201 zárubní zídka...'!J33</f>
        <v>0</v>
      </c>
      <c r="AW99" s="127">
        <f>'201 - SO201 zárubní zídka...'!J34</f>
        <v>0</v>
      </c>
      <c r="AX99" s="127">
        <f>'201 - SO201 zárubní zídka...'!J35</f>
        <v>0</v>
      </c>
      <c r="AY99" s="127">
        <f>'201 - SO201 zárubní zídka...'!J36</f>
        <v>0</v>
      </c>
      <c r="AZ99" s="127">
        <f>'201 - SO201 zárubní zídka...'!F33</f>
        <v>0</v>
      </c>
      <c r="BA99" s="127">
        <f>'201 - SO201 zárubní zídka...'!F34</f>
        <v>0</v>
      </c>
      <c r="BB99" s="127">
        <f>'201 - SO201 zárubní zídka...'!F35</f>
        <v>0</v>
      </c>
      <c r="BC99" s="127">
        <f>'201 - SO201 zárubní zídka...'!F36</f>
        <v>0</v>
      </c>
      <c r="BD99" s="129">
        <f>'201 - SO201 zárubní zídka...'!F37</f>
        <v>0</v>
      </c>
      <c r="BE99" s="7"/>
      <c r="BT99" s="130" t="s">
        <v>84</v>
      </c>
      <c r="BV99" s="130" t="s">
        <v>78</v>
      </c>
      <c r="BW99" s="130" t="s">
        <v>98</v>
      </c>
      <c r="BX99" s="130" t="s">
        <v>5</v>
      </c>
      <c r="CL99" s="130" t="s">
        <v>1</v>
      </c>
      <c r="CM99" s="130" t="s">
        <v>86</v>
      </c>
    </row>
    <row r="100" spans="1:91" s="7" customFormat="1" ht="16.5" customHeight="1">
      <c r="A100" s="118" t="s">
        <v>80</v>
      </c>
      <c r="B100" s="119"/>
      <c r="C100" s="120"/>
      <c r="D100" s="121" t="s">
        <v>99</v>
      </c>
      <c r="E100" s="121"/>
      <c r="F100" s="121"/>
      <c r="G100" s="121"/>
      <c r="H100" s="121"/>
      <c r="I100" s="122"/>
      <c r="J100" s="121" t="s">
        <v>100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'04 - Elektroinstalace I. ...'!J30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83</v>
      </c>
      <c r="AR100" s="125"/>
      <c r="AS100" s="126">
        <v>0</v>
      </c>
      <c r="AT100" s="127">
        <f>ROUND(SUM(AV100:AW100),2)</f>
        <v>0</v>
      </c>
      <c r="AU100" s="128">
        <f>'04 - Elektroinstalace I. ...'!P119</f>
        <v>0</v>
      </c>
      <c r="AV100" s="127">
        <f>'04 - Elektroinstalace I. ...'!J33</f>
        <v>0</v>
      </c>
      <c r="AW100" s="127">
        <f>'04 - Elektroinstalace I. ...'!J34</f>
        <v>0</v>
      </c>
      <c r="AX100" s="127">
        <f>'04 - Elektroinstalace I. ...'!J35</f>
        <v>0</v>
      </c>
      <c r="AY100" s="127">
        <f>'04 - Elektroinstalace I. ...'!J36</f>
        <v>0</v>
      </c>
      <c r="AZ100" s="127">
        <f>'04 - Elektroinstalace I. ...'!F33</f>
        <v>0</v>
      </c>
      <c r="BA100" s="127">
        <f>'04 - Elektroinstalace I. ...'!F34</f>
        <v>0</v>
      </c>
      <c r="BB100" s="127">
        <f>'04 - Elektroinstalace I. ...'!F35</f>
        <v>0</v>
      </c>
      <c r="BC100" s="127">
        <f>'04 - Elektroinstalace I. ...'!F36</f>
        <v>0</v>
      </c>
      <c r="BD100" s="129">
        <f>'04 - Elektroinstalace I. ...'!F37</f>
        <v>0</v>
      </c>
      <c r="BE100" s="7"/>
      <c r="BT100" s="130" t="s">
        <v>84</v>
      </c>
      <c r="BV100" s="130" t="s">
        <v>78</v>
      </c>
      <c r="BW100" s="130" t="s">
        <v>101</v>
      </c>
      <c r="BX100" s="130" t="s">
        <v>5</v>
      </c>
      <c r="CL100" s="130" t="s">
        <v>1</v>
      </c>
      <c r="CM100" s="130" t="s">
        <v>86</v>
      </c>
    </row>
    <row r="101" spans="1:91" s="7" customFormat="1" ht="16.5" customHeight="1">
      <c r="A101" s="118" t="s">
        <v>80</v>
      </c>
      <c r="B101" s="119"/>
      <c r="C101" s="120"/>
      <c r="D101" s="121" t="s">
        <v>102</v>
      </c>
      <c r="E101" s="121"/>
      <c r="F101" s="121"/>
      <c r="G101" s="121"/>
      <c r="H101" s="121"/>
      <c r="I101" s="122"/>
      <c r="J101" s="121" t="s">
        <v>103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'VRN - Vedlejší rozpočtové...'!J30</f>
        <v>0</v>
      </c>
      <c r="AH101" s="122"/>
      <c r="AI101" s="122"/>
      <c r="AJ101" s="122"/>
      <c r="AK101" s="122"/>
      <c r="AL101" s="122"/>
      <c r="AM101" s="122"/>
      <c r="AN101" s="123">
        <f>SUM(AG101,AT101)</f>
        <v>0</v>
      </c>
      <c r="AO101" s="122"/>
      <c r="AP101" s="122"/>
      <c r="AQ101" s="124" t="s">
        <v>83</v>
      </c>
      <c r="AR101" s="125"/>
      <c r="AS101" s="131">
        <v>0</v>
      </c>
      <c r="AT101" s="132">
        <f>ROUND(SUM(AV101:AW101),2)</f>
        <v>0</v>
      </c>
      <c r="AU101" s="133">
        <f>'VRN - Vedlejší rozpočtové...'!P121</f>
        <v>0</v>
      </c>
      <c r="AV101" s="132">
        <f>'VRN - Vedlejší rozpočtové...'!J33</f>
        <v>0</v>
      </c>
      <c r="AW101" s="132">
        <f>'VRN - Vedlejší rozpočtové...'!J34</f>
        <v>0</v>
      </c>
      <c r="AX101" s="132">
        <f>'VRN - Vedlejší rozpočtové...'!J35</f>
        <v>0</v>
      </c>
      <c r="AY101" s="132">
        <f>'VRN - Vedlejší rozpočtové...'!J36</f>
        <v>0</v>
      </c>
      <c r="AZ101" s="132">
        <f>'VRN - Vedlejší rozpočtové...'!F33</f>
        <v>0</v>
      </c>
      <c r="BA101" s="132">
        <f>'VRN - Vedlejší rozpočtové...'!F34</f>
        <v>0</v>
      </c>
      <c r="BB101" s="132">
        <f>'VRN - Vedlejší rozpočtové...'!F35</f>
        <v>0</v>
      </c>
      <c r="BC101" s="132">
        <f>'VRN - Vedlejší rozpočtové...'!F36</f>
        <v>0</v>
      </c>
      <c r="BD101" s="134">
        <f>'VRN - Vedlejší rozpočtové...'!F37</f>
        <v>0</v>
      </c>
      <c r="BE101" s="7"/>
      <c r="BT101" s="130" t="s">
        <v>84</v>
      </c>
      <c r="BV101" s="130" t="s">
        <v>78</v>
      </c>
      <c r="BW101" s="130" t="s">
        <v>104</v>
      </c>
      <c r="BX101" s="130" t="s">
        <v>5</v>
      </c>
      <c r="CL101" s="130" t="s">
        <v>1</v>
      </c>
      <c r="CM101" s="130" t="s">
        <v>86</v>
      </c>
    </row>
    <row r="102" spans="1:57" s="2" customFormat="1" ht="30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43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43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</sheetData>
  <sheetProtection password="CC35" sheet="1" objects="1" scenarios="1" formatColumns="0" formatRows="0"/>
  <mergeCells count="66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1-I.etapa - Chodník ...'!C2" display="/"/>
    <hyperlink ref="A96" location="'SO 101-I. - Stabilizace p...'!C2" display="/"/>
    <hyperlink ref="A97" location="'SO 102 - Chodník'!C2" display="/"/>
    <hyperlink ref="A98" location="'SO 102. - Stabilizace pláně'!C2" display="/"/>
    <hyperlink ref="A99" location="'201 - SO201 zárubní zídka...'!C2" display="/"/>
    <hyperlink ref="A100" location="'04 - Elektroinstalace I. ...'!C2" display="/"/>
    <hyperlink ref="A101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  <c r="AZ2" s="135" t="s">
        <v>105</v>
      </c>
      <c r="BA2" s="135" t="s">
        <v>1</v>
      </c>
      <c r="BB2" s="135" t="s">
        <v>1</v>
      </c>
      <c r="BC2" s="135" t="s">
        <v>106</v>
      </c>
      <c r="BD2" s="135" t="s">
        <v>86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  <c r="AZ3" s="135" t="s">
        <v>107</v>
      </c>
      <c r="BA3" s="135" t="s">
        <v>1</v>
      </c>
      <c r="BB3" s="135" t="s">
        <v>1</v>
      </c>
      <c r="BC3" s="135" t="s">
        <v>108</v>
      </c>
      <c r="BD3" s="135" t="s">
        <v>86</v>
      </c>
    </row>
    <row r="4" spans="2:5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  <c r="AZ4" s="135" t="s">
        <v>110</v>
      </c>
      <c r="BA4" s="135" t="s">
        <v>1</v>
      </c>
      <c r="BB4" s="135" t="s">
        <v>1</v>
      </c>
      <c r="BC4" s="135" t="s">
        <v>111</v>
      </c>
      <c r="BD4" s="135" t="s">
        <v>86</v>
      </c>
    </row>
    <row r="5" spans="2:56" s="1" customFormat="1" ht="6.95" customHeight="1">
      <c r="B5" s="19"/>
      <c r="L5" s="19"/>
      <c r="AZ5" s="135" t="s">
        <v>112</v>
      </c>
      <c r="BA5" s="135" t="s">
        <v>1</v>
      </c>
      <c r="BB5" s="135" t="s">
        <v>1</v>
      </c>
      <c r="BC5" s="135" t="s">
        <v>113</v>
      </c>
      <c r="BD5" s="135" t="s">
        <v>86</v>
      </c>
    </row>
    <row r="6" spans="2:56" s="1" customFormat="1" ht="12" customHeight="1">
      <c r="B6" s="19"/>
      <c r="D6" s="140" t="s">
        <v>16</v>
      </c>
      <c r="L6" s="19"/>
      <c r="AZ6" s="135" t="s">
        <v>114</v>
      </c>
      <c r="BA6" s="135" t="s">
        <v>1</v>
      </c>
      <c r="BB6" s="135" t="s">
        <v>1</v>
      </c>
      <c r="BC6" s="135" t="s">
        <v>115</v>
      </c>
      <c r="BD6" s="135" t="s">
        <v>86</v>
      </c>
    </row>
    <row r="7" spans="2:56" s="1" customFormat="1" ht="16.5" customHeight="1">
      <c r="B7" s="19"/>
      <c r="E7" s="141" t="str">
        <f>'Rekapitulace stavby'!K6</f>
        <v>Komunikace pro pěší a cyklisty průmyslová zóna I. etapa</v>
      </c>
      <c r="F7" s="140"/>
      <c r="G7" s="140"/>
      <c r="H7" s="140"/>
      <c r="L7" s="19"/>
      <c r="AZ7" s="135" t="s">
        <v>116</v>
      </c>
      <c r="BA7" s="135" t="s">
        <v>1</v>
      </c>
      <c r="BB7" s="135" t="s">
        <v>1</v>
      </c>
      <c r="BC7" s="135" t="s">
        <v>117</v>
      </c>
      <c r="BD7" s="135" t="s">
        <v>86</v>
      </c>
    </row>
    <row r="8" spans="1:31" s="2" customFormat="1" ht="12" customHeight="1">
      <c r="A8" s="37"/>
      <c r="B8" s="43"/>
      <c r="C8" s="37"/>
      <c r="D8" s="140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30" customHeight="1">
      <c r="A9" s="37"/>
      <c r="B9" s="43"/>
      <c r="C9" s="37"/>
      <c r="D9" s="37"/>
      <c r="E9" s="142" t="s">
        <v>119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120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121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122</v>
      </c>
      <c r="F21" s="37"/>
      <c r="G21" s="37"/>
      <c r="H21" s="37"/>
      <c r="I21" s="140" t="s">
        <v>27</v>
      </c>
      <c r="J21" s="143" t="s">
        <v>123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124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ROUND((SUM(BE123:BE299)),2)</f>
        <v>0</v>
      </c>
      <c r="G33" s="37"/>
      <c r="H33" s="37"/>
      <c r="I33" s="155">
        <v>0.21</v>
      </c>
      <c r="J33" s="154">
        <f>ROUND(((SUM(BE123:BE299))*I33),2)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ROUND((SUM(BF123:BF299)),2)</f>
        <v>0</v>
      </c>
      <c r="G34" s="37"/>
      <c r="H34" s="37"/>
      <c r="I34" s="155">
        <v>0.15</v>
      </c>
      <c r="J34" s="154">
        <f>ROUND(((SUM(BF123:BF299))*I34),2)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ROUND((SUM(BG123:BG299)),2)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ROUND((SUM(BH123:BH299)),2)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ROUND((SUM(BI123:BI299)),2)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30" customHeight="1">
      <c r="A87" s="37"/>
      <c r="B87" s="38"/>
      <c r="C87" s="39"/>
      <c r="D87" s="39"/>
      <c r="E87" s="75" t="str">
        <f>E9</f>
        <v xml:space="preserve">SO 101-I.etapa - Chodník a cyklostezka vč.dopravního značení 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Rumburk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VPH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ing.Žílová Helena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126</v>
      </c>
      <c r="D94" s="176"/>
      <c r="E94" s="176"/>
      <c r="F94" s="176"/>
      <c r="G94" s="176"/>
      <c r="H94" s="176"/>
      <c r="I94" s="176"/>
      <c r="J94" s="177" t="s">
        <v>127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128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129</v>
      </c>
    </row>
    <row r="97" spans="1:31" s="9" customFormat="1" ht="24.95" customHeight="1">
      <c r="A97" s="9"/>
      <c r="B97" s="179"/>
      <c r="C97" s="180"/>
      <c r="D97" s="181" t="s">
        <v>130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131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132</v>
      </c>
      <c r="E99" s="188"/>
      <c r="F99" s="188"/>
      <c r="G99" s="188"/>
      <c r="H99" s="188"/>
      <c r="I99" s="188"/>
      <c r="J99" s="189">
        <f>J180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133</v>
      </c>
      <c r="E100" s="188"/>
      <c r="F100" s="188"/>
      <c r="G100" s="188"/>
      <c r="H100" s="188"/>
      <c r="I100" s="188"/>
      <c r="J100" s="189">
        <f>J226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134</v>
      </c>
      <c r="E101" s="188"/>
      <c r="F101" s="188"/>
      <c r="G101" s="188"/>
      <c r="H101" s="188"/>
      <c r="I101" s="188"/>
      <c r="J101" s="189">
        <f>J235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135</v>
      </c>
      <c r="E102" s="188"/>
      <c r="F102" s="188"/>
      <c r="G102" s="188"/>
      <c r="H102" s="188"/>
      <c r="I102" s="188"/>
      <c r="J102" s="189">
        <f>J282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136</v>
      </c>
      <c r="E103" s="188"/>
      <c r="F103" s="188"/>
      <c r="G103" s="188"/>
      <c r="H103" s="188"/>
      <c r="I103" s="188"/>
      <c r="J103" s="189">
        <f>J297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137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74" t="str">
        <f>E7</f>
        <v>Komunikace pro pěší a cyklisty průmyslová zóna I. etapa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118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30" customHeight="1">
      <c r="A115" s="37"/>
      <c r="B115" s="38"/>
      <c r="C115" s="39"/>
      <c r="D115" s="39"/>
      <c r="E115" s="75" t="str">
        <f>E9</f>
        <v xml:space="preserve">SO 101-I.etapa - Chodník a cyklostezka vč.dopravního značení 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Rumburk</v>
      </c>
      <c r="G117" s="39"/>
      <c r="H117" s="39"/>
      <c r="I117" s="31" t="s">
        <v>22</v>
      </c>
      <c r="J117" s="78" t="str">
        <f>IF(J12="","",J12)</f>
        <v>4. 1. 2023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E15</f>
        <v>Město Rumburk</v>
      </c>
      <c r="G119" s="39"/>
      <c r="H119" s="39"/>
      <c r="I119" s="31" t="s">
        <v>30</v>
      </c>
      <c r="J119" s="35" t="str">
        <f>E21</f>
        <v>VPH s.r.o.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28</v>
      </c>
      <c r="D120" s="39"/>
      <c r="E120" s="39"/>
      <c r="F120" s="26" t="str">
        <f>IF(E18="","",E18)</f>
        <v>Vyplň údaj</v>
      </c>
      <c r="G120" s="39"/>
      <c r="H120" s="39"/>
      <c r="I120" s="31" t="s">
        <v>33</v>
      </c>
      <c r="J120" s="35" t="str">
        <f>E24</f>
        <v>ing.Žílová Helena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1"/>
      <c r="B122" s="192"/>
      <c r="C122" s="193" t="s">
        <v>138</v>
      </c>
      <c r="D122" s="194" t="s">
        <v>61</v>
      </c>
      <c r="E122" s="194" t="s">
        <v>57</v>
      </c>
      <c r="F122" s="194" t="s">
        <v>58</v>
      </c>
      <c r="G122" s="194" t="s">
        <v>139</v>
      </c>
      <c r="H122" s="194" t="s">
        <v>140</v>
      </c>
      <c r="I122" s="194" t="s">
        <v>141</v>
      </c>
      <c r="J122" s="194" t="s">
        <v>127</v>
      </c>
      <c r="K122" s="195" t="s">
        <v>142</v>
      </c>
      <c r="L122" s="196"/>
      <c r="M122" s="99" t="s">
        <v>1</v>
      </c>
      <c r="N122" s="100" t="s">
        <v>40</v>
      </c>
      <c r="O122" s="100" t="s">
        <v>143</v>
      </c>
      <c r="P122" s="100" t="s">
        <v>144</v>
      </c>
      <c r="Q122" s="100" t="s">
        <v>145</v>
      </c>
      <c r="R122" s="100" t="s">
        <v>146</v>
      </c>
      <c r="S122" s="100" t="s">
        <v>147</v>
      </c>
      <c r="T122" s="101" t="s">
        <v>148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7"/>
      <c r="B123" s="38"/>
      <c r="C123" s="106" t="s">
        <v>149</v>
      </c>
      <c r="D123" s="39"/>
      <c r="E123" s="39"/>
      <c r="F123" s="39"/>
      <c r="G123" s="39"/>
      <c r="H123" s="39"/>
      <c r="I123" s="39"/>
      <c r="J123" s="197">
        <f>BK123</f>
        <v>0</v>
      </c>
      <c r="K123" s="39"/>
      <c r="L123" s="43"/>
      <c r="M123" s="102"/>
      <c r="N123" s="198"/>
      <c r="O123" s="103"/>
      <c r="P123" s="199">
        <f>P124</f>
        <v>0</v>
      </c>
      <c r="Q123" s="103"/>
      <c r="R123" s="199">
        <f>R124</f>
        <v>686.85784604</v>
      </c>
      <c r="S123" s="103"/>
      <c r="T123" s="200">
        <f>T124</f>
        <v>37.08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75</v>
      </c>
      <c r="AU123" s="16" t="s">
        <v>129</v>
      </c>
      <c r="BK123" s="201">
        <f>BK124</f>
        <v>0</v>
      </c>
    </row>
    <row r="124" spans="1:63" s="12" customFormat="1" ht="25.9" customHeight="1">
      <c r="A124" s="12"/>
      <c r="B124" s="202"/>
      <c r="C124" s="203"/>
      <c r="D124" s="204" t="s">
        <v>75</v>
      </c>
      <c r="E124" s="205" t="s">
        <v>150</v>
      </c>
      <c r="F124" s="205" t="s">
        <v>151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P125+P180+P226+P235+P282+P297</f>
        <v>0</v>
      </c>
      <c r="Q124" s="210"/>
      <c r="R124" s="211">
        <f>R125+R180+R226+R235+R282+R297</f>
        <v>686.85784604</v>
      </c>
      <c r="S124" s="210"/>
      <c r="T124" s="212">
        <f>T125+T180+T226+T235+T282+T297</f>
        <v>37.08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84</v>
      </c>
      <c r="AT124" s="214" t="s">
        <v>75</v>
      </c>
      <c r="AU124" s="214" t="s">
        <v>76</v>
      </c>
      <c r="AY124" s="213" t="s">
        <v>152</v>
      </c>
      <c r="BK124" s="215">
        <f>BK125+BK180+BK226+BK235+BK282+BK297</f>
        <v>0</v>
      </c>
    </row>
    <row r="125" spans="1:63" s="12" customFormat="1" ht="22.8" customHeight="1">
      <c r="A125" s="12"/>
      <c r="B125" s="202"/>
      <c r="C125" s="203"/>
      <c r="D125" s="204" t="s">
        <v>75</v>
      </c>
      <c r="E125" s="216" t="s">
        <v>84</v>
      </c>
      <c r="F125" s="216" t="s">
        <v>153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SUM(P126:P179)</f>
        <v>0</v>
      </c>
      <c r="Q125" s="210"/>
      <c r="R125" s="211">
        <f>SUM(R126:R179)</f>
        <v>363.613084</v>
      </c>
      <c r="S125" s="210"/>
      <c r="T125" s="212">
        <f>SUM(T126:T179)</f>
        <v>37.08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84</v>
      </c>
      <c r="AT125" s="214" t="s">
        <v>75</v>
      </c>
      <c r="AU125" s="214" t="s">
        <v>84</v>
      </c>
      <c r="AY125" s="213" t="s">
        <v>152</v>
      </c>
      <c r="BK125" s="215">
        <f>SUM(BK126:BK179)</f>
        <v>0</v>
      </c>
    </row>
    <row r="126" spans="1:65" s="2" customFormat="1" ht="55.5" customHeight="1">
      <c r="A126" s="37"/>
      <c r="B126" s="38"/>
      <c r="C126" s="218" t="s">
        <v>84</v>
      </c>
      <c r="D126" s="218" t="s">
        <v>154</v>
      </c>
      <c r="E126" s="219" t="s">
        <v>155</v>
      </c>
      <c r="F126" s="220" t="s">
        <v>156</v>
      </c>
      <c r="G126" s="221" t="s">
        <v>157</v>
      </c>
      <c r="H126" s="222">
        <v>30.9</v>
      </c>
      <c r="I126" s="223"/>
      <c r="J126" s="224">
        <f>ROUND(I126*H126,2)</f>
        <v>0</v>
      </c>
      <c r="K126" s="220" t="s">
        <v>158</v>
      </c>
      <c r="L126" s="43"/>
      <c r="M126" s="225" t="s">
        <v>1</v>
      </c>
      <c r="N126" s="226" t="s">
        <v>41</v>
      </c>
      <c r="O126" s="90"/>
      <c r="P126" s="227">
        <f>O126*H126</f>
        <v>0</v>
      </c>
      <c r="Q126" s="227">
        <v>0</v>
      </c>
      <c r="R126" s="227">
        <f>Q126*H126</f>
        <v>0</v>
      </c>
      <c r="S126" s="227">
        <v>0.3</v>
      </c>
      <c r="T126" s="228">
        <f>S126*H126</f>
        <v>9.27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159</v>
      </c>
      <c r="AT126" s="229" t="s">
        <v>154</v>
      </c>
      <c r="AU126" s="229" t="s">
        <v>86</v>
      </c>
      <c r="AY126" s="16" t="s">
        <v>152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84</v>
      </c>
      <c r="BK126" s="230">
        <f>ROUND(I126*H126,2)</f>
        <v>0</v>
      </c>
      <c r="BL126" s="16" t="s">
        <v>159</v>
      </c>
      <c r="BM126" s="229" t="s">
        <v>160</v>
      </c>
    </row>
    <row r="127" spans="1:47" s="2" customFormat="1" ht="12">
      <c r="A127" s="37"/>
      <c r="B127" s="38"/>
      <c r="C127" s="39"/>
      <c r="D127" s="231" t="s">
        <v>161</v>
      </c>
      <c r="E127" s="39"/>
      <c r="F127" s="232" t="s">
        <v>156</v>
      </c>
      <c r="G127" s="39"/>
      <c r="H127" s="39"/>
      <c r="I127" s="233"/>
      <c r="J127" s="39"/>
      <c r="K127" s="39"/>
      <c r="L127" s="43"/>
      <c r="M127" s="234"/>
      <c r="N127" s="23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161</v>
      </c>
      <c r="AU127" s="16" t="s">
        <v>86</v>
      </c>
    </row>
    <row r="128" spans="1:47" s="2" customFormat="1" ht="12">
      <c r="A128" s="37"/>
      <c r="B128" s="38"/>
      <c r="C128" s="39"/>
      <c r="D128" s="231" t="s">
        <v>162</v>
      </c>
      <c r="E128" s="39"/>
      <c r="F128" s="236" t="s">
        <v>163</v>
      </c>
      <c r="G128" s="39"/>
      <c r="H128" s="39"/>
      <c r="I128" s="233"/>
      <c r="J128" s="39"/>
      <c r="K128" s="39"/>
      <c r="L128" s="43"/>
      <c r="M128" s="234"/>
      <c r="N128" s="235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162</v>
      </c>
      <c r="AU128" s="16" t="s">
        <v>86</v>
      </c>
    </row>
    <row r="129" spans="1:65" s="2" customFormat="1" ht="55.5" customHeight="1">
      <c r="A129" s="37"/>
      <c r="B129" s="38"/>
      <c r="C129" s="218" t="s">
        <v>86</v>
      </c>
      <c r="D129" s="218" t="s">
        <v>154</v>
      </c>
      <c r="E129" s="219" t="s">
        <v>164</v>
      </c>
      <c r="F129" s="220" t="s">
        <v>165</v>
      </c>
      <c r="G129" s="221" t="s">
        <v>157</v>
      </c>
      <c r="H129" s="222">
        <v>30.9</v>
      </c>
      <c r="I129" s="223"/>
      <c r="J129" s="224">
        <f>ROUND(I129*H129,2)</f>
        <v>0</v>
      </c>
      <c r="K129" s="220" t="s">
        <v>158</v>
      </c>
      <c r="L129" s="43"/>
      <c r="M129" s="225" t="s">
        <v>1</v>
      </c>
      <c r="N129" s="226" t="s">
        <v>41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0.44</v>
      </c>
      <c r="T129" s="228">
        <f>S129*H129</f>
        <v>13.596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159</v>
      </c>
      <c r="AT129" s="229" t="s">
        <v>154</v>
      </c>
      <c r="AU129" s="229" t="s">
        <v>86</v>
      </c>
      <c r="AY129" s="16" t="s">
        <v>152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84</v>
      </c>
      <c r="BK129" s="230">
        <f>ROUND(I129*H129,2)</f>
        <v>0</v>
      </c>
      <c r="BL129" s="16" t="s">
        <v>159</v>
      </c>
      <c r="BM129" s="229" t="s">
        <v>166</v>
      </c>
    </row>
    <row r="130" spans="1:47" s="2" customFormat="1" ht="12">
      <c r="A130" s="37"/>
      <c r="B130" s="38"/>
      <c r="C130" s="39"/>
      <c r="D130" s="231" t="s">
        <v>161</v>
      </c>
      <c r="E130" s="39"/>
      <c r="F130" s="232" t="s">
        <v>165</v>
      </c>
      <c r="G130" s="39"/>
      <c r="H130" s="39"/>
      <c r="I130" s="233"/>
      <c r="J130" s="39"/>
      <c r="K130" s="39"/>
      <c r="L130" s="43"/>
      <c r="M130" s="234"/>
      <c r="N130" s="23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161</v>
      </c>
      <c r="AU130" s="16" t="s">
        <v>86</v>
      </c>
    </row>
    <row r="131" spans="1:47" s="2" customFormat="1" ht="12">
      <c r="A131" s="37"/>
      <c r="B131" s="38"/>
      <c r="C131" s="39"/>
      <c r="D131" s="231" t="s">
        <v>162</v>
      </c>
      <c r="E131" s="39"/>
      <c r="F131" s="236" t="s">
        <v>163</v>
      </c>
      <c r="G131" s="39"/>
      <c r="H131" s="39"/>
      <c r="I131" s="233"/>
      <c r="J131" s="39"/>
      <c r="K131" s="39"/>
      <c r="L131" s="43"/>
      <c r="M131" s="234"/>
      <c r="N131" s="235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162</v>
      </c>
      <c r="AU131" s="16" t="s">
        <v>86</v>
      </c>
    </row>
    <row r="132" spans="1:65" s="2" customFormat="1" ht="49.05" customHeight="1">
      <c r="A132" s="37"/>
      <c r="B132" s="38"/>
      <c r="C132" s="218" t="s">
        <v>167</v>
      </c>
      <c r="D132" s="218" t="s">
        <v>154</v>
      </c>
      <c r="E132" s="219" t="s">
        <v>168</v>
      </c>
      <c r="F132" s="220" t="s">
        <v>169</v>
      </c>
      <c r="G132" s="221" t="s">
        <v>157</v>
      </c>
      <c r="H132" s="222">
        <v>30.9</v>
      </c>
      <c r="I132" s="223"/>
      <c r="J132" s="224">
        <f>ROUND(I132*H132,2)</f>
        <v>0</v>
      </c>
      <c r="K132" s="220" t="s">
        <v>158</v>
      </c>
      <c r="L132" s="43"/>
      <c r="M132" s="225" t="s">
        <v>1</v>
      </c>
      <c r="N132" s="226" t="s">
        <v>41</v>
      </c>
      <c r="O132" s="90"/>
      <c r="P132" s="227">
        <f>O132*H132</f>
        <v>0</v>
      </c>
      <c r="Q132" s="227">
        <v>0.00022</v>
      </c>
      <c r="R132" s="227">
        <f>Q132*H132</f>
        <v>0.006798</v>
      </c>
      <c r="S132" s="227">
        <v>0.46</v>
      </c>
      <c r="T132" s="228">
        <f>S132*H132</f>
        <v>14.214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9" t="s">
        <v>159</v>
      </c>
      <c r="AT132" s="229" t="s">
        <v>154</v>
      </c>
      <c r="AU132" s="229" t="s">
        <v>86</v>
      </c>
      <c r="AY132" s="16" t="s">
        <v>152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84</v>
      </c>
      <c r="BK132" s="230">
        <f>ROUND(I132*H132,2)</f>
        <v>0</v>
      </c>
      <c r="BL132" s="16" t="s">
        <v>159</v>
      </c>
      <c r="BM132" s="229" t="s">
        <v>170</v>
      </c>
    </row>
    <row r="133" spans="1:47" s="2" customFormat="1" ht="12">
      <c r="A133" s="37"/>
      <c r="B133" s="38"/>
      <c r="C133" s="39"/>
      <c r="D133" s="231" t="s">
        <v>161</v>
      </c>
      <c r="E133" s="39"/>
      <c r="F133" s="232" t="s">
        <v>169</v>
      </c>
      <c r="G133" s="39"/>
      <c r="H133" s="39"/>
      <c r="I133" s="233"/>
      <c r="J133" s="39"/>
      <c r="K133" s="39"/>
      <c r="L133" s="43"/>
      <c r="M133" s="234"/>
      <c r="N133" s="235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161</v>
      </c>
      <c r="AU133" s="16" t="s">
        <v>86</v>
      </c>
    </row>
    <row r="134" spans="1:47" s="2" customFormat="1" ht="12">
      <c r="A134" s="37"/>
      <c r="B134" s="38"/>
      <c r="C134" s="39"/>
      <c r="D134" s="231" t="s">
        <v>162</v>
      </c>
      <c r="E134" s="39"/>
      <c r="F134" s="236" t="s">
        <v>163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162</v>
      </c>
      <c r="AU134" s="16" t="s">
        <v>86</v>
      </c>
    </row>
    <row r="135" spans="1:65" s="2" customFormat="1" ht="24.15" customHeight="1">
      <c r="A135" s="37"/>
      <c r="B135" s="38"/>
      <c r="C135" s="218" t="s">
        <v>159</v>
      </c>
      <c r="D135" s="218" t="s">
        <v>154</v>
      </c>
      <c r="E135" s="219" t="s">
        <v>171</v>
      </c>
      <c r="F135" s="220" t="s">
        <v>172</v>
      </c>
      <c r="G135" s="221" t="s">
        <v>157</v>
      </c>
      <c r="H135" s="222">
        <v>516.33</v>
      </c>
      <c r="I135" s="223"/>
      <c r="J135" s="224">
        <f>ROUND(I135*H135,2)</f>
        <v>0</v>
      </c>
      <c r="K135" s="220" t="s">
        <v>158</v>
      </c>
      <c r="L135" s="43"/>
      <c r="M135" s="225" t="s">
        <v>1</v>
      </c>
      <c r="N135" s="226" t="s">
        <v>41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159</v>
      </c>
      <c r="AT135" s="229" t="s">
        <v>154</v>
      </c>
      <c r="AU135" s="229" t="s">
        <v>86</v>
      </c>
      <c r="AY135" s="16" t="s">
        <v>152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84</v>
      </c>
      <c r="BK135" s="230">
        <f>ROUND(I135*H135,2)</f>
        <v>0</v>
      </c>
      <c r="BL135" s="16" t="s">
        <v>159</v>
      </c>
      <c r="BM135" s="229" t="s">
        <v>173</v>
      </c>
    </row>
    <row r="136" spans="1:47" s="2" customFormat="1" ht="12">
      <c r="A136" s="37"/>
      <c r="B136" s="38"/>
      <c r="C136" s="39"/>
      <c r="D136" s="231" t="s">
        <v>161</v>
      </c>
      <c r="E136" s="39"/>
      <c r="F136" s="232" t="s">
        <v>174</v>
      </c>
      <c r="G136" s="39"/>
      <c r="H136" s="39"/>
      <c r="I136" s="233"/>
      <c r="J136" s="39"/>
      <c r="K136" s="39"/>
      <c r="L136" s="43"/>
      <c r="M136" s="234"/>
      <c r="N136" s="235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161</v>
      </c>
      <c r="AU136" s="16" t="s">
        <v>86</v>
      </c>
    </row>
    <row r="137" spans="1:65" s="2" customFormat="1" ht="33" customHeight="1">
      <c r="A137" s="37"/>
      <c r="B137" s="38"/>
      <c r="C137" s="218" t="s">
        <v>175</v>
      </c>
      <c r="D137" s="218" t="s">
        <v>154</v>
      </c>
      <c r="E137" s="219" t="s">
        <v>176</v>
      </c>
      <c r="F137" s="220" t="s">
        <v>177</v>
      </c>
      <c r="G137" s="221" t="s">
        <v>178</v>
      </c>
      <c r="H137" s="222">
        <v>14.67</v>
      </c>
      <c r="I137" s="223"/>
      <c r="J137" s="224">
        <f>ROUND(I137*H137,2)</f>
        <v>0</v>
      </c>
      <c r="K137" s="220" t="s">
        <v>158</v>
      </c>
      <c r="L137" s="43"/>
      <c r="M137" s="225" t="s">
        <v>1</v>
      </c>
      <c r="N137" s="226" t="s">
        <v>41</v>
      </c>
      <c r="O137" s="90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9" t="s">
        <v>159</v>
      </c>
      <c r="AT137" s="229" t="s">
        <v>154</v>
      </c>
      <c r="AU137" s="229" t="s">
        <v>86</v>
      </c>
      <c r="AY137" s="16" t="s">
        <v>152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6" t="s">
        <v>84</v>
      </c>
      <c r="BK137" s="230">
        <f>ROUND(I137*H137,2)</f>
        <v>0</v>
      </c>
      <c r="BL137" s="16" t="s">
        <v>159</v>
      </c>
      <c r="BM137" s="229" t="s">
        <v>179</v>
      </c>
    </row>
    <row r="138" spans="1:47" s="2" customFormat="1" ht="12">
      <c r="A138" s="37"/>
      <c r="B138" s="38"/>
      <c r="C138" s="39"/>
      <c r="D138" s="231" t="s">
        <v>161</v>
      </c>
      <c r="E138" s="39"/>
      <c r="F138" s="232" t="s">
        <v>180</v>
      </c>
      <c r="G138" s="39"/>
      <c r="H138" s="39"/>
      <c r="I138" s="233"/>
      <c r="J138" s="39"/>
      <c r="K138" s="39"/>
      <c r="L138" s="43"/>
      <c r="M138" s="234"/>
      <c r="N138" s="235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161</v>
      </c>
      <c r="AU138" s="16" t="s">
        <v>86</v>
      </c>
    </row>
    <row r="139" spans="1:51" s="13" customFormat="1" ht="12">
      <c r="A139" s="13"/>
      <c r="B139" s="237"/>
      <c r="C139" s="238"/>
      <c r="D139" s="231" t="s">
        <v>181</v>
      </c>
      <c r="E139" s="239" t="s">
        <v>1</v>
      </c>
      <c r="F139" s="240" t="s">
        <v>182</v>
      </c>
      <c r="G139" s="238"/>
      <c r="H139" s="241">
        <v>14.67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7" t="s">
        <v>181</v>
      </c>
      <c r="AU139" s="247" t="s">
        <v>86</v>
      </c>
      <c r="AV139" s="13" t="s">
        <v>86</v>
      </c>
      <c r="AW139" s="13" t="s">
        <v>32</v>
      </c>
      <c r="AX139" s="13" t="s">
        <v>84</v>
      </c>
      <c r="AY139" s="247" t="s">
        <v>152</v>
      </c>
    </row>
    <row r="140" spans="1:65" s="2" customFormat="1" ht="33" customHeight="1">
      <c r="A140" s="37"/>
      <c r="B140" s="38"/>
      <c r="C140" s="218" t="s">
        <v>183</v>
      </c>
      <c r="D140" s="218" t="s">
        <v>154</v>
      </c>
      <c r="E140" s="219" t="s">
        <v>184</v>
      </c>
      <c r="F140" s="220" t="s">
        <v>185</v>
      </c>
      <c r="G140" s="221" t="s">
        <v>178</v>
      </c>
      <c r="H140" s="222">
        <v>17.96</v>
      </c>
      <c r="I140" s="223"/>
      <c r="J140" s="224">
        <f>ROUND(I140*H140,2)</f>
        <v>0</v>
      </c>
      <c r="K140" s="220" t="s">
        <v>158</v>
      </c>
      <c r="L140" s="43"/>
      <c r="M140" s="225" t="s">
        <v>1</v>
      </c>
      <c r="N140" s="226" t="s">
        <v>41</v>
      </c>
      <c r="O140" s="90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9" t="s">
        <v>159</v>
      </c>
      <c r="AT140" s="229" t="s">
        <v>154</v>
      </c>
      <c r="AU140" s="229" t="s">
        <v>86</v>
      </c>
      <c r="AY140" s="16" t="s">
        <v>152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84</v>
      </c>
      <c r="BK140" s="230">
        <f>ROUND(I140*H140,2)</f>
        <v>0</v>
      </c>
      <c r="BL140" s="16" t="s">
        <v>159</v>
      </c>
      <c r="BM140" s="229" t="s">
        <v>186</v>
      </c>
    </row>
    <row r="141" spans="1:47" s="2" customFormat="1" ht="12">
      <c r="A141" s="37"/>
      <c r="B141" s="38"/>
      <c r="C141" s="39"/>
      <c r="D141" s="231" t="s">
        <v>161</v>
      </c>
      <c r="E141" s="39"/>
      <c r="F141" s="232" t="s">
        <v>187</v>
      </c>
      <c r="G141" s="39"/>
      <c r="H141" s="39"/>
      <c r="I141" s="233"/>
      <c r="J141" s="39"/>
      <c r="K141" s="39"/>
      <c r="L141" s="43"/>
      <c r="M141" s="234"/>
      <c r="N141" s="235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161</v>
      </c>
      <c r="AU141" s="16" t="s">
        <v>86</v>
      </c>
    </row>
    <row r="142" spans="1:51" s="13" customFormat="1" ht="12">
      <c r="A142" s="13"/>
      <c r="B142" s="237"/>
      <c r="C142" s="238"/>
      <c r="D142" s="231" t="s">
        <v>181</v>
      </c>
      <c r="E142" s="239" t="s">
        <v>1</v>
      </c>
      <c r="F142" s="240" t="s">
        <v>188</v>
      </c>
      <c r="G142" s="238"/>
      <c r="H142" s="241">
        <v>17.96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181</v>
      </c>
      <c r="AU142" s="247" t="s">
        <v>86</v>
      </c>
      <c r="AV142" s="13" t="s">
        <v>86</v>
      </c>
      <c r="AW142" s="13" t="s">
        <v>32</v>
      </c>
      <c r="AX142" s="13" t="s">
        <v>84</v>
      </c>
      <c r="AY142" s="247" t="s">
        <v>152</v>
      </c>
    </row>
    <row r="143" spans="1:65" s="2" customFormat="1" ht="37.8" customHeight="1">
      <c r="A143" s="37"/>
      <c r="B143" s="38"/>
      <c r="C143" s="218" t="s">
        <v>189</v>
      </c>
      <c r="D143" s="218" t="s">
        <v>154</v>
      </c>
      <c r="E143" s="219" t="s">
        <v>190</v>
      </c>
      <c r="F143" s="220" t="s">
        <v>191</v>
      </c>
      <c r="G143" s="221" t="s">
        <v>178</v>
      </c>
      <c r="H143" s="222">
        <v>77.445</v>
      </c>
      <c r="I143" s="223"/>
      <c r="J143" s="224">
        <f>ROUND(I143*H143,2)</f>
        <v>0</v>
      </c>
      <c r="K143" s="220" t="s">
        <v>158</v>
      </c>
      <c r="L143" s="43"/>
      <c r="M143" s="225" t="s">
        <v>1</v>
      </c>
      <c r="N143" s="226" t="s">
        <v>41</v>
      </c>
      <c r="O143" s="90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159</v>
      </c>
      <c r="AT143" s="229" t="s">
        <v>154</v>
      </c>
      <c r="AU143" s="229" t="s">
        <v>86</v>
      </c>
      <c r="AY143" s="16" t="s">
        <v>152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84</v>
      </c>
      <c r="BK143" s="230">
        <f>ROUND(I143*H143,2)</f>
        <v>0</v>
      </c>
      <c r="BL143" s="16" t="s">
        <v>159</v>
      </c>
      <c r="BM143" s="229" t="s">
        <v>192</v>
      </c>
    </row>
    <row r="144" spans="1:47" s="2" customFormat="1" ht="12">
      <c r="A144" s="37"/>
      <c r="B144" s="38"/>
      <c r="C144" s="39"/>
      <c r="D144" s="231" t="s">
        <v>161</v>
      </c>
      <c r="E144" s="39"/>
      <c r="F144" s="232" t="s">
        <v>193</v>
      </c>
      <c r="G144" s="39"/>
      <c r="H144" s="39"/>
      <c r="I144" s="233"/>
      <c r="J144" s="39"/>
      <c r="K144" s="39"/>
      <c r="L144" s="43"/>
      <c r="M144" s="234"/>
      <c r="N144" s="235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161</v>
      </c>
      <c r="AU144" s="16" t="s">
        <v>86</v>
      </c>
    </row>
    <row r="145" spans="1:51" s="13" customFormat="1" ht="12">
      <c r="A145" s="13"/>
      <c r="B145" s="237"/>
      <c r="C145" s="238"/>
      <c r="D145" s="231" t="s">
        <v>181</v>
      </c>
      <c r="E145" s="239" t="s">
        <v>1</v>
      </c>
      <c r="F145" s="240" t="s">
        <v>194</v>
      </c>
      <c r="G145" s="238"/>
      <c r="H145" s="241">
        <v>77.445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181</v>
      </c>
      <c r="AU145" s="247" t="s">
        <v>86</v>
      </c>
      <c r="AV145" s="13" t="s">
        <v>86</v>
      </c>
      <c r="AW145" s="13" t="s">
        <v>32</v>
      </c>
      <c r="AX145" s="13" t="s">
        <v>84</v>
      </c>
      <c r="AY145" s="247" t="s">
        <v>152</v>
      </c>
    </row>
    <row r="146" spans="1:65" s="2" customFormat="1" ht="37.8" customHeight="1">
      <c r="A146" s="37"/>
      <c r="B146" s="38"/>
      <c r="C146" s="218" t="s">
        <v>195</v>
      </c>
      <c r="D146" s="218" t="s">
        <v>154</v>
      </c>
      <c r="E146" s="219" t="s">
        <v>196</v>
      </c>
      <c r="F146" s="220" t="s">
        <v>197</v>
      </c>
      <c r="G146" s="221" t="s">
        <v>178</v>
      </c>
      <c r="H146" s="222">
        <v>198.59</v>
      </c>
      <c r="I146" s="223"/>
      <c r="J146" s="224">
        <f>ROUND(I146*H146,2)</f>
        <v>0</v>
      </c>
      <c r="K146" s="220" t="s">
        <v>158</v>
      </c>
      <c r="L146" s="43"/>
      <c r="M146" s="225" t="s">
        <v>1</v>
      </c>
      <c r="N146" s="226" t="s">
        <v>41</v>
      </c>
      <c r="O146" s="90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9" t="s">
        <v>159</v>
      </c>
      <c r="AT146" s="229" t="s">
        <v>154</v>
      </c>
      <c r="AU146" s="229" t="s">
        <v>86</v>
      </c>
      <c r="AY146" s="16" t="s">
        <v>152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6" t="s">
        <v>84</v>
      </c>
      <c r="BK146" s="230">
        <f>ROUND(I146*H146,2)</f>
        <v>0</v>
      </c>
      <c r="BL146" s="16" t="s">
        <v>159</v>
      </c>
      <c r="BM146" s="229" t="s">
        <v>198</v>
      </c>
    </row>
    <row r="147" spans="1:47" s="2" customFormat="1" ht="12">
      <c r="A147" s="37"/>
      <c r="B147" s="38"/>
      <c r="C147" s="39"/>
      <c r="D147" s="231" t="s">
        <v>161</v>
      </c>
      <c r="E147" s="39"/>
      <c r="F147" s="232" t="s">
        <v>199</v>
      </c>
      <c r="G147" s="39"/>
      <c r="H147" s="39"/>
      <c r="I147" s="233"/>
      <c r="J147" s="39"/>
      <c r="K147" s="39"/>
      <c r="L147" s="43"/>
      <c r="M147" s="234"/>
      <c r="N147" s="235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161</v>
      </c>
      <c r="AU147" s="16" t="s">
        <v>86</v>
      </c>
    </row>
    <row r="148" spans="1:51" s="13" customFormat="1" ht="12">
      <c r="A148" s="13"/>
      <c r="B148" s="237"/>
      <c r="C148" s="238"/>
      <c r="D148" s="231" t="s">
        <v>181</v>
      </c>
      <c r="E148" s="239" t="s">
        <v>1</v>
      </c>
      <c r="F148" s="240" t="s">
        <v>200</v>
      </c>
      <c r="G148" s="238"/>
      <c r="H148" s="241">
        <v>112.223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7" t="s">
        <v>181</v>
      </c>
      <c r="AU148" s="247" t="s">
        <v>86</v>
      </c>
      <c r="AV148" s="13" t="s">
        <v>86</v>
      </c>
      <c r="AW148" s="13" t="s">
        <v>32</v>
      </c>
      <c r="AX148" s="13" t="s">
        <v>76</v>
      </c>
      <c r="AY148" s="247" t="s">
        <v>152</v>
      </c>
    </row>
    <row r="149" spans="1:51" s="13" customFormat="1" ht="12">
      <c r="A149" s="13"/>
      <c r="B149" s="237"/>
      <c r="C149" s="238"/>
      <c r="D149" s="231" t="s">
        <v>181</v>
      </c>
      <c r="E149" s="239" t="s">
        <v>1</v>
      </c>
      <c r="F149" s="240" t="s">
        <v>201</v>
      </c>
      <c r="G149" s="238"/>
      <c r="H149" s="241">
        <v>86.367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7" t="s">
        <v>181</v>
      </c>
      <c r="AU149" s="247" t="s">
        <v>86</v>
      </c>
      <c r="AV149" s="13" t="s">
        <v>86</v>
      </c>
      <c r="AW149" s="13" t="s">
        <v>32</v>
      </c>
      <c r="AX149" s="13" t="s">
        <v>76</v>
      </c>
      <c r="AY149" s="247" t="s">
        <v>152</v>
      </c>
    </row>
    <row r="150" spans="1:51" s="14" customFormat="1" ht="12">
      <c r="A150" s="14"/>
      <c r="B150" s="248"/>
      <c r="C150" s="249"/>
      <c r="D150" s="231" t="s">
        <v>181</v>
      </c>
      <c r="E150" s="250" t="s">
        <v>1</v>
      </c>
      <c r="F150" s="251" t="s">
        <v>202</v>
      </c>
      <c r="G150" s="249"/>
      <c r="H150" s="252">
        <v>198.59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8" t="s">
        <v>181</v>
      </c>
      <c r="AU150" s="258" t="s">
        <v>86</v>
      </c>
      <c r="AV150" s="14" t="s">
        <v>159</v>
      </c>
      <c r="AW150" s="14" t="s">
        <v>32</v>
      </c>
      <c r="AX150" s="14" t="s">
        <v>84</v>
      </c>
      <c r="AY150" s="258" t="s">
        <v>152</v>
      </c>
    </row>
    <row r="151" spans="1:65" s="2" customFormat="1" ht="16.5" customHeight="1">
      <c r="A151" s="37"/>
      <c r="B151" s="38"/>
      <c r="C151" s="259" t="s">
        <v>203</v>
      </c>
      <c r="D151" s="259" t="s">
        <v>204</v>
      </c>
      <c r="E151" s="260" t="s">
        <v>205</v>
      </c>
      <c r="F151" s="261" t="s">
        <v>206</v>
      </c>
      <c r="G151" s="262" t="s">
        <v>207</v>
      </c>
      <c r="H151" s="263">
        <v>327.674</v>
      </c>
      <c r="I151" s="264"/>
      <c r="J151" s="265">
        <f>ROUND(I151*H151,2)</f>
        <v>0</v>
      </c>
      <c r="K151" s="261" t="s">
        <v>158</v>
      </c>
      <c r="L151" s="266"/>
      <c r="M151" s="267" t="s">
        <v>1</v>
      </c>
      <c r="N151" s="268" t="s">
        <v>41</v>
      </c>
      <c r="O151" s="90"/>
      <c r="P151" s="227">
        <f>O151*H151</f>
        <v>0</v>
      </c>
      <c r="Q151" s="227">
        <v>1</v>
      </c>
      <c r="R151" s="227">
        <f>Q151*H151</f>
        <v>327.674</v>
      </c>
      <c r="S151" s="227">
        <v>0</v>
      </c>
      <c r="T151" s="228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9" t="s">
        <v>195</v>
      </c>
      <c r="AT151" s="229" t="s">
        <v>204</v>
      </c>
      <c r="AU151" s="229" t="s">
        <v>86</v>
      </c>
      <c r="AY151" s="16" t="s">
        <v>152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6" t="s">
        <v>84</v>
      </c>
      <c r="BK151" s="230">
        <f>ROUND(I151*H151,2)</f>
        <v>0</v>
      </c>
      <c r="BL151" s="16" t="s">
        <v>159</v>
      </c>
      <c r="BM151" s="229" t="s">
        <v>208</v>
      </c>
    </row>
    <row r="152" spans="1:47" s="2" customFormat="1" ht="12">
      <c r="A152" s="37"/>
      <c r="B152" s="38"/>
      <c r="C152" s="39"/>
      <c r="D152" s="231" t="s">
        <v>161</v>
      </c>
      <c r="E152" s="39"/>
      <c r="F152" s="232" t="s">
        <v>206</v>
      </c>
      <c r="G152" s="39"/>
      <c r="H152" s="39"/>
      <c r="I152" s="233"/>
      <c r="J152" s="39"/>
      <c r="K152" s="39"/>
      <c r="L152" s="43"/>
      <c r="M152" s="234"/>
      <c r="N152" s="235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161</v>
      </c>
      <c r="AU152" s="16" t="s">
        <v>86</v>
      </c>
    </row>
    <row r="153" spans="1:51" s="13" customFormat="1" ht="12">
      <c r="A153" s="13"/>
      <c r="B153" s="237"/>
      <c r="C153" s="238"/>
      <c r="D153" s="231" t="s">
        <v>181</v>
      </c>
      <c r="E153" s="239" t="s">
        <v>1</v>
      </c>
      <c r="F153" s="240" t="s">
        <v>209</v>
      </c>
      <c r="G153" s="238"/>
      <c r="H153" s="241">
        <v>327.674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7" t="s">
        <v>181</v>
      </c>
      <c r="AU153" s="247" t="s">
        <v>86</v>
      </c>
      <c r="AV153" s="13" t="s">
        <v>86</v>
      </c>
      <c r="AW153" s="13" t="s">
        <v>32</v>
      </c>
      <c r="AX153" s="13" t="s">
        <v>84</v>
      </c>
      <c r="AY153" s="247" t="s">
        <v>152</v>
      </c>
    </row>
    <row r="154" spans="1:65" s="2" customFormat="1" ht="24.15" customHeight="1">
      <c r="A154" s="37"/>
      <c r="B154" s="38"/>
      <c r="C154" s="218" t="s">
        <v>210</v>
      </c>
      <c r="D154" s="218" t="s">
        <v>154</v>
      </c>
      <c r="E154" s="219" t="s">
        <v>211</v>
      </c>
      <c r="F154" s="220" t="s">
        <v>212</v>
      </c>
      <c r="G154" s="221" t="s">
        <v>178</v>
      </c>
      <c r="H154" s="222">
        <v>276.035</v>
      </c>
      <c r="I154" s="223"/>
      <c r="J154" s="224">
        <f>ROUND(I154*H154,2)</f>
        <v>0</v>
      </c>
      <c r="K154" s="220" t="s">
        <v>158</v>
      </c>
      <c r="L154" s="43"/>
      <c r="M154" s="225" t="s">
        <v>1</v>
      </c>
      <c r="N154" s="226" t="s">
        <v>41</v>
      </c>
      <c r="O154" s="90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9" t="s">
        <v>159</v>
      </c>
      <c r="AT154" s="229" t="s">
        <v>154</v>
      </c>
      <c r="AU154" s="229" t="s">
        <v>86</v>
      </c>
      <c r="AY154" s="16" t="s">
        <v>152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6" t="s">
        <v>84</v>
      </c>
      <c r="BK154" s="230">
        <f>ROUND(I154*H154,2)</f>
        <v>0</v>
      </c>
      <c r="BL154" s="16" t="s">
        <v>159</v>
      </c>
      <c r="BM154" s="229" t="s">
        <v>213</v>
      </c>
    </row>
    <row r="155" spans="1:47" s="2" customFormat="1" ht="12">
      <c r="A155" s="37"/>
      <c r="B155" s="38"/>
      <c r="C155" s="39"/>
      <c r="D155" s="231" t="s">
        <v>161</v>
      </c>
      <c r="E155" s="39"/>
      <c r="F155" s="232" t="s">
        <v>214</v>
      </c>
      <c r="G155" s="39"/>
      <c r="H155" s="39"/>
      <c r="I155" s="233"/>
      <c r="J155" s="39"/>
      <c r="K155" s="39"/>
      <c r="L155" s="43"/>
      <c r="M155" s="234"/>
      <c r="N155" s="235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161</v>
      </c>
      <c r="AU155" s="16" t="s">
        <v>86</v>
      </c>
    </row>
    <row r="156" spans="1:51" s="13" customFormat="1" ht="12">
      <c r="A156" s="13"/>
      <c r="B156" s="237"/>
      <c r="C156" s="238"/>
      <c r="D156" s="231" t="s">
        <v>181</v>
      </c>
      <c r="E156" s="239" t="s">
        <v>1</v>
      </c>
      <c r="F156" s="240" t="s">
        <v>215</v>
      </c>
      <c r="G156" s="238"/>
      <c r="H156" s="241">
        <v>198.59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7" t="s">
        <v>181</v>
      </c>
      <c r="AU156" s="247" t="s">
        <v>86</v>
      </c>
      <c r="AV156" s="13" t="s">
        <v>86</v>
      </c>
      <c r="AW156" s="13" t="s">
        <v>32</v>
      </c>
      <c r="AX156" s="13" t="s">
        <v>76</v>
      </c>
      <c r="AY156" s="247" t="s">
        <v>152</v>
      </c>
    </row>
    <row r="157" spans="1:51" s="13" customFormat="1" ht="12">
      <c r="A157" s="13"/>
      <c r="B157" s="237"/>
      <c r="C157" s="238"/>
      <c r="D157" s="231" t="s">
        <v>181</v>
      </c>
      <c r="E157" s="239" t="s">
        <v>1</v>
      </c>
      <c r="F157" s="240" t="s">
        <v>216</v>
      </c>
      <c r="G157" s="238"/>
      <c r="H157" s="241">
        <v>77.445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181</v>
      </c>
      <c r="AU157" s="247" t="s">
        <v>86</v>
      </c>
      <c r="AV157" s="13" t="s">
        <v>86</v>
      </c>
      <c r="AW157" s="13" t="s">
        <v>32</v>
      </c>
      <c r="AX157" s="13" t="s">
        <v>76</v>
      </c>
      <c r="AY157" s="247" t="s">
        <v>152</v>
      </c>
    </row>
    <row r="158" spans="1:51" s="14" customFormat="1" ht="12">
      <c r="A158" s="14"/>
      <c r="B158" s="248"/>
      <c r="C158" s="249"/>
      <c r="D158" s="231" t="s">
        <v>181</v>
      </c>
      <c r="E158" s="250" t="s">
        <v>1</v>
      </c>
      <c r="F158" s="251" t="s">
        <v>202</v>
      </c>
      <c r="G158" s="249"/>
      <c r="H158" s="252">
        <v>276.03499999999997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8" t="s">
        <v>181</v>
      </c>
      <c r="AU158" s="258" t="s">
        <v>86</v>
      </c>
      <c r="AV158" s="14" t="s">
        <v>159</v>
      </c>
      <c r="AW158" s="14" t="s">
        <v>32</v>
      </c>
      <c r="AX158" s="14" t="s">
        <v>84</v>
      </c>
      <c r="AY158" s="258" t="s">
        <v>152</v>
      </c>
    </row>
    <row r="159" spans="1:65" s="2" customFormat="1" ht="24.15" customHeight="1">
      <c r="A159" s="37"/>
      <c r="B159" s="38"/>
      <c r="C159" s="218" t="s">
        <v>217</v>
      </c>
      <c r="D159" s="218" t="s">
        <v>154</v>
      </c>
      <c r="E159" s="219" t="s">
        <v>218</v>
      </c>
      <c r="F159" s="220" t="s">
        <v>219</v>
      </c>
      <c r="G159" s="221" t="s">
        <v>178</v>
      </c>
      <c r="H159" s="222">
        <v>144.853</v>
      </c>
      <c r="I159" s="223"/>
      <c r="J159" s="224">
        <f>ROUND(I159*H159,2)</f>
        <v>0</v>
      </c>
      <c r="K159" s="220" t="s">
        <v>158</v>
      </c>
      <c r="L159" s="43"/>
      <c r="M159" s="225" t="s">
        <v>1</v>
      </c>
      <c r="N159" s="226" t="s">
        <v>41</v>
      </c>
      <c r="O159" s="90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9" t="s">
        <v>159</v>
      </c>
      <c r="AT159" s="229" t="s">
        <v>154</v>
      </c>
      <c r="AU159" s="229" t="s">
        <v>86</v>
      </c>
      <c r="AY159" s="16" t="s">
        <v>152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6" t="s">
        <v>84</v>
      </c>
      <c r="BK159" s="230">
        <f>ROUND(I159*H159,2)</f>
        <v>0</v>
      </c>
      <c r="BL159" s="16" t="s">
        <v>159</v>
      </c>
      <c r="BM159" s="229" t="s">
        <v>220</v>
      </c>
    </row>
    <row r="160" spans="1:47" s="2" customFormat="1" ht="12">
      <c r="A160" s="37"/>
      <c r="B160" s="38"/>
      <c r="C160" s="39"/>
      <c r="D160" s="231" t="s">
        <v>161</v>
      </c>
      <c r="E160" s="39"/>
      <c r="F160" s="232" t="s">
        <v>221</v>
      </c>
      <c r="G160" s="39"/>
      <c r="H160" s="39"/>
      <c r="I160" s="233"/>
      <c r="J160" s="39"/>
      <c r="K160" s="39"/>
      <c r="L160" s="43"/>
      <c r="M160" s="234"/>
      <c r="N160" s="235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161</v>
      </c>
      <c r="AU160" s="16" t="s">
        <v>86</v>
      </c>
    </row>
    <row r="161" spans="1:51" s="13" customFormat="1" ht="12">
      <c r="A161" s="13"/>
      <c r="B161" s="237"/>
      <c r="C161" s="238"/>
      <c r="D161" s="231" t="s">
        <v>181</v>
      </c>
      <c r="E161" s="239" t="s">
        <v>1</v>
      </c>
      <c r="F161" s="240" t="s">
        <v>222</v>
      </c>
      <c r="G161" s="238"/>
      <c r="H161" s="241">
        <v>144.853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7" t="s">
        <v>181</v>
      </c>
      <c r="AU161" s="247" t="s">
        <v>86</v>
      </c>
      <c r="AV161" s="13" t="s">
        <v>86</v>
      </c>
      <c r="AW161" s="13" t="s">
        <v>32</v>
      </c>
      <c r="AX161" s="13" t="s">
        <v>84</v>
      </c>
      <c r="AY161" s="247" t="s">
        <v>152</v>
      </c>
    </row>
    <row r="162" spans="1:65" s="2" customFormat="1" ht="62.7" customHeight="1">
      <c r="A162" s="37"/>
      <c r="B162" s="38"/>
      <c r="C162" s="218" t="s">
        <v>223</v>
      </c>
      <c r="D162" s="218" t="s">
        <v>154</v>
      </c>
      <c r="E162" s="219" t="s">
        <v>224</v>
      </c>
      <c r="F162" s="220" t="s">
        <v>225</v>
      </c>
      <c r="G162" s="221" t="s">
        <v>178</v>
      </c>
      <c r="H162" s="222">
        <v>17.96</v>
      </c>
      <c r="I162" s="223"/>
      <c r="J162" s="224">
        <f>ROUND(I162*H162,2)</f>
        <v>0</v>
      </c>
      <c r="K162" s="220" t="s">
        <v>158</v>
      </c>
      <c r="L162" s="43"/>
      <c r="M162" s="225" t="s">
        <v>1</v>
      </c>
      <c r="N162" s="226" t="s">
        <v>41</v>
      </c>
      <c r="O162" s="90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9" t="s">
        <v>159</v>
      </c>
      <c r="AT162" s="229" t="s">
        <v>154</v>
      </c>
      <c r="AU162" s="229" t="s">
        <v>86</v>
      </c>
      <c r="AY162" s="16" t="s">
        <v>152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6" t="s">
        <v>84</v>
      </c>
      <c r="BK162" s="230">
        <f>ROUND(I162*H162,2)</f>
        <v>0</v>
      </c>
      <c r="BL162" s="16" t="s">
        <v>159</v>
      </c>
      <c r="BM162" s="229" t="s">
        <v>226</v>
      </c>
    </row>
    <row r="163" spans="1:47" s="2" customFormat="1" ht="12">
      <c r="A163" s="37"/>
      <c r="B163" s="38"/>
      <c r="C163" s="39"/>
      <c r="D163" s="231" t="s">
        <v>161</v>
      </c>
      <c r="E163" s="39"/>
      <c r="F163" s="232" t="s">
        <v>225</v>
      </c>
      <c r="G163" s="39"/>
      <c r="H163" s="39"/>
      <c r="I163" s="233"/>
      <c r="J163" s="39"/>
      <c r="K163" s="39"/>
      <c r="L163" s="43"/>
      <c r="M163" s="234"/>
      <c r="N163" s="235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161</v>
      </c>
      <c r="AU163" s="16" t="s">
        <v>86</v>
      </c>
    </row>
    <row r="164" spans="1:51" s="13" customFormat="1" ht="12">
      <c r="A164" s="13"/>
      <c r="B164" s="237"/>
      <c r="C164" s="238"/>
      <c r="D164" s="231" t="s">
        <v>181</v>
      </c>
      <c r="E164" s="239" t="s">
        <v>1</v>
      </c>
      <c r="F164" s="240" t="s">
        <v>188</v>
      </c>
      <c r="G164" s="238"/>
      <c r="H164" s="241">
        <v>17.96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7" t="s">
        <v>181</v>
      </c>
      <c r="AU164" s="247" t="s">
        <v>86</v>
      </c>
      <c r="AV164" s="13" t="s">
        <v>86</v>
      </c>
      <c r="AW164" s="13" t="s">
        <v>32</v>
      </c>
      <c r="AX164" s="13" t="s">
        <v>84</v>
      </c>
      <c r="AY164" s="247" t="s">
        <v>152</v>
      </c>
    </row>
    <row r="165" spans="1:65" s="2" customFormat="1" ht="16.5" customHeight="1">
      <c r="A165" s="37"/>
      <c r="B165" s="38"/>
      <c r="C165" s="259" t="s">
        <v>227</v>
      </c>
      <c r="D165" s="259" t="s">
        <v>204</v>
      </c>
      <c r="E165" s="260" t="s">
        <v>228</v>
      </c>
      <c r="F165" s="261" t="s">
        <v>229</v>
      </c>
      <c r="G165" s="262" t="s">
        <v>207</v>
      </c>
      <c r="H165" s="263">
        <v>35.92</v>
      </c>
      <c r="I165" s="264"/>
      <c r="J165" s="265">
        <f>ROUND(I165*H165,2)</f>
        <v>0</v>
      </c>
      <c r="K165" s="261" t="s">
        <v>158</v>
      </c>
      <c r="L165" s="266"/>
      <c r="M165" s="267" t="s">
        <v>1</v>
      </c>
      <c r="N165" s="268" t="s">
        <v>41</v>
      </c>
      <c r="O165" s="90"/>
      <c r="P165" s="227">
        <f>O165*H165</f>
        <v>0</v>
      </c>
      <c r="Q165" s="227">
        <v>1</v>
      </c>
      <c r="R165" s="227">
        <f>Q165*H165</f>
        <v>35.92</v>
      </c>
      <c r="S165" s="227">
        <v>0</v>
      </c>
      <c r="T165" s="228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9" t="s">
        <v>195</v>
      </c>
      <c r="AT165" s="229" t="s">
        <v>204</v>
      </c>
      <c r="AU165" s="229" t="s">
        <v>86</v>
      </c>
      <c r="AY165" s="16" t="s">
        <v>152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6" t="s">
        <v>84</v>
      </c>
      <c r="BK165" s="230">
        <f>ROUND(I165*H165,2)</f>
        <v>0</v>
      </c>
      <c r="BL165" s="16" t="s">
        <v>159</v>
      </c>
      <c r="BM165" s="229" t="s">
        <v>230</v>
      </c>
    </row>
    <row r="166" spans="1:47" s="2" customFormat="1" ht="12">
      <c r="A166" s="37"/>
      <c r="B166" s="38"/>
      <c r="C166" s="39"/>
      <c r="D166" s="231" t="s">
        <v>161</v>
      </c>
      <c r="E166" s="39"/>
      <c r="F166" s="232" t="s">
        <v>229</v>
      </c>
      <c r="G166" s="39"/>
      <c r="H166" s="39"/>
      <c r="I166" s="233"/>
      <c r="J166" s="39"/>
      <c r="K166" s="39"/>
      <c r="L166" s="43"/>
      <c r="M166" s="234"/>
      <c r="N166" s="235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161</v>
      </c>
      <c r="AU166" s="16" t="s">
        <v>86</v>
      </c>
    </row>
    <row r="167" spans="1:51" s="13" customFormat="1" ht="12">
      <c r="A167" s="13"/>
      <c r="B167" s="237"/>
      <c r="C167" s="238"/>
      <c r="D167" s="231" t="s">
        <v>181</v>
      </c>
      <c r="E167" s="239" t="s">
        <v>1</v>
      </c>
      <c r="F167" s="240" t="s">
        <v>231</v>
      </c>
      <c r="G167" s="238"/>
      <c r="H167" s="241">
        <v>35.92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7" t="s">
        <v>181</v>
      </c>
      <c r="AU167" s="247" t="s">
        <v>86</v>
      </c>
      <c r="AV167" s="13" t="s">
        <v>86</v>
      </c>
      <c r="AW167" s="13" t="s">
        <v>32</v>
      </c>
      <c r="AX167" s="13" t="s">
        <v>84</v>
      </c>
      <c r="AY167" s="247" t="s">
        <v>152</v>
      </c>
    </row>
    <row r="168" spans="1:65" s="2" customFormat="1" ht="37.8" customHeight="1">
      <c r="A168" s="37"/>
      <c r="B168" s="38"/>
      <c r="C168" s="218" t="s">
        <v>232</v>
      </c>
      <c r="D168" s="218" t="s">
        <v>154</v>
      </c>
      <c r="E168" s="219" t="s">
        <v>233</v>
      </c>
      <c r="F168" s="220" t="s">
        <v>234</v>
      </c>
      <c r="G168" s="221" t="s">
        <v>157</v>
      </c>
      <c r="H168" s="222">
        <v>819.06</v>
      </c>
      <c r="I168" s="223"/>
      <c r="J168" s="224">
        <f>ROUND(I168*H168,2)</f>
        <v>0</v>
      </c>
      <c r="K168" s="220" t="s">
        <v>158</v>
      </c>
      <c r="L168" s="43"/>
      <c r="M168" s="225" t="s">
        <v>1</v>
      </c>
      <c r="N168" s="226" t="s">
        <v>41</v>
      </c>
      <c r="O168" s="90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9" t="s">
        <v>159</v>
      </c>
      <c r="AT168" s="229" t="s">
        <v>154</v>
      </c>
      <c r="AU168" s="229" t="s">
        <v>86</v>
      </c>
      <c r="AY168" s="16" t="s">
        <v>152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6" t="s">
        <v>84</v>
      </c>
      <c r="BK168" s="230">
        <f>ROUND(I168*H168,2)</f>
        <v>0</v>
      </c>
      <c r="BL168" s="16" t="s">
        <v>159</v>
      </c>
      <c r="BM168" s="229" t="s">
        <v>235</v>
      </c>
    </row>
    <row r="169" spans="1:47" s="2" customFormat="1" ht="12">
      <c r="A169" s="37"/>
      <c r="B169" s="38"/>
      <c r="C169" s="39"/>
      <c r="D169" s="231" t="s">
        <v>161</v>
      </c>
      <c r="E169" s="39"/>
      <c r="F169" s="232" t="s">
        <v>234</v>
      </c>
      <c r="G169" s="39"/>
      <c r="H169" s="39"/>
      <c r="I169" s="233"/>
      <c r="J169" s="39"/>
      <c r="K169" s="39"/>
      <c r="L169" s="43"/>
      <c r="M169" s="234"/>
      <c r="N169" s="235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161</v>
      </c>
      <c r="AU169" s="16" t="s">
        <v>86</v>
      </c>
    </row>
    <row r="170" spans="1:51" s="13" customFormat="1" ht="12">
      <c r="A170" s="13"/>
      <c r="B170" s="237"/>
      <c r="C170" s="238"/>
      <c r="D170" s="231" t="s">
        <v>181</v>
      </c>
      <c r="E170" s="239" t="s">
        <v>1</v>
      </c>
      <c r="F170" s="240" t="s">
        <v>236</v>
      </c>
      <c r="G170" s="238"/>
      <c r="H170" s="241">
        <v>819.06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7" t="s">
        <v>181</v>
      </c>
      <c r="AU170" s="247" t="s">
        <v>86</v>
      </c>
      <c r="AV170" s="13" t="s">
        <v>86</v>
      </c>
      <c r="AW170" s="13" t="s">
        <v>32</v>
      </c>
      <c r="AX170" s="13" t="s">
        <v>84</v>
      </c>
      <c r="AY170" s="247" t="s">
        <v>152</v>
      </c>
    </row>
    <row r="171" spans="1:65" s="2" customFormat="1" ht="16.5" customHeight="1">
      <c r="A171" s="37"/>
      <c r="B171" s="38"/>
      <c r="C171" s="259" t="s">
        <v>8</v>
      </c>
      <c r="D171" s="259" t="s">
        <v>204</v>
      </c>
      <c r="E171" s="260" t="s">
        <v>237</v>
      </c>
      <c r="F171" s="261" t="s">
        <v>238</v>
      </c>
      <c r="G171" s="262" t="s">
        <v>239</v>
      </c>
      <c r="H171" s="263">
        <v>12.286</v>
      </c>
      <c r="I171" s="264"/>
      <c r="J171" s="265">
        <f>ROUND(I171*H171,2)</f>
        <v>0</v>
      </c>
      <c r="K171" s="261" t="s">
        <v>158</v>
      </c>
      <c r="L171" s="266"/>
      <c r="M171" s="267" t="s">
        <v>1</v>
      </c>
      <c r="N171" s="268" t="s">
        <v>41</v>
      </c>
      <c r="O171" s="90"/>
      <c r="P171" s="227">
        <f>O171*H171</f>
        <v>0</v>
      </c>
      <c r="Q171" s="227">
        <v>0.001</v>
      </c>
      <c r="R171" s="227">
        <f>Q171*H171</f>
        <v>0.012286</v>
      </c>
      <c r="S171" s="227">
        <v>0</v>
      </c>
      <c r="T171" s="228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9" t="s">
        <v>195</v>
      </c>
      <c r="AT171" s="229" t="s">
        <v>204</v>
      </c>
      <c r="AU171" s="229" t="s">
        <v>86</v>
      </c>
      <c r="AY171" s="16" t="s">
        <v>152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6" t="s">
        <v>84</v>
      </c>
      <c r="BK171" s="230">
        <f>ROUND(I171*H171,2)</f>
        <v>0</v>
      </c>
      <c r="BL171" s="16" t="s">
        <v>159</v>
      </c>
      <c r="BM171" s="229" t="s">
        <v>240</v>
      </c>
    </row>
    <row r="172" spans="1:47" s="2" customFormat="1" ht="12">
      <c r="A172" s="37"/>
      <c r="B172" s="38"/>
      <c r="C172" s="39"/>
      <c r="D172" s="231" t="s">
        <v>161</v>
      </c>
      <c r="E172" s="39"/>
      <c r="F172" s="232" t="s">
        <v>238</v>
      </c>
      <c r="G172" s="39"/>
      <c r="H172" s="39"/>
      <c r="I172" s="233"/>
      <c r="J172" s="39"/>
      <c r="K172" s="39"/>
      <c r="L172" s="43"/>
      <c r="M172" s="234"/>
      <c r="N172" s="235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161</v>
      </c>
      <c r="AU172" s="16" t="s">
        <v>86</v>
      </c>
    </row>
    <row r="173" spans="1:51" s="13" customFormat="1" ht="12">
      <c r="A173" s="13"/>
      <c r="B173" s="237"/>
      <c r="C173" s="238"/>
      <c r="D173" s="231" t="s">
        <v>181</v>
      </c>
      <c r="E173" s="239" t="s">
        <v>1</v>
      </c>
      <c r="F173" s="240" t="s">
        <v>241</v>
      </c>
      <c r="G173" s="238"/>
      <c r="H173" s="241">
        <v>12.286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7" t="s">
        <v>181</v>
      </c>
      <c r="AU173" s="247" t="s">
        <v>86</v>
      </c>
      <c r="AV173" s="13" t="s">
        <v>86</v>
      </c>
      <c r="AW173" s="13" t="s">
        <v>32</v>
      </c>
      <c r="AX173" s="13" t="s">
        <v>84</v>
      </c>
      <c r="AY173" s="247" t="s">
        <v>152</v>
      </c>
    </row>
    <row r="174" spans="1:65" s="2" customFormat="1" ht="24.15" customHeight="1">
      <c r="A174" s="37"/>
      <c r="B174" s="38"/>
      <c r="C174" s="218" t="s">
        <v>242</v>
      </c>
      <c r="D174" s="218" t="s">
        <v>154</v>
      </c>
      <c r="E174" s="219" t="s">
        <v>243</v>
      </c>
      <c r="F174" s="220" t="s">
        <v>244</v>
      </c>
      <c r="G174" s="221" t="s">
        <v>157</v>
      </c>
      <c r="H174" s="222">
        <v>417.834</v>
      </c>
      <c r="I174" s="223"/>
      <c r="J174" s="224">
        <f>ROUND(I174*H174,2)</f>
        <v>0</v>
      </c>
      <c r="K174" s="220" t="s">
        <v>158</v>
      </c>
      <c r="L174" s="43"/>
      <c r="M174" s="225" t="s">
        <v>1</v>
      </c>
      <c r="N174" s="226" t="s">
        <v>41</v>
      </c>
      <c r="O174" s="90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9" t="s">
        <v>159</v>
      </c>
      <c r="AT174" s="229" t="s">
        <v>154</v>
      </c>
      <c r="AU174" s="229" t="s">
        <v>86</v>
      </c>
      <c r="AY174" s="16" t="s">
        <v>152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6" t="s">
        <v>84</v>
      </c>
      <c r="BK174" s="230">
        <f>ROUND(I174*H174,2)</f>
        <v>0</v>
      </c>
      <c r="BL174" s="16" t="s">
        <v>159</v>
      </c>
      <c r="BM174" s="229" t="s">
        <v>245</v>
      </c>
    </row>
    <row r="175" spans="1:47" s="2" customFormat="1" ht="12">
      <c r="A175" s="37"/>
      <c r="B175" s="38"/>
      <c r="C175" s="39"/>
      <c r="D175" s="231" t="s">
        <v>161</v>
      </c>
      <c r="E175" s="39"/>
      <c r="F175" s="232" t="s">
        <v>246</v>
      </c>
      <c r="G175" s="39"/>
      <c r="H175" s="39"/>
      <c r="I175" s="233"/>
      <c r="J175" s="39"/>
      <c r="K175" s="39"/>
      <c r="L175" s="43"/>
      <c r="M175" s="234"/>
      <c r="N175" s="235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161</v>
      </c>
      <c r="AU175" s="16" t="s">
        <v>86</v>
      </c>
    </row>
    <row r="176" spans="1:51" s="13" customFormat="1" ht="12">
      <c r="A176" s="13"/>
      <c r="B176" s="237"/>
      <c r="C176" s="238"/>
      <c r="D176" s="231" t="s">
        <v>181</v>
      </c>
      <c r="E176" s="239" t="s">
        <v>1</v>
      </c>
      <c r="F176" s="240" t="s">
        <v>247</v>
      </c>
      <c r="G176" s="238"/>
      <c r="H176" s="241">
        <v>417.834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7" t="s">
        <v>181</v>
      </c>
      <c r="AU176" s="247" t="s">
        <v>86</v>
      </c>
      <c r="AV176" s="13" t="s">
        <v>86</v>
      </c>
      <c r="AW176" s="13" t="s">
        <v>32</v>
      </c>
      <c r="AX176" s="13" t="s">
        <v>84</v>
      </c>
      <c r="AY176" s="247" t="s">
        <v>152</v>
      </c>
    </row>
    <row r="177" spans="1:65" s="2" customFormat="1" ht="16.5" customHeight="1">
      <c r="A177" s="37"/>
      <c r="B177" s="38"/>
      <c r="C177" s="218" t="s">
        <v>248</v>
      </c>
      <c r="D177" s="218" t="s">
        <v>154</v>
      </c>
      <c r="E177" s="219" t="s">
        <v>249</v>
      </c>
      <c r="F177" s="220" t="s">
        <v>250</v>
      </c>
      <c r="G177" s="221" t="s">
        <v>157</v>
      </c>
      <c r="H177" s="222">
        <v>27.094</v>
      </c>
      <c r="I177" s="223"/>
      <c r="J177" s="224">
        <f>ROUND(I177*H177,2)</f>
        <v>0</v>
      </c>
      <c r="K177" s="220" t="s">
        <v>158</v>
      </c>
      <c r="L177" s="43"/>
      <c r="M177" s="225" t="s">
        <v>1</v>
      </c>
      <c r="N177" s="226" t="s">
        <v>41</v>
      </c>
      <c r="O177" s="90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9" t="s">
        <v>159</v>
      </c>
      <c r="AT177" s="229" t="s">
        <v>154</v>
      </c>
      <c r="AU177" s="229" t="s">
        <v>86</v>
      </c>
      <c r="AY177" s="16" t="s">
        <v>152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6" t="s">
        <v>84</v>
      </c>
      <c r="BK177" s="230">
        <f>ROUND(I177*H177,2)</f>
        <v>0</v>
      </c>
      <c r="BL177" s="16" t="s">
        <v>159</v>
      </c>
      <c r="BM177" s="229" t="s">
        <v>251</v>
      </c>
    </row>
    <row r="178" spans="1:47" s="2" customFormat="1" ht="12">
      <c r="A178" s="37"/>
      <c r="B178" s="38"/>
      <c r="C178" s="39"/>
      <c r="D178" s="231" t="s">
        <v>161</v>
      </c>
      <c r="E178" s="39"/>
      <c r="F178" s="232" t="s">
        <v>252</v>
      </c>
      <c r="G178" s="39"/>
      <c r="H178" s="39"/>
      <c r="I178" s="233"/>
      <c r="J178" s="39"/>
      <c r="K178" s="39"/>
      <c r="L178" s="43"/>
      <c r="M178" s="234"/>
      <c r="N178" s="235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161</v>
      </c>
      <c r="AU178" s="16" t="s">
        <v>86</v>
      </c>
    </row>
    <row r="179" spans="1:51" s="13" customFormat="1" ht="12">
      <c r="A179" s="13"/>
      <c r="B179" s="237"/>
      <c r="C179" s="238"/>
      <c r="D179" s="231" t="s">
        <v>181</v>
      </c>
      <c r="E179" s="239" t="s">
        <v>1</v>
      </c>
      <c r="F179" s="240" t="s">
        <v>253</v>
      </c>
      <c r="G179" s="238"/>
      <c r="H179" s="241">
        <v>27.094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7" t="s">
        <v>181</v>
      </c>
      <c r="AU179" s="247" t="s">
        <v>86</v>
      </c>
      <c r="AV179" s="13" t="s">
        <v>86</v>
      </c>
      <c r="AW179" s="13" t="s">
        <v>32</v>
      </c>
      <c r="AX179" s="13" t="s">
        <v>84</v>
      </c>
      <c r="AY179" s="247" t="s">
        <v>152</v>
      </c>
    </row>
    <row r="180" spans="1:63" s="12" customFormat="1" ht="22.8" customHeight="1">
      <c r="A180" s="12"/>
      <c r="B180" s="202"/>
      <c r="C180" s="203"/>
      <c r="D180" s="204" t="s">
        <v>75</v>
      </c>
      <c r="E180" s="216" t="s">
        <v>175</v>
      </c>
      <c r="F180" s="216" t="s">
        <v>254</v>
      </c>
      <c r="G180" s="203"/>
      <c r="H180" s="203"/>
      <c r="I180" s="206"/>
      <c r="J180" s="217">
        <f>BK180</f>
        <v>0</v>
      </c>
      <c r="K180" s="203"/>
      <c r="L180" s="208"/>
      <c r="M180" s="209"/>
      <c r="N180" s="210"/>
      <c r="O180" s="210"/>
      <c r="P180" s="211">
        <f>SUM(P181:P225)</f>
        <v>0</v>
      </c>
      <c r="Q180" s="210"/>
      <c r="R180" s="211">
        <f>SUM(R181:R225)</f>
        <v>282.788967</v>
      </c>
      <c r="S180" s="210"/>
      <c r="T180" s="212">
        <f>SUM(T181:T225)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3" t="s">
        <v>84</v>
      </c>
      <c r="AT180" s="214" t="s">
        <v>75</v>
      </c>
      <c r="AU180" s="214" t="s">
        <v>84</v>
      </c>
      <c r="AY180" s="213" t="s">
        <v>152</v>
      </c>
      <c r="BK180" s="215">
        <f>SUM(BK181:BK225)</f>
        <v>0</v>
      </c>
    </row>
    <row r="181" spans="1:65" s="2" customFormat="1" ht="24.15" customHeight="1">
      <c r="A181" s="37"/>
      <c r="B181" s="38"/>
      <c r="C181" s="218" t="s">
        <v>255</v>
      </c>
      <c r="D181" s="218" t="s">
        <v>154</v>
      </c>
      <c r="E181" s="219" t="s">
        <v>256</v>
      </c>
      <c r="F181" s="220" t="s">
        <v>257</v>
      </c>
      <c r="G181" s="221" t="s">
        <v>157</v>
      </c>
      <c r="H181" s="222">
        <v>109.6</v>
      </c>
      <c r="I181" s="223"/>
      <c r="J181" s="224">
        <f>ROUND(I181*H181,2)</f>
        <v>0</v>
      </c>
      <c r="K181" s="220" t="s">
        <v>158</v>
      </c>
      <c r="L181" s="43"/>
      <c r="M181" s="225" t="s">
        <v>1</v>
      </c>
      <c r="N181" s="226" t="s">
        <v>41</v>
      </c>
      <c r="O181" s="90"/>
      <c r="P181" s="227">
        <f>O181*H181</f>
        <v>0</v>
      </c>
      <c r="Q181" s="227">
        <v>0.345</v>
      </c>
      <c r="R181" s="227">
        <f>Q181*H181</f>
        <v>37.812</v>
      </c>
      <c r="S181" s="227">
        <v>0</v>
      </c>
      <c r="T181" s="228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9" t="s">
        <v>159</v>
      </c>
      <c r="AT181" s="229" t="s">
        <v>154</v>
      </c>
      <c r="AU181" s="229" t="s">
        <v>86</v>
      </c>
      <c r="AY181" s="16" t="s">
        <v>152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6" t="s">
        <v>84</v>
      </c>
      <c r="BK181" s="230">
        <f>ROUND(I181*H181,2)</f>
        <v>0</v>
      </c>
      <c r="BL181" s="16" t="s">
        <v>159</v>
      </c>
      <c r="BM181" s="229" t="s">
        <v>258</v>
      </c>
    </row>
    <row r="182" spans="1:47" s="2" customFormat="1" ht="12">
      <c r="A182" s="37"/>
      <c r="B182" s="38"/>
      <c r="C182" s="39"/>
      <c r="D182" s="231" t="s">
        <v>161</v>
      </c>
      <c r="E182" s="39"/>
      <c r="F182" s="232" t="s">
        <v>257</v>
      </c>
      <c r="G182" s="39"/>
      <c r="H182" s="39"/>
      <c r="I182" s="233"/>
      <c r="J182" s="39"/>
      <c r="K182" s="39"/>
      <c r="L182" s="43"/>
      <c r="M182" s="234"/>
      <c r="N182" s="235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161</v>
      </c>
      <c r="AU182" s="16" t="s">
        <v>86</v>
      </c>
    </row>
    <row r="183" spans="1:51" s="13" customFormat="1" ht="12">
      <c r="A183" s="13"/>
      <c r="B183" s="237"/>
      <c r="C183" s="238"/>
      <c r="D183" s="231" t="s">
        <v>181</v>
      </c>
      <c r="E183" s="239" t="s">
        <v>1</v>
      </c>
      <c r="F183" s="240" t="s">
        <v>259</v>
      </c>
      <c r="G183" s="238"/>
      <c r="H183" s="241">
        <v>109.6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7" t="s">
        <v>181</v>
      </c>
      <c r="AU183" s="247" t="s">
        <v>86</v>
      </c>
      <c r="AV183" s="13" t="s">
        <v>86</v>
      </c>
      <c r="AW183" s="13" t="s">
        <v>32</v>
      </c>
      <c r="AX183" s="13" t="s">
        <v>84</v>
      </c>
      <c r="AY183" s="247" t="s">
        <v>152</v>
      </c>
    </row>
    <row r="184" spans="1:65" s="2" customFormat="1" ht="24.15" customHeight="1">
      <c r="A184" s="37"/>
      <c r="B184" s="38"/>
      <c r="C184" s="218" t="s">
        <v>260</v>
      </c>
      <c r="D184" s="218" t="s">
        <v>154</v>
      </c>
      <c r="E184" s="219" t="s">
        <v>261</v>
      </c>
      <c r="F184" s="220" t="s">
        <v>262</v>
      </c>
      <c r="G184" s="221" t="s">
        <v>157</v>
      </c>
      <c r="H184" s="222">
        <v>259.5</v>
      </c>
      <c r="I184" s="223"/>
      <c r="J184" s="224">
        <f>ROUND(I184*H184,2)</f>
        <v>0</v>
      </c>
      <c r="K184" s="220" t="s">
        <v>158</v>
      </c>
      <c r="L184" s="43"/>
      <c r="M184" s="225" t="s">
        <v>1</v>
      </c>
      <c r="N184" s="226" t="s">
        <v>41</v>
      </c>
      <c r="O184" s="90"/>
      <c r="P184" s="227">
        <f>O184*H184</f>
        <v>0</v>
      </c>
      <c r="Q184" s="227">
        <v>0.46</v>
      </c>
      <c r="R184" s="227">
        <f>Q184*H184</f>
        <v>119.37</v>
      </c>
      <c r="S184" s="227">
        <v>0</v>
      </c>
      <c r="T184" s="228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9" t="s">
        <v>159</v>
      </c>
      <c r="AT184" s="229" t="s">
        <v>154</v>
      </c>
      <c r="AU184" s="229" t="s">
        <v>86</v>
      </c>
      <c r="AY184" s="16" t="s">
        <v>152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6" t="s">
        <v>84</v>
      </c>
      <c r="BK184" s="230">
        <f>ROUND(I184*H184,2)</f>
        <v>0</v>
      </c>
      <c r="BL184" s="16" t="s">
        <v>159</v>
      </c>
      <c r="BM184" s="229" t="s">
        <v>263</v>
      </c>
    </row>
    <row r="185" spans="1:47" s="2" customFormat="1" ht="12">
      <c r="A185" s="37"/>
      <c r="B185" s="38"/>
      <c r="C185" s="39"/>
      <c r="D185" s="231" t="s">
        <v>161</v>
      </c>
      <c r="E185" s="39"/>
      <c r="F185" s="232" t="s">
        <v>262</v>
      </c>
      <c r="G185" s="39"/>
      <c r="H185" s="39"/>
      <c r="I185" s="233"/>
      <c r="J185" s="39"/>
      <c r="K185" s="39"/>
      <c r="L185" s="43"/>
      <c r="M185" s="234"/>
      <c r="N185" s="235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161</v>
      </c>
      <c r="AU185" s="16" t="s">
        <v>86</v>
      </c>
    </row>
    <row r="186" spans="1:51" s="13" customFormat="1" ht="12">
      <c r="A186" s="13"/>
      <c r="B186" s="237"/>
      <c r="C186" s="238"/>
      <c r="D186" s="231" t="s">
        <v>181</v>
      </c>
      <c r="E186" s="239" t="s">
        <v>1</v>
      </c>
      <c r="F186" s="240" t="s">
        <v>264</v>
      </c>
      <c r="G186" s="238"/>
      <c r="H186" s="241">
        <v>259.5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7" t="s">
        <v>181</v>
      </c>
      <c r="AU186" s="247" t="s">
        <v>86</v>
      </c>
      <c r="AV186" s="13" t="s">
        <v>86</v>
      </c>
      <c r="AW186" s="13" t="s">
        <v>32</v>
      </c>
      <c r="AX186" s="13" t="s">
        <v>84</v>
      </c>
      <c r="AY186" s="247" t="s">
        <v>152</v>
      </c>
    </row>
    <row r="187" spans="1:65" s="2" customFormat="1" ht="24.15" customHeight="1">
      <c r="A187" s="37"/>
      <c r="B187" s="38"/>
      <c r="C187" s="218" t="s">
        <v>265</v>
      </c>
      <c r="D187" s="218" t="s">
        <v>154</v>
      </c>
      <c r="E187" s="219" t="s">
        <v>266</v>
      </c>
      <c r="F187" s="220" t="s">
        <v>267</v>
      </c>
      <c r="G187" s="221" t="s">
        <v>157</v>
      </c>
      <c r="H187" s="222">
        <v>30.9</v>
      </c>
      <c r="I187" s="223"/>
      <c r="J187" s="224">
        <f>ROUND(I187*H187,2)</f>
        <v>0</v>
      </c>
      <c r="K187" s="220" t="s">
        <v>158</v>
      </c>
      <c r="L187" s="43"/>
      <c r="M187" s="225" t="s">
        <v>1</v>
      </c>
      <c r="N187" s="226" t="s">
        <v>41</v>
      </c>
      <c r="O187" s="90"/>
      <c r="P187" s="227">
        <f>O187*H187</f>
        <v>0</v>
      </c>
      <c r="Q187" s="227">
        <v>0.575</v>
      </c>
      <c r="R187" s="227">
        <f>Q187*H187</f>
        <v>17.7675</v>
      </c>
      <c r="S187" s="227">
        <v>0</v>
      </c>
      <c r="T187" s="228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9" t="s">
        <v>159</v>
      </c>
      <c r="AT187" s="229" t="s">
        <v>154</v>
      </c>
      <c r="AU187" s="229" t="s">
        <v>86</v>
      </c>
      <c r="AY187" s="16" t="s">
        <v>152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6" t="s">
        <v>84</v>
      </c>
      <c r="BK187" s="230">
        <f>ROUND(I187*H187,2)</f>
        <v>0</v>
      </c>
      <c r="BL187" s="16" t="s">
        <v>159</v>
      </c>
      <c r="BM187" s="229" t="s">
        <v>268</v>
      </c>
    </row>
    <row r="188" spans="1:47" s="2" customFormat="1" ht="12">
      <c r="A188" s="37"/>
      <c r="B188" s="38"/>
      <c r="C188" s="39"/>
      <c r="D188" s="231" t="s">
        <v>161</v>
      </c>
      <c r="E188" s="39"/>
      <c r="F188" s="232" t="s">
        <v>267</v>
      </c>
      <c r="G188" s="39"/>
      <c r="H188" s="39"/>
      <c r="I188" s="233"/>
      <c r="J188" s="39"/>
      <c r="K188" s="39"/>
      <c r="L188" s="43"/>
      <c r="M188" s="234"/>
      <c r="N188" s="235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161</v>
      </c>
      <c r="AU188" s="16" t="s">
        <v>86</v>
      </c>
    </row>
    <row r="189" spans="1:51" s="13" customFormat="1" ht="12">
      <c r="A189" s="13"/>
      <c r="B189" s="237"/>
      <c r="C189" s="238"/>
      <c r="D189" s="231" t="s">
        <v>181</v>
      </c>
      <c r="E189" s="239" t="s">
        <v>1</v>
      </c>
      <c r="F189" s="240" t="s">
        <v>112</v>
      </c>
      <c r="G189" s="238"/>
      <c r="H189" s="241">
        <v>30.9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7" t="s">
        <v>181</v>
      </c>
      <c r="AU189" s="247" t="s">
        <v>86</v>
      </c>
      <c r="AV189" s="13" t="s">
        <v>86</v>
      </c>
      <c r="AW189" s="13" t="s">
        <v>32</v>
      </c>
      <c r="AX189" s="13" t="s">
        <v>84</v>
      </c>
      <c r="AY189" s="247" t="s">
        <v>152</v>
      </c>
    </row>
    <row r="190" spans="1:65" s="2" customFormat="1" ht="37.8" customHeight="1">
      <c r="A190" s="37"/>
      <c r="B190" s="38"/>
      <c r="C190" s="218" t="s">
        <v>7</v>
      </c>
      <c r="D190" s="218" t="s">
        <v>154</v>
      </c>
      <c r="E190" s="219" t="s">
        <v>269</v>
      </c>
      <c r="F190" s="220" t="s">
        <v>270</v>
      </c>
      <c r="G190" s="221" t="s">
        <v>157</v>
      </c>
      <c r="H190" s="222">
        <v>30.9</v>
      </c>
      <c r="I190" s="223"/>
      <c r="J190" s="224">
        <f>ROUND(I190*H190,2)</f>
        <v>0</v>
      </c>
      <c r="K190" s="220" t="s">
        <v>158</v>
      </c>
      <c r="L190" s="43"/>
      <c r="M190" s="225" t="s">
        <v>1</v>
      </c>
      <c r="N190" s="226" t="s">
        <v>41</v>
      </c>
      <c r="O190" s="90"/>
      <c r="P190" s="227">
        <f>O190*H190</f>
        <v>0</v>
      </c>
      <c r="Q190" s="227">
        <v>0.49587</v>
      </c>
      <c r="R190" s="227">
        <f>Q190*H190</f>
        <v>15.322382999999999</v>
      </c>
      <c r="S190" s="227">
        <v>0</v>
      </c>
      <c r="T190" s="228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9" t="s">
        <v>159</v>
      </c>
      <c r="AT190" s="229" t="s">
        <v>154</v>
      </c>
      <c r="AU190" s="229" t="s">
        <v>86</v>
      </c>
      <c r="AY190" s="16" t="s">
        <v>152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6" t="s">
        <v>84</v>
      </c>
      <c r="BK190" s="230">
        <f>ROUND(I190*H190,2)</f>
        <v>0</v>
      </c>
      <c r="BL190" s="16" t="s">
        <v>159</v>
      </c>
      <c r="BM190" s="229" t="s">
        <v>271</v>
      </c>
    </row>
    <row r="191" spans="1:47" s="2" customFormat="1" ht="12">
      <c r="A191" s="37"/>
      <c r="B191" s="38"/>
      <c r="C191" s="39"/>
      <c r="D191" s="231" t="s">
        <v>161</v>
      </c>
      <c r="E191" s="39"/>
      <c r="F191" s="232" t="s">
        <v>270</v>
      </c>
      <c r="G191" s="39"/>
      <c r="H191" s="39"/>
      <c r="I191" s="233"/>
      <c r="J191" s="39"/>
      <c r="K191" s="39"/>
      <c r="L191" s="43"/>
      <c r="M191" s="234"/>
      <c r="N191" s="235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161</v>
      </c>
      <c r="AU191" s="16" t="s">
        <v>86</v>
      </c>
    </row>
    <row r="192" spans="1:51" s="13" customFormat="1" ht="12">
      <c r="A192" s="13"/>
      <c r="B192" s="237"/>
      <c r="C192" s="238"/>
      <c r="D192" s="231" t="s">
        <v>181</v>
      </c>
      <c r="E192" s="239" t="s">
        <v>1</v>
      </c>
      <c r="F192" s="240" t="s">
        <v>112</v>
      </c>
      <c r="G192" s="238"/>
      <c r="H192" s="241">
        <v>30.9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7" t="s">
        <v>181</v>
      </c>
      <c r="AU192" s="247" t="s">
        <v>86</v>
      </c>
      <c r="AV192" s="13" t="s">
        <v>86</v>
      </c>
      <c r="AW192" s="13" t="s">
        <v>32</v>
      </c>
      <c r="AX192" s="13" t="s">
        <v>84</v>
      </c>
      <c r="AY192" s="247" t="s">
        <v>152</v>
      </c>
    </row>
    <row r="193" spans="1:65" s="2" customFormat="1" ht="44.25" customHeight="1">
      <c r="A193" s="37"/>
      <c r="B193" s="38"/>
      <c r="C193" s="218" t="s">
        <v>272</v>
      </c>
      <c r="D193" s="218" t="s">
        <v>154</v>
      </c>
      <c r="E193" s="219" t="s">
        <v>273</v>
      </c>
      <c r="F193" s="220" t="s">
        <v>274</v>
      </c>
      <c r="G193" s="221" t="s">
        <v>157</v>
      </c>
      <c r="H193" s="222">
        <v>298.5</v>
      </c>
      <c r="I193" s="223"/>
      <c r="J193" s="224">
        <f>ROUND(I193*H193,2)</f>
        <v>0</v>
      </c>
      <c r="K193" s="220" t="s">
        <v>158</v>
      </c>
      <c r="L193" s="43"/>
      <c r="M193" s="225" t="s">
        <v>1</v>
      </c>
      <c r="N193" s="226" t="s">
        <v>41</v>
      </c>
      <c r="O193" s="90"/>
      <c r="P193" s="227">
        <f>O193*H193</f>
        <v>0</v>
      </c>
      <c r="Q193" s="227">
        <v>0.13188</v>
      </c>
      <c r="R193" s="227">
        <f>Q193*H193</f>
        <v>39.36618</v>
      </c>
      <c r="S193" s="227">
        <v>0</v>
      </c>
      <c r="T193" s="228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9" t="s">
        <v>159</v>
      </c>
      <c r="AT193" s="229" t="s">
        <v>154</v>
      </c>
      <c r="AU193" s="229" t="s">
        <v>86</v>
      </c>
      <c r="AY193" s="16" t="s">
        <v>152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6" t="s">
        <v>84</v>
      </c>
      <c r="BK193" s="230">
        <f>ROUND(I193*H193,2)</f>
        <v>0</v>
      </c>
      <c r="BL193" s="16" t="s">
        <v>159</v>
      </c>
      <c r="BM193" s="229" t="s">
        <v>275</v>
      </c>
    </row>
    <row r="194" spans="1:47" s="2" customFormat="1" ht="12">
      <c r="A194" s="37"/>
      <c r="B194" s="38"/>
      <c r="C194" s="39"/>
      <c r="D194" s="231" t="s">
        <v>161</v>
      </c>
      <c r="E194" s="39"/>
      <c r="F194" s="232" t="s">
        <v>274</v>
      </c>
      <c r="G194" s="39"/>
      <c r="H194" s="39"/>
      <c r="I194" s="233"/>
      <c r="J194" s="39"/>
      <c r="K194" s="39"/>
      <c r="L194" s="43"/>
      <c r="M194" s="234"/>
      <c r="N194" s="235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161</v>
      </c>
      <c r="AU194" s="16" t="s">
        <v>86</v>
      </c>
    </row>
    <row r="195" spans="1:51" s="13" customFormat="1" ht="12">
      <c r="A195" s="13"/>
      <c r="B195" s="237"/>
      <c r="C195" s="238"/>
      <c r="D195" s="231" t="s">
        <v>181</v>
      </c>
      <c r="E195" s="239" t="s">
        <v>1</v>
      </c>
      <c r="F195" s="240" t="s">
        <v>276</v>
      </c>
      <c r="G195" s="238"/>
      <c r="H195" s="241">
        <v>298.5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7" t="s">
        <v>181</v>
      </c>
      <c r="AU195" s="247" t="s">
        <v>86</v>
      </c>
      <c r="AV195" s="13" t="s">
        <v>86</v>
      </c>
      <c r="AW195" s="13" t="s">
        <v>32</v>
      </c>
      <c r="AX195" s="13" t="s">
        <v>84</v>
      </c>
      <c r="AY195" s="247" t="s">
        <v>152</v>
      </c>
    </row>
    <row r="196" spans="1:65" s="2" customFormat="1" ht="44.25" customHeight="1">
      <c r="A196" s="37"/>
      <c r="B196" s="38"/>
      <c r="C196" s="218" t="s">
        <v>277</v>
      </c>
      <c r="D196" s="218" t="s">
        <v>154</v>
      </c>
      <c r="E196" s="219" t="s">
        <v>278</v>
      </c>
      <c r="F196" s="220" t="s">
        <v>279</v>
      </c>
      <c r="G196" s="221" t="s">
        <v>157</v>
      </c>
      <c r="H196" s="222">
        <v>30.9</v>
      </c>
      <c r="I196" s="223"/>
      <c r="J196" s="224">
        <f>ROUND(I196*H196,2)</f>
        <v>0</v>
      </c>
      <c r="K196" s="220" t="s">
        <v>158</v>
      </c>
      <c r="L196" s="43"/>
      <c r="M196" s="225" t="s">
        <v>1</v>
      </c>
      <c r="N196" s="226" t="s">
        <v>41</v>
      </c>
      <c r="O196" s="90"/>
      <c r="P196" s="227">
        <f>O196*H196</f>
        <v>0</v>
      </c>
      <c r="Q196" s="227">
        <v>0.23737</v>
      </c>
      <c r="R196" s="227">
        <f>Q196*H196</f>
        <v>7.334733</v>
      </c>
      <c r="S196" s="227">
        <v>0</v>
      </c>
      <c r="T196" s="228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9" t="s">
        <v>159</v>
      </c>
      <c r="AT196" s="229" t="s">
        <v>154</v>
      </c>
      <c r="AU196" s="229" t="s">
        <v>86</v>
      </c>
      <c r="AY196" s="16" t="s">
        <v>152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6" t="s">
        <v>84</v>
      </c>
      <c r="BK196" s="230">
        <f>ROUND(I196*H196,2)</f>
        <v>0</v>
      </c>
      <c r="BL196" s="16" t="s">
        <v>159</v>
      </c>
      <c r="BM196" s="229" t="s">
        <v>280</v>
      </c>
    </row>
    <row r="197" spans="1:47" s="2" customFormat="1" ht="12">
      <c r="A197" s="37"/>
      <c r="B197" s="38"/>
      <c r="C197" s="39"/>
      <c r="D197" s="231" t="s">
        <v>161</v>
      </c>
      <c r="E197" s="39"/>
      <c r="F197" s="232" t="s">
        <v>279</v>
      </c>
      <c r="G197" s="39"/>
      <c r="H197" s="39"/>
      <c r="I197" s="233"/>
      <c r="J197" s="39"/>
      <c r="K197" s="39"/>
      <c r="L197" s="43"/>
      <c r="M197" s="234"/>
      <c r="N197" s="235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161</v>
      </c>
      <c r="AU197" s="16" t="s">
        <v>86</v>
      </c>
    </row>
    <row r="198" spans="1:51" s="13" customFormat="1" ht="12">
      <c r="A198" s="13"/>
      <c r="B198" s="237"/>
      <c r="C198" s="238"/>
      <c r="D198" s="231" t="s">
        <v>181</v>
      </c>
      <c r="E198" s="239" t="s">
        <v>1</v>
      </c>
      <c r="F198" s="240" t="s">
        <v>112</v>
      </c>
      <c r="G198" s="238"/>
      <c r="H198" s="241">
        <v>30.9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7" t="s">
        <v>181</v>
      </c>
      <c r="AU198" s="247" t="s">
        <v>86</v>
      </c>
      <c r="AV198" s="13" t="s">
        <v>86</v>
      </c>
      <c r="AW198" s="13" t="s">
        <v>32</v>
      </c>
      <c r="AX198" s="13" t="s">
        <v>84</v>
      </c>
      <c r="AY198" s="247" t="s">
        <v>152</v>
      </c>
    </row>
    <row r="199" spans="1:65" s="2" customFormat="1" ht="24.15" customHeight="1">
      <c r="A199" s="37"/>
      <c r="B199" s="38"/>
      <c r="C199" s="218" t="s">
        <v>281</v>
      </c>
      <c r="D199" s="218" t="s">
        <v>154</v>
      </c>
      <c r="E199" s="219" t="s">
        <v>282</v>
      </c>
      <c r="F199" s="220" t="s">
        <v>283</v>
      </c>
      <c r="G199" s="221" t="s">
        <v>178</v>
      </c>
      <c r="H199" s="222">
        <v>163.812</v>
      </c>
      <c r="I199" s="223"/>
      <c r="J199" s="224">
        <f>ROUND(I199*H199,2)</f>
        <v>0</v>
      </c>
      <c r="K199" s="220" t="s">
        <v>158</v>
      </c>
      <c r="L199" s="43"/>
      <c r="M199" s="225" t="s">
        <v>1</v>
      </c>
      <c r="N199" s="226" t="s">
        <v>41</v>
      </c>
      <c r="O199" s="90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9" t="s">
        <v>159</v>
      </c>
      <c r="AT199" s="229" t="s">
        <v>154</v>
      </c>
      <c r="AU199" s="229" t="s">
        <v>86</v>
      </c>
      <c r="AY199" s="16" t="s">
        <v>152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6" t="s">
        <v>84</v>
      </c>
      <c r="BK199" s="230">
        <f>ROUND(I199*H199,2)</f>
        <v>0</v>
      </c>
      <c r="BL199" s="16" t="s">
        <v>159</v>
      </c>
      <c r="BM199" s="229" t="s">
        <v>284</v>
      </c>
    </row>
    <row r="200" spans="1:47" s="2" customFormat="1" ht="12">
      <c r="A200" s="37"/>
      <c r="B200" s="38"/>
      <c r="C200" s="39"/>
      <c r="D200" s="231" t="s">
        <v>161</v>
      </c>
      <c r="E200" s="39"/>
      <c r="F200" s="232" t="s">
        <v>283</v>
      </c>
      <c r="G200" s="39"/>
      <c r="H200" s="39"/>
      <c r="I200" s="233"/>
      <c r="J200" s="39"/>
      <c r="K200" s="39"/>
      <c r="L200" s="43"/>
      <c r="M200" s="234"/>
      <c r="N200" s="235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161</v>
      </c>
      <c r="AU200" s="16" t="s">
        <v>86</v>
      </c>
    </row>
    <row r="201" spans="1:47" s="2" customFormat="1" ht="12">
      <c r="A201" s="37"/>
      <c r="B201" s="38"/>
      <c r="C201" s="39"/>
      <c r="D201" s="231" t="s">
        <v>162</v>
      </c>
      <c r="E201" s="39"/>
      <c r="F201" s="236" t="s">
        <v>285</v>
      </c>
      <c r="G201" s="39"/>
      <c r="H201" s="39"/>
      <c r="I201" s="233"/>
      <c r="J201" s="39"/>
      <c r="K201" s="39"/>
      <c r="L201" s="43"/>
      <c r="M201" s="234"/>
      <c r="N201" s="235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162</v>
      </c>
      <c r="AU201" s="16" t="s">
        <v>86</v>
      </c>
    </row>
    <row r="202" spans="1:65" s="2" customFormat="1" ht="24.15" customHeight="1">
      <c r="A202" s="37"/>
      <c r="B202" s="38"/>
      <c r="C202" s="218" t="s">
        <v>286</v>
      </c>
      <c r="D202" s="218" t="s">
        <v>154</v>
      </c>
      <c r="E202" s="219" t="s">
        <v>287</v>
      </c>
      <c r="F202" s="220" t="s">
        <v>288</v>
      </c>
      <c r="G202" s="221" t="s">
        <v>157</v>
      </c>
      <c r="H202" s="222">
        <v>30.9</v>
      </c>
      <c r="I202" s="223"/>
      <c r="J202" s="224">
        <f>ROUND(I202*H202,2)</f>
        <v>0</v>
      </c>
      <c r="K202" s="220" t="s">
        <v>158</v>
      </c>
      <c r="L202" s="43"/>
      <c r="M202" s="225" t="s">
        <v>1</v>
      </c>
      <c r="N202" s="226" t="s">
        <v>41</v>
      </c>
      <c r="O202" s="90"/>
      <c r="P202" s="227">
        <f>O202*H202</f>
        <v>0</v>
      </c>
      <c r="Q202" s="227">
        <v>0.00561</v>
      </c>
      <c r="R202" s="227">
        <f>Q202*H202</f>
        <v>0.173349</v>
      </c>
      <c r="S202" s="227">
        <v>0</v>
      </c>
      <c r="T202" s="228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9" t="s">
        <v>159</v>
      </c>
      <c r="AT202" s="229" t="s">
        <v>154</v>
      </c>
      <c r="AU202" s="229" t="s">
        <v>86</v>
      </c>
      <c r="AY202" s="16" t="s">
        <v>152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6" t="s">
        <v>84</v>
      </c>
      <c r="BK202" s="230">
        <f>ROUND(I202*H202,2)</f>
        <v>0</v>
      </c>
      <c r="BL202" s="16" t="s">
        <v>159</v>
      </c>
      <c r="BM202" s="229" t="s">
        <v>289</v>
      </c>
    </row>
    <row r="203" spans="1:47" s="2" customFormat="1" ht="12">
      <c r="A203" s="37"/>
      <c r="B203" s="38"/>
      <c r="C203" s="39"/>
      <c r="D203" s="231" t="s">
        <v>161</v>
      </c>
      <c r="E203" s="39"/>
      <c r="F203" s="232" t="s">
        <v>288</v>
      </c>
      <c r="G203" s="39"/>
      <c r="H203" s="39"/>
      <c r="I203" s="233"/>
      <c r="J203" s="39"/>
      <c r="K203" s="39"/>
      <c r="L203" s="43"/>
      <c r="M203" s="234"/>
      <c r="N203" s="235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161</v>
      </c>
      <c r="AU203" s="16" t="s">
        <v>86</v>
      </c>
    </row>
    <row r="204" spans="1:51" s="13" customFormat="1" ht="12">
      <c r="A204" s="13"/>
      <c r="B204" s="237"/>
      <c r="C204" s="238"/>
      <c r="D204" s="231" t="s">
        <v>181</v>
      </c>
      <c r="E204" s="239" t="s">
        <v>1</v>
      </c>
      <c r="F204" s="240" t="s">
        <v>112</v>
      </c>
      <c r="G204" s="238"/>
      <c r="H204" s="241">
        <v>30.9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7" t="s">
        <v>181</v>
      </c>
      <c r="AU204" s="247" t="s">
        <v>86</v>
      </c>
      <c r="AV204" s="13" t="s">
        <v>86</v>
      </c>
      <c r="AW204" s="13" t="s">
        <v>32</v>
      </c>
      <c r="AX204" s="13" t="s">
        <v>84</v>
      </c>
      <c r="AY204" s="247" t="s">
        <v>152</v>
      </c>
    </row>
    <row r="205" spans="1:65" s="2" customFormat="1" ht="24.15" customHeight="1">
      <c r="A205" s="37"/>
      <c r="B205" s="38"/>
      <c r="C205" s="218" t="s">
        <v>290</v>
      </c>
      <c r="D205" s="218" t="s">
        <v>154</v>
      </c>
      <c r="E205" s="219" t="s">
        <v>291</v>
      </c>
      <c r="F205" s="220" t="s">
        <v>292</v>
      </c>
      <c r="G205" s="221" t="s">
        <v>157</v>
      </c>
      <c r="H205" s="222">
        <v>298.5</v>
      </c>
      <c r="I205" s="223"/>
      <c r="J205" s="224">
        <f>ROUND(I205*H205,2)</f>
        <v>0</v>
      </c>
      <c r="K205" s="220" t="s">
        <v>158</v>
      </c>
      <c r="L205" s="43"/>
      <c r="M205" s="225" t="s">
        <v>1</v>
      </c>
      <c r="N205" s="226" t="s">
        <v>41</v>
      </c>
      <c r="O205" s="90"/>
      <c r="P205" s="227">
        <f>O205*H205</f>
        <v>0</v>
      </c>
      <c r="Q205" s="227">
        <v>0.00034</v>
      </c>
      <c r="R205" s="227">
        <f>Q205*H205</f>
        <v>0.10149000000000001</v>
      </c>
      <c r="S205" s="227">
        <v>0</v>
      </c>
      <c r="T205" s="228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9" t="s">
        <v>159</v>
      </c>
      <c r="AT205" s="229" t="s">
        <v>154</v>
      </c>
      <c r="AU205" s="229" t="s">
        <v>86</v>
      </c>
      <c r="AY205" s="16" t="s">
        <v>152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6" t="s">
        <v>84</v>
      </c>
      <c r="BK205" s="230">
        <f>ROUND(I205*H205,2)</f>
        <v>0</v>
      </c>
      <c r="BL205" s="16" t="s">
        <v>159</v>
      </c>
      <c r="BM205" s="229" t="s">
        <v>293</v>
      </c>
    </row>
    <row r="206" spans="1:47" s="2" customFormat="1" ht="12">
      <c r="A206" s="37"/>
      <c r="B206" s="38"/>
      <c r="C206" s="39"/>
      <c r="D206" s="231" t="s">
        <v>161</v>
      </c>
      <c r="E206" s="39"/>
      <c r="F206" s="232" t="s">
        <v>292</v>
      </c>
      <c r="G206" s="39"/>
      <c r="H206" s="39"/>
      <c r="I206" s="233"/>
      <c r="J206" s="39"/>
      <c r="K206" s="39"/>
      <c r="L206" s="43"/>
      <c r="M206" s="234"/>
      <c r="N206" s="235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161</v>
      </c>
      <c r="AU206" s="16" t="s">
        <v>86</v>
      </c>
    </row>
    <row r="207" spans="1:51" s="13" customFormat="1" ht="12">
      <c r="A207" s="13"/>
      <c r="B207" s="237"/>
      <c r="C207" s="238"/>
      <c r="D207" s="231" t="s">
        <v>181</v>
      </c>
      <c r="E207" s="239" t="s">
        <v>1</v>
      </c>
      <c r="F207" s="240" t="s">
        <v>294</v>
      </c>
      <c r="G207" s="238"/>
      <c r="H207" s="241">
        <v>298.5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7" t="s">
        <v>181</v>
      </c>
      <c r="AU207" s="247" t="s">
        <v>86</v>
      </c>
      <c r="AV207" s="13" t="s">
        <v>86</v>
      </c>
      <c r="AW207" s="13" t="s">
        <v>32</v>
      </c>
      <c r="AX207" s="13" t="s">
        <v>84</v>
      </c>
      <c r="AY207" s="247" t="s">
        <v>152</v>
      </c>
    </row>
    <row r="208" spans="1:65" s="2" customFormat="1" ht="24.15" customHeight="1">
      <c r="A208" s="37"/>
      <c r="B208" s="38"/>
      <c r="C208" s="218" t="s">
        <v>295</v>
      </c>
      <c r="D208" s="218" t="s">
        <v>154</v>
      </c>
      <c r="E208" s="219" t="s">
        <v>296</v>
      </c>
      <c r="F208" s="220" t="s">
        <v>297</v>
      </c>
      <c r="G208" s="221" t="s">
        <v>157</v>
      </c>
      <c r="H208" s="222">
        <v>360.3</v>
      </c>
      <c r="I208" s="223"/>
      <c r="J208" s="224">
        <f>ROUND(I208*H208,2)</f>
        <v>0</v>
      </c>
      <c r="K208" s="220" t="s">
        <v>158</v>
      </c>
      <c r="L208" s="43"/>
      <c r="M208" s="225" t="s">
        <v>1</v>
      </c>
      <c r="N208" s="226" t="s">
        <v>41</v>
      </c>
      <c r="O208" s="90"/>
      <c r="P208" s="227">
        <f>O208*H208</f>
        <v>0</v>
      </c>
      <c r="Q208" s="227">
        <v>0.00031</v>
      </c>
      <c r="R208" s="227">
        <f>Q208*H208</f>
        <v>0.111693</v>
      </c>
      <c r="S208" s="227">
        <v>0</v>
      </c>
      <c r="T208" s="228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9" t="s">
        <v>159</v>
      </c>
      <c r="AT208" s="229" t="s">
        <v>154</v>
      </c>
      <c r="AU208" s="229" t="s">
        <v>86</v>
      </c>
      <c r="AY208" s="16" t="s">
        <v>152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6" t="s">
        <v>84</v>
      </c>
      <c r="BK208" s="230">
        <f>ROUND(I208*H208,2)</f>
        <v>0</v>
      </c>
      <c r="BL208" s="16" t="s">
        <v>159</v>
      </c>
      <c r="BM208" s="229" t="s">
        <v>298</v>
      </c>
    </row>
    <row r="209" spans="1:47" s="2" customFormat="1" ht="12">
      <c r="A209" s="37"/>
      <c r="B209" s="38"/>
      <c r="C209" s="39"/>
      <c r="D209" s="231" t="s">
        <v>161</v>
      </c>
      <c r="E209" s="39"/>
      <c r="F209" s="232" t="s">
        <v>297</v>
      </c>
      <c r="G209" s="39"/>
      <c r="H209" s="39"/>
      <c r="I209" s="233"/>
      <c r="J209" s="39"/>
      <c r="K209" s="39"/>
      <c r="L209" s="43"/>
      <c r="M209" s="234"/>
      <c r="N209" s="235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161</v>
      </c>
      <c r="AU209" s="16" t="s">
        <v>86</v>
      </c>
    </row>
    <row r="210" spans="1:51" s="13" customFormat="1" ht="12">
      <c r="A210" s="13"/>
      <c r="B210" s="237"/>
      <c r="C210" s="238"/>
      <c r="D210" s="231" t="s">
        <v>181</v>
      </c>
      <c r="E210" s="239" t="s">
        <v>1</v>
      </c>
      <c r="F210" s="240" t="s">
        <v>299</v>
      </c>
      <c r="G210" s="238"/>
      <c r="H210" s="241">
        <v>360.3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7" t="s">
        <v>181</v>
      </c>
      <c r="AU210" s="247" t="s">
        <v>86</v>
      </c>
      <c r="AV210" s="13" t="s">
        <v>86</v>
      </c>
      <c r="AW210" s="13" t="s">
        <v>32</v>
      </c>
      <c r="AX210" s="13" t="s">
        <v>84</v>
      </c>
      <c r="AY210" s="247" t="s">
        <v>152</v>
      </c>
    </row>
    <row r="211" spans="1:65" s="2" customFormat="1" ht="44.25" customHeight="1">
      <c r="A211" s="37"/>
      <c r="B211" s="38"/>
      <c r="C211" s="218" t="s">
        <v>300</v>
      </c>
      <c r="D211" s="218" t="s">
        <v>154</v>
      </c>
      <c r="E211" s="219" t="s">
        <v>301</v>
      </c>
      <c r="F211" s="220" t="s">
        <v>302</v>
      </c>
      <c r="G211" s="221" t="s">
        <v>157</v>
      </c>
      <c r="H211" s="222">
        <v>30.9</v>
      </c>
      <c r="I211" s="223"/>
      <c r="J211" s="224">
        <f>ROUND(I211*H211,2)</f>
        <v>0</v>
      </c>
      <c r="K211" s="220" t="s">
        <v>158</v>
      </c>
      <c r="L211" s="43"/>
      <c r="M211" s="225" t="s">
        <v>1</v>
      </c>
      <c r="N211" s="226" t="s">
        <v>41</v>
      </c>
      <c r="O211" s="90"/>
      <c r="P211" s="227">
        <f>O211*H211</f>
        <v>0</v>
      </c>
      <c r="Q211" s="227">
        <v>0.10373</v>
      </c>
      <c r="R211" s="227">
        <f>Q211*H211</f>
        <v>3.205257</v>
      </c>
      <c r="S211" s="227">
        <v>0</v>
      </c>
      <c r="T211" s="228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9" t="s">
        <v>159</v>
      </c>
      <c r="AT211" s="229" t="s">
        <v>154</v>
      </c>
      <c r="AU211" s="229" t="s">
        <v>86</v>
      </c>
      <c r="AY211" s="16" t="s">
        <v>152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6" t="s">
        <v>84</v>
      </c>
      <c r="BK211" s="230">
        <f>ROUND(I211*H211,2)</f>
        <v>0</v>
      </c>
      <c r="BL211" s="16" t="s">
        <v>159</v>
      </c>
      <c r="BM211" s="229" t="s">
        <v>303</v>
      </c>
    </row>
    <row r="212" spans="1:47" s="2" customFormat="1" ht="12">
      <c r="A212" s="37"/>
      <c r="B212" s="38"/>
      <c r="C212" s="39"/>
      <c r="D212" s="231" t="s">
        <v>161</v>
      </c>
      <c r="E212" s="39"/>
      <c r="F212" s="232" t="s">
        <v>302</v>
      </c>
      <c r="G212" s="39"/>
      <c r="H212" s="39"/>
      <c r="I212" s="233"/>
      <c r="J212" s="39"/>
      <c r="K212" s="39"/>
      <c r="L212" s="43"/>
      <c r="M212" s="234"/>
      <c r="N212" s="235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161</v>
      </c>
      <c r="AU212" s="16" t="s">
        <v>86</v>
      </c>
    </row>
    <row r="213" spans="1:51" s="13" customFormat="1" ht="12">
      <c r="A213" s="13"/>
      <c r="B213" s="237"/>
      <c r="C213" s="238"/>
      <c r="D213" s="231" t="s">
        <v>181</v>
      </c>
      <c r="E213" s="239" t="s">
        <v>112</v>
      </c>
      <c r="F213" s="240" t="s">
        <v>304</v>
      </c>
      <c r="G213" s="238"/>
      <c r="H213" s="241">
        <v>30.9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7" t="s">
        <v>181</v>
      </c>
      <c r="AU213" s="247" t="s">
        <v>86</v>
      </c>
      <c r="AV213" s="13" t="s">
        <v>86</v>
      </c>
      <c r="AW213" s="13" t="s">
        <v>32</v>
      </c>
      <c r="AX213" s="13" t="s">
        <v>84</v>
      </c>
      <c r="AY213" s="247" t="s">
        <v>152</v>
      </c>
    </row>
    <row r="214" spans="1:65" s="2" customFormat="1" ht="44.25" customHeight="1">
      <c r="A214" s="37"/>
      <c r="B214" s="38"/>
      <c r="C214" s="218" t="s">
        <v>305</v>
      </c>
      <c r="D214" s="218" t="s">
        <v>154</v>
      </c>
      <c r="E214" s="219" t="s">
        <v>306</v>
      </c>
      <c r="F214" s="220" t="s">
        <v>307</v>
      </c>
      <c r="G214" s="221" t="s">
        <v>157</v>
      </c>
      <c r="H214" s="222">
        <v>298.5</v>
      </c>
      <c r="I214" s="223"/>
      <c r="J214" s="224">
        <f>ROUND(I214*H214,2)</f>
        <v>0</v>
      </c>
      <c r="K214" s="220" t="s">
        <v>158</v>
      </c>
      <c r="L214" s="43"/>
      <c r="M214" s="225" t="s">
        <v>1</v>
      </c>
      <c r="N214" s="226" t="s">
        <v>41</v>
      </c>
      <c r="O214" s="90"/>
      <c r="P214" s="227">
        <f>O214*H214</f>
        <v>0</v>
      </c>
      <c r="Q214" s="227">
        <v>0.12966</v>
      </c>
      <c r="R214" s="227">
        <f>Q214*H214</f>
        <v>38.70351</v>
      </c>
      <c r="S214" s="227">
        <v>0</v>
      </c>
      <c r="T214" s="228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9" t="s">
        <v>159</v>
      </c>
      <c r="AT214" s="229" t="s">
        <v>154</v>
      </c>
      <c r="AU214" s="229" t="s">
        <v>86</v>
      </c>
      <c r="AY214" s="16" t="s">
        <v>152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6" t="s">
        <v>84</v>
      </c>
      <c r="BK214" s="230">
        <f>ROUND(I214*H214,2)</f>
        <v>0</v>
      </c>
      <c r="BL214" s="16" t="s">
        <v>159</v>
      </c>
      <c r="BM214" s="229" t="s">
        <v>308</v>
      </c>
    </row>
    <row r="215" spans="1:47" s="2" customFormat="1" ht="12">
      <c r="A215" s="37"/>
      <c r="B215" s="38"/>
      <c r="C215" s="39"/>
      <c r="D215" s="231" t="s">
        <v>161</v>
      </c>
      <c r="E215" s="39"/>
      <c r="F215" s="232" t="s">
        <v>307</v>
      </c>
      <c r="G215" s="39"/>
      <c r="H215" s="39"/>
      <c r="I215" s="233"/>
      <c r="J215" s="39"/>
      <c r="K215" s="39"/>
      <c r="L215" s="43"/>
      <c r="M215" s="234"/>
      <c r="N215" s="235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161</v>
      </c>
      <c r="AU215" s="16" t="s">
        <v>86</v>
      </c>
    </row>
    <row r="216" spans="1:51" s="13" customFormat="1" ht="12">
      <c r="A216" s="13"/>
      <c r="B216" s="237"/>
      <c r="C216" s="238"/>
      <c r="D216" s="231" t="s">
        <v>181</v>
      </c>
      <c r="E216" s="239" t="s">
        <v>110</v>
      </c>
      <c r="F216" s="240" t="s">
        <v>111</v>
      </c>
      <c r="G216" s="238"/>
      <c r="H216" s="241">
        <v>4.7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7" t="s">
        <v>181</v>
      </c>
      <c r="AU216" s="247" t="s">
        <v>86</v>
      </c>
      <c r="AV216" s="13" t="s">
        <v>86</v>
      </c>
      <c r="AW216" s="13" t="s">
        <v>32</v>
      </c>
      <c r="AX216" s="13" t="s">
        <v>76</v>
      </c>
      <c r="AY216" s="247" t="s">
        <v>152</v>
      </c>
    </row>
    <row r="217" spans="1:51" s="13" customFormat="1" ht="12">
      <c r="A217" s="13"/>
      <c r="B217" s="237"/>
      <c r="C217" s="238"/>
      <c r="D217" s="231" t="s">
        <v>181</v>
      </c>
      <c r="E217" s="239" t="s">
        <v>105</v>
      </c>
      <c r="F217" s="240" t="s">
        <v>309</v>
      </c>
      <c r="G217" s="238"/>
      <c r="H217" s="241">
        <v>254.8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7" t="s">
        <v>181</v>
      </c>
      <c r="AU217" s="247" t="s">
        <v>86</v>
      </c>
      <c r="AV217" s="13" t="s">
        <v>86</v>
      </c>
      <c r="AW217" s="13" t="s">
        <v>32</v>
      </c>
      <c r="AX217" s="13" t="s">
        <v>76</v>
      </c>
      <c r="AY217" s="247" t="s">
        <v>152</v>
      </c>
    </row>
    <row r="218" spans="1:51" s="13" customFormat="1" ht="12">
      <c r="A218" s="13"/>
      <c r="B218" s="237"/>
      <c r="C218" s="238"/>
      <c r="D218" s="231" t="s">
        <v>181</v>
      </c>
      <c r="E218" s="239" t="s">
        <v>114</v>
      </c>
      <c r="F218" s="240" t="s">
        <v>310</v>
      </c>
      <c r="G218" s="238"/>
      <c r="H218" s="241">
        <v>39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7" t="s">
        <v>181</v>
      </c>
      <c r="AU218" s="247" t="s">
        <v>86</v>
      </c>
      <c r="AV218" s="13" t="s">
        <v>86</v>
      </c>
      <c r="AW218" s="13" t="s">
        <v>32</v>
      </c>
      <c r="AX218" s="13" t="s">
        <v>76</v>
      </c>
      <c r="AY218" s="247" t="s">
        <v>152</v>
      </c>
    </row>
    <row r="219" spans="1:51" s="14" customFormat="1" ht="12">
      <c r="A219" s="14"/>
      <c r="B219" s="248"/>
      <c r="C219" s="249"/>
      <c r="D219" s="231" t="s">
        <v>181</v>
      </c>
      <c r="E219" s="250" t="s">
        <v>1</v>
      </c>
      <c r="F219" s="251" t="s">
        <v>202</v>
      </c>
      <c r="G219" s="249"/>
      <c r="H219" s="252">
        <v>298.5</v>
      </c>
      <c r="I219" s="253"/>
      <c r="J219" s="249"/>
      <c r="K219" s="249"/>
      <c r="L219" s="254"/>
      <c r="M219" s="255"/>
      <c r="N219" s="256"/>
      <c r="O219" s="256"/>
      <c r="P219" s="256"/>
      <c r="Q219" s="256"/>
      <c r="R219" s="256"/>
      <c r="S219" s="256"/>
      <c r="T219" s="25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8" t="s">
        <v>181</v>
      </c>
      <c r="AU219" s="258" t="s">
        <v>86</v>
      </c>
      <c r="AV219" s="14" t="s">
        <v>159</v>
      </c>
      <c r="AW219" s="14" t="s">
        <v>32</v>
      </c>
      <c r="AX219" s="14" t="s">
        <v>84</v>
      </c>
      <c r="AY219" s="258" t="s">
        <v>152</v>
      </c>
    </row>
    <row r="220" spans="1:65" s="2" customFormat="1" ht="76.35" customHeight="1">
      <c r="A220" s="37"/>
      <c r="B220" s="38"/>
      <c r="C220" s="218" t="s">
        <v>311</v>
      </c>
      <c r="D220" s="218" t="s">
        <v>154</v>
      </c>
      <c r="E220" s="219" t="s">
        <v>312</v>
      </c>
      <c r="F220" s="220" t="s">
        <v>313</v>
      </c>
      <c r="G220" s="221" t="s">
        <v>157</v>
      </c>
      <c r="H220" s="222">
        <v>15.8</v>
      </c>
      <c r="I220" s="223"/>
      <c r="J220" s="224">
        <f>ROUND(I220*H220,2)</f>
        <v>0</v>
      </c>
      <c r="K220" s="220" t="s">
        <v>158</v>
      </c>
      <c r="L220" s="43"/>
      <c r="M220" s="225" t="s">
        <v>1</v>
      </c>
      <c r="N220" s="226" t="s">
        <v>41</v>
      </c>
      <c r="O220" s="90"/>
      <c r="P220" s="227">
        <f>O220*H220</f>
        <v>0</v>
      </c>
      <c r="Q220" s="227">
        <v>0.08922</v>
      </c>
      <c r="R220" s="227">
        <f>Q220*H220</f>
        <v>1.409676</v>
      </c>
      <c r="S220" s="227">
        <v>0</v>
      </c>
      <c r="T220" s="228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9" t="s">
        <v>159</v>
      </c>
      <c r="AT220" s="229" t="s">
        <v>154</v>
      </c>
      <c r="AU220" s="229" t="s">
        <v>86</v>
      </c>
      <c r="AY220" s="16" t="s">
        <v>152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6" t="s">
        <v>84</v>
      </c>
      <c r="BK220" s="230">
        <f>ROUND(I220*H220,2)</f>
        <v>0</v>
      </c>
      <c r="BL220" s="16" t="s">
        <v>159</v>
      </c>
      <c r="BM220" s="229" t="s">
        <v>314</v>
      </c>
    </row>
    <row r="221" spans="1:47" s="2" customFormat="1" ht="12">
      <c r="A221" s="37"/>
      <c r="B221" s="38"/>
      <c r="C221" s="39"/>
      <c r="D221" s="231" t="s">
        <v>161</v>
      </c>
      <c r="E221" s="39"/>
      <c r="F221" s="232" t="s">
        <v>315</v>
      </c>
      <c r="G221" s="39"/>
      <c r="H221" s="39"/>
      <c r="I221" s="233"/>
      <c r="J221" s="39"/>
      <c r="K221" s="39"/>
      <c r="L221" s="43"/>
      <c r="M221" s="234"/>
      <c r="N221" s="235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161</v>
      </c>
      <c r="AU221" s="16" t="s">
        <v>86</v>
      </c>
    </row>
    <row r="222" spans="1:51" s="13" customFormat="1" ht="12">
      <c r="A222" s="13"/>
      <c r="B222" s="237"/>
      <c r="C222" s="238"/>
      <c r="D222" s="231" t="s">
        <v>181</v>
      </c>
      <c r="E222" s="239" t="s">
        <v>116</v>
      </c>
      <c r="F222" s="240" t="s">
        <v>316</v>
      </c>
      <c r="G222" s="238"/>
      <c r="H222" s="241">
        <v>15.8</v>
      </c>
      <c r="I222" s="242"/>
      <c r="J222" s="238"/>
      <c r="K222" s="238"/>
      <c r="L222" s="243"/>
      <c r="M222" s="244"/>
      <c r="N222" s="245"/>
      <c r="O222" s="245"/>
      <c r="P222" s="245"/>
      <c r="Q222" s="245"/>
      <c r="R222" s="245"/>
      <c r="S222" s="245"/>
      <c r="T222" s="24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7" t="s">
        <v>181</v>
      </c>
      <c r="AU222" s="247" t="s">
        <v>86</v>
      </c>
      <c r="AV222" s="13" t="s">
        <v>86</v>
      </c>
      <c r="AW222" s="13" t="s">
        <v>32</v>
      </c>
      <c r="AX222" s="13" t="s">
        <v>84</v>
      </c>
      <c r="AY222" s="247" t="s">
        <v>152</v>
      </c>
    </row>
    <row r="223" spans="1:65" s="2" customFormat="1" ht="24.15" customHeight="1">
      <c r="A223" s="37"/>
      <c r="B223" s="38"/>
      <c r="C223" s="259" t="s">
        <v>317</v>
      </c>
      <c r="D223" s="259" t="s">
        <v>204</v>
      </c>
      <c r="E223" s="260" t="s">
        <v>318</v>
      </c>
      <c r="F223" s="261" t="s">
        <v>319</v>
      </c>
      <c r="G223" s="262" t="s">
        <v>157</v>
      </c>
      <c r="H223" s="263">
        <v>16.116</v>
      </c>
      <c r="I223" s="264"/>
      <c r="J223" s="265">
        <f>ROUND(I223*H223,2)</f>
        <v>0</v>
      </c>
      <c r="K223" s="261" t="s">
        <v>158</v>
      </c>
      <c r="L223" s="266"/>
      <c r="M223" s="267" t="s">
        <v>1</v>
      </c>
      <c r="N223" s="268" t="s">
        <v>41</v>
      </c>
      <c r="O223" s="90"/>
      <c r="P223" s="227">
        <f>O223*H223</f>
        <v>0</v>
      </c>
      <c r="Q223" s="227">
        <v>0.131</v>
      </c>
      <c r="R223" s="227">
        <f>Q223*H223</f>
        <v>2.111196</v>
      </c>
      <c r="S223" s="227">
        <v>0</v>
      </c>
      <c r="T223" s="228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9" t="s">
        <v>195</v>
      </c>
      <c r="AT223" s="229" t="s">
        <v>204</v>
      </c>
      <c r="AU223" s="229" t="s">
        <v>86</v>
      </c>
      <c r="AY223" s="16" t="s">
        <v>152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6" t="s">
        <v>84</v>
      </c>
      <c r="BK223" s="230">
        <f>ROUND(I223*H223,2)</f>
        <v>0</v>
      </c>
      <c r="BL223" s="16" t="s">
        <v>159</v>
      </c>
      <c r="BM223" s="229" t="s">
        <v>320</v>
      </c>
    </row>
    <row r="224" spans="1:47" s="2" customFormat="1" ht="12">
      <c r="A224" s="37"/>
      <c r="B224" s="38"/>
      <c r="C224" s="39"/>
      <c r="D224" s="231" t="s">
        <v>161</v>
      </c>
      <c r="E224" s="39"/>
      <c r="F224" s="232" t="s">
        <v>319</v>
      </c>
      <c r="G224" s="39"/>
      <c r="H224" s="39"/>
      <c r="I224" s="233"/>
      <c r="J224" s="39"/>
      <c r="K224" s="39"/>
      <c r="L224" s="43"/>
      <c r="M224" s="234"/>
      <c r="N224" s="235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161</v>
      </c>
      <c r="AU224" s="16" t="s">
        <v>86</v>
      </c>
    </row>
    <row r="225" spans="1:51" s="13" customFormat="1" ht="12">
      <c r="A225" s="13"/>
      <c r="B225" s="237"/>
      <c r="C225" s="238"/>
      <c r="D225" s="231" t="s">
        <v>181</v>
      </c>
      <c r="E225" s="239" t="s">
        <v>1</v>
      </c>
      <c r="F225" s="240" t="s">
        <v>321</v>
      </c>
      <c r="G225" s="238"/>
      <c r="H225" s="241">
        <v>16.116</v>
      </c>
      <c r="I225" s="242"/>
      <c r="J225" s="238"/>
      <c r="K225" s="238"/>
      <c r="L225" s="243"/>
      <c r="M225" s="244"/>
      <c r="N225" s="245"/>
      <c r="O225" s="245"/>
      <c r="P225" s="245"/>
      <c r="Q225" s="245"/>
      <c r="R225" s="245"/>
      <c r="S225" s="245"/>
      <c r="T225" s="24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7" t="s">
        <v>181</v>
      </c>
      <c r="AU225" s="247" t="s">
        <v>86</v>
      </c>
      <c r="AV225" s="13" t="s">
        <v>86</v>
      </c>
      <c r="AW225" s="13" t="s">
        <v>32</v>
      </c>
      <c r="AX225" s="13" t="s">
        <v>84</v>
      </c>
      <c r="AY225" s="247" t="s">
        <v>152</v>
      </c>
    </row>
    <row r="226" spans="1:63" s="12" customFormat="1" ht="22.8" customHeight="1">
      <c r="A226" s="12"/>
      <c r="B226" s="202"/>
      <c r="C226" s="203"/>
      <c r="D226" s="204" t="s">
        <v>75</v>
      </c>
      <c r="E226" s="216" t="s">
        <v>195</v>
      </c>
      <c r="F226" s="216" t="s">
        <v>322</v>
      </c>
      <c r="G226" s="203"/>
      <c r="H226" s="203"/>
      <c r="I226" s="206"/>
      <c r="J226" s="217">
        <f>BK226</f>
        <v>0</v>
      </c>
      <c r="K226" s="203"/>
      <c r="L226" s="208"/>
      <c r="M226" s="209"/>
      <c r="N226" s="210"/>
      <c r="O226" s="210"/>
      <c r="P226" s="211">
        <f>SUM(P227:P234)</f>
        <v>0</v>
      </c>
      <c r="Q226" s="210"/>
      <c r="R226" s="211">
        <f>SUM(R227:R234)</f>
        <v>1.33644504</v>
      </c>
      <c r="S226" s="210"/>
      <c r="T226" s="212">
        <f>SUM(T227:T234)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3" t="s">
        <v>84</v>
      </c>
      <c r="AT226" s="214" t="s">
        <v>75</v>
      </c>
      <c r="AU226" s="214" t="s">
        <v>84</v>
      </c>
      <c r="AY226" s="213" t="s">
        <v>152</v>
      </c>
      <c r="BK226" s="215">
        <f>SUM(BK227:BK234)</f>
        <v>0</v>
      </c>
    </row>
    <row r="227" spans="1:65" s="2" customFormat="1" ht="33" customHeight="1">
      <c r="A227" s="37"/>
      <c r="B227" s="38"/>
      <c r="C227" s="218" t="s">
        <v>323</v>
      </c>
      <c r="D227" s="218" t="s">
        <v>154</v>
      </c>
      <c r="E227" s="219" t="s">
        <v>324</v>
      </c>
      <c r="F227" s="220" t="s">
        <v>325</v>
      </c>
      <c r="G227" s="221" t="s">
        <v>326</v>
      </c>
      <c r="H227" s="222">
        <v>89.8</v>
      </c>
      <c r="I227" s="223"/>
      <c r="J227" s="224">
        <f>ROUND(I227*H227,2)</f>
        <v>0</v>
      </c>
      <c r="K227" s="220" t="s">
        <v>158</v>
      </c>
      <c r="L227" s="43"/>
      <c r="M227" s="225" t="s">
        <v>1</v>
      </c>
      <c r="N227" s="226" t="s">
        <v>41</v>
      </c>
      <c r="O227" s="90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9" t="s">
        <v>159</v>
      </c>
      <c r="AT227" s="229" t="s">
        <v>154</v>
      </c>
      <c r="AU227" s="229" t="s">
        <v>86</v>
      </c>
      <c r="AY227" s="16" t="s">
        <v>152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6" t="s">
        <v>84</v>
      </c>
      <c r="BK227" s="230">
        <f>ROUND(I227*H227,2)</f>
        <v>0</v>
      </c>
      <c r="BL227" s="16" t="s">
        <v>159</v>
      </c>
      <c r="BM227" s="229" t="s">
        <v>327</v>
      </c>
    </row>
    <row r="228" spans="1:47" s="2" customFormat="1" ht="12">
      <c r="A228" s="37"/>
      <c r="B228" s="38"/>
      <c r="C228" s="39"/>
      <c r="D228" s="231" t="s">
        <v>161</v>
      </c>
      <c r="E228" s="39"/>
      <c r="F228" s="232" t="s">
        <v>325</v>
      </c>
      <c r="G228" s="39"/>
      <c r="H228" s="39"/>
      <c r="I228" s="233"/>
      <c r="J228" s="39"/>
      <c r="K228" s="39"/>
      <c r="L228" s="43"/>
      <c r="M228" s="234"/>
      <c r="N228" s="235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161</v>
      </c>
      <c r="AU228" s="16" t="s">
        <v>86</v>
      </c>
    </row>
    <row r="229" spans="1:51" s="13" customFormat="1" ht="12">
      <c r="A229" s="13"/>
      <c r="B229" s="237"/>
      <c r="C229" s="238"/>
      <c r="D229" s="231" t="s">
        <v>181</v>
      </c>
      <c r="E229" s="239" t="s">
        <v>107</v>
      </c>
      <c r="F229" s="240" t="s">
        <v>328</v>
      </c>
      <c r="G229" s="238"/>
      <c r="H229" s="241">
        <v>89.8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7" t="s">
        <v>181</v>
      </c>
      <c r="AU229" s="247" t="s">
        <v>86</v>
      </c>
      <c r="AV229" s="13" t="s">
        <v>86</v>
      </c>
      <c r="AW229" s="13" t="s">
        <v>32</v>
      </c>
      <c r="AX229" s="13" t="s">
        <v>84</v>
      </c>
      <c r="AY229" s="247" t="s">
        <v>152</v>
      </c>
    </row>
    <row r="230" spans="1:65" s="2" customFormat="1" ht="16.5" customHeight="1">
      <c r="A230" s="37"/>
      <c r="B230" s="38"/>
      <c r="C230" s="259" t="s">
        <v>329</v>
      </c>
      <c r="D230" s="259" t="s">
        <v>204</v>
      </c>
      <c r="E230" s="260" t="s">
        <v>330</v>
      </c>
      <c r="F230" s="261" t="s">
        <v>331</v>
      </c>
      <c r="G230" s="262" t="s">
        <v>326</v>
      </c>
      <c r="H230" s="263">
        <v>90.698</v>
      </c>
      <c r="I230" s="264"/>
      <c r="J230" s="265">
        <f>ROUND(I230*H230,2)</f>
        <v>0</v>
      </c>
      <c r="K230" s="261" t="s">
        <v>158</v>
      </c>
      <c r="L230" s="266"/>
      <c r="M230" s="267" t="s">
        <v>1</v>
      </c>
      <c r="N230" s="268" t="s">
        <v>41</v>
      </c>
      <c r="O230" s="90"/>
      <c r="P230" s="227">
        <f>O230*H230</f>
        <v>0</v>
      </c>
      <c r="Q230" s="227">
        <v>0.00048</v>
      </c>
      <c r="R230" s="227">
        <f>Q230*H230</f>
        <v>0.04353504</v>
      </c>
      <c r="S230" s="227">
        <v>0</v>
      </c>
      <c r="T230" s="228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9" t="s">
        <v>195</v>
      </c>
      <c r="AT230" s="229" t="s">
        <v>204</v>
      </c>
      <c r="AU230" s="229" t="s">
        <v>86</v>
      </c>
      <c r="AY230" s="16" t="s">
        <v>152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6" t="s">
        <v>84</v>
      </c>
      <c r="BK230" s="230">
        <f>ROUND(I230*H230,2)</f>
        <v>0</v>
      </c>
      <c r="BL230" s="16" t="s">
        <v>159</v>
      </c>
      <c r="BM230" s="229" t="s">
        <v>332</v>
      </c>
    </row>
    <row r="231" spans="1:47" s="2" customFormat="1" ht="12">
      <c r="A231" s="37"/>
      <c r="B231" s="38"/>
      <c r="C231" s="39"/>
      <c r="D231" s="231" t="s">
        <v>161</v>
      </c>
      <c r="E231" s="39"/>
      <c r="F231" s="232" t="s">
        <v>331</v>
      </c>
      <c r="G231" s="39"/>
      <c r="H231" s="39"/>
      <c r="I231" s="233"/>
      <c r="J231" s="39"/>
      <c r="K231" s="39"/>
      <c r="L231" s="43"/>
      <c r="M231" s="234"/>
      <c r="N231" s="235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161</v>
      </c>
      <c r="AU231" s="16" t="s">
        <v>86</v>
      </c>
    </row>
    <row r="232" spans="1:51" s="13" customFormat="1" ht="12">
      <c r="A232" s="13"/>
      <c r="B232" s="237"/>
      <c r="C232" s="238"/>
      <c r="D232" s="231" t="s">
        <v>181</v>
      </c>
      <c r="E232" s="239" t="s">
        <v>1</v>
      </c>
      <c r="F232" s="240" t="s">
        <v>333</v>
      </c>
      <c r="G232" s="238"/>
      <c r="H232" s="241">
        <v>90.698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7" t="s">
        <v>181</v>
      </c>
      <c r="AU232" s="247" t="s">
        <v>86</v>
      </c>
      <c r="AV232" s="13" t="s">
        <v>86</v>
      </c>
      <c r="AW232" s="13" t="s">
        <v>32</v>
      </c>
      <c r="AX232" s="13" t="s">
        <v>84</v>
      </c>
      <c r="AY232" s="247" t="s">
        <v>152</v>
      </c>
    </row>
    <row r="233" spans="1:65" s="2" customFormat="1" ht="24.15" customHeight="1">
      <c r="A233" s="37"/>
      <c r="B233" s="38"/>
      <c r="C233" s="218" t="s">
        <v>334</v>
      </c>
      <c r="D233" s="218" t="s">
        <v>154</v>
      </c>
      <c r="E233" s="219" t="s">
        <v>335</v>
      </c>
      <c r="F233" s="220" t="s">
        <v>336</v>
      </c>
      <c r="G233" s="221" t="s">
        <v>337</v>
      </c>
      <c r="H233" s="222">
        <v>1</v>
      </c>
      <c r="I233" s="223"/>
      <c r="J233" s="224">
        <f>ROUND(I233*H233,2)</f>
        <v>0</v>
      </c>
      <c r="K233" s="220" t="s">
        <v>158</v>
      </c>
      <c r="L233" s="43"/>
      <c r="M233" s="225" t="s">
        <v>1</v>
      </c>
      <c r="N233" s="226" t="s">
        <v>41</v>
      </c>
      <c r="O233" s="90"/>
      <c r="P233" s="227">
        <f>O233*H233</f>
        <v>0</v>
      </c>
      <c r="Q233" s="227">
        <v>1.29291</v>
      </c>
      <c r="R233" s="227">
        <f>Q233*H233</f>
        <v>1.29291</v>
      </c>
      <c r="S233" s="227">
        <v>0</v>
      </c>
      <c r="T233" s="228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9" t="s">
        <v>159</v>
      </c>
      <c r="AT233" s="229" t="s">
        <v>154</v>
      </c>
      <c r="AU233" s="229" t="s">
        <v>86</v>
      </c>
      <c r="AY233" s="16" t="s">
        <v>152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6" t="s">
        <v>84</v>
      </c>
      <c r="BK233" s="230">
        <f>ROUND(I233*H233,2)</f>
        <v>0</v>
      </c>
      <c r="BL233" s="16" t="s">
        <v>159</v>
      </c>
      <c r="BM233" s="229" t="s">
        <v>338</v>
      </c>
    </row>
    <row r="234" spans="1:47" s="2" customFormat="1" ht="12">
      <c r="A234" s="37"/>
      <c r="B234" s="38"/>
      <c r="C234" s="39"/>
      <c r="D234" s="231" t="s">
        <v>161</v>
      </c>
      <c r="E234" s="39"/>
      <c r="F234" s="232" t="s">
        <v>336</v>
      </c>
      <c r="G234" s="39"/>
      <c r="H234" s="39"/>
      <c r="I234" s="233"/>
      <c r="J234" s="39"/>
      <c r="K234" s="39"/>
      <c r="L234" s="43"/>
      <c r="M234" s="234"/>
      <c r="N234" s="235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161</v>
      </c>
      <c r="AU234" s="16" t="s">
        <v>86</v>
      </c>
    </row>
    <row r="235" spans="1:63" s="12" customFormat="1" ht="22.8" customHeight="1">
      <c r="A235" s="12"/>
      <c r="B235" s="202"/>
      <c r="C235" s="203"/>
      <c r="D235" s="204" t="s">
        <v>75</v>
      </c>
      <c r="E235" s="216" t="s">
        <v>203</v>
      </c>
      <c r="F235" s="216" t="s">
        <v>339</v>
      </c>
      <c r="G235" s="203"/>
      <c r="H235" s="203"/>
      <c r="I235" s="206"/>
      <c r="J235" s="217">
        <f>BK235</f>
        <v>0</v>
      </c>
      <c r="K235" s="203"/>
      <c r="L235" s="208"/>
      <c r="M235" s="209"/>
      <c r="N235" s="210"/>
      <c r="O235" s="210"/>
      <c r="P235" s="211">
        <f>SUM(P236:P281)</f>
        <v>0</v>
      </c>
      <c r="Q235" s="210"/>
      <c r="R235" s="211">
        <f>SUM(R236:R281)</f>
        <v>39.11935000000001</v>
      </c>
      <c r="S235" s="210"/>
      <c r="T235" s="212">
        <f>SUM(T236:T281)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3" t="s">
        <v>84</v>
      </c>
      <c r="AT235" s="214" t="s">
        <v>75</v>
      </c>
      <c r="AU235" s="214" t="s">
        <v>84</v>
      </c>
      <c r="AY235" s="213" t="s">
        <v>152</v>
      </c>
      <c r="BK235" s="215">
        <f>SUM(BK236:BK281)</f>
        <v>0</v>
      </c>
    </row>
    <row r="236" spans="1:65" s="2" customFormat="1" ht="24.15" customHeight="1">
      <c r="A236" s="37"/>
      <c r="B236" s="38"/>
      <c r="C236" s="218" t="s">
        <v>340</v>
      </c>
      <c r="D236" s="218" t="s">
        <v>154</v>
      </c>
      <c r="E236" s="219" t="s">
        <v>341</v>
      </c>
      <c r="F236" s="220" t="s">
        <v>342</v>
      </c>
      <c r="G236" s="221" t="s">
        <v>337</v>
      </c>
      <c r="H236" s="222">
        <v>12</v>
      </c>
      <c r="I236" s="223"/>
      <c r="J236" s="224">
        <f>ROUND(I236*H236,2)</f>
        <v>0</v>
      </c>
      <c r="K236" s="220" t="s">
        <v>158</v>
      </c>
      <c r="L236" s="43"/>
      <c r="M236" s="225" t="s">
        <v>1</v>
      </c>
      <c r="N236" s="226" t="s">
        <v>41</v>
      </c>
      <c r="O236" s="90"/>
      <c r="P236" s="227">
        <f>O236*H236</f>
        <v>0</v>
      </c>
      <c r="Q236" s="227">
        <v>0.0007</v>
      </c>
      <c r="R236" s="227">
        <f>Q236*H236</f>
        <v>0.0084</v>
      </c>
      <c r="S236" s="227">
        <v>0</v>
      </c>
      <c r="T236" s="228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9" t="s">
        <v>159</v>
      </c>
      <c r="AT236" s="229" t="s">
        <v>154</v>
      </c>
      <c r="AU236" s="229" t="s">
        <v>86</v>
      </c>
      <c r="AY236" s="16" t="s">
        <v>152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6" t="s">
        <v>84</v>
      </c>
      <c r="BK236" s="230">
        <f>ROUND(I236*H236,2)</f>
        <v>0</v>
      </c>
      <c r="BL236" s="16" t="s">
        <v>159</v>
      </c>
      <c r="BM236" s="229" t="s">
        <v>343</v>
      </c>
    </row>
    <row r="237" spans="1:47" s="2" customFormat="1" ht="12">
      <c r="A237" s="37"/>
      <c r="B237" s="38"/>
      <c r="C237" s="39"/>
      <c r="D237" s="231" t="s">
        <v>161</v>
      </c>
      <c r="E237" s="39"/>
      <c r="F237" s="232" t="s">
        <v>342</v>
      </c>
      <c r="G237" s="39"/>
      <c r="H237" s="39"/>
      <c r="I237" s="233"/>
      <c r="J237" s="39"/>
      <c r="K237" s="39"/>
      <c r="L237" s="43"/>
      <c r="M237" s="234"/>
      <c r="N237" s="235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161</v>
      </c>
      <c r="AU237" s="16" t="s">
        <v>86</v>
      </c>
    </row>
    <row r="238" spans="1:65" s="2" customFormat="1" ht="21.75" customHeight="1">
      <c r="A238" s="37"/>
      <c r="B238" s="38"/>
      <c r="C238" s="259" t="s">
        <v>344</v>
      </c>
      <c r="D238" s="259" t="s">
        <v>204</v>
      </c>
      <c r="E238" s="260" t="s">
        <v>345</v>
      </c>
      <c r="F238" s="261" t="s">
        <v>346</v>
      </c>
      <c r="G238" s="262" t="s">
        <v>337</v>
      </c>
      <c r="H238" s="263">
        <v>2</v>
      </c>
      <c r="I238" s="264"/>
      <c r="J238" s="265">
        <f>ROUND(I238*H238,2)</f>
        <v>0</v>
      </c>
      <c r="K238" s="261" t="s">
        <v>347</v>
      </c>
      <c r="L238" s="266"/>
      <c r="M238" s="267" t="s">
        <v>1</v>
      </c>
      <c r="N238" s="268" t="s">
        <v>41</v>
      </c>
      <c r="O238" s="90"/>
      <c r="P238" s="227">
        <f>O238*H238</f>
        <v>0</v>
      </c>
      <c r="Q238" s="227">
        <v>0.004</v>
      </c>
      <c r="R238" s="227">
        <f>Q238*H238</f>
        <v>0.008</v>
      </c>
      <c r="S238" s="227">
        <v>0</v>
      </c>
      <c r="T238" s="228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9" t="s">
        <v>195</v>
      </c>
      <c r="AT238" s="229" t="s">
        <v>204</v>
      </c>
      <c r="AU238" s="229" t="s">
        <v>86</v>
      </c>
      <c r="AY238" s="16" t="s">
        <v>152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6" t="s">
        <v>84</v>
      </c>
      <c r="BK238" s="230">
        <f>ROUND(I238*H238,2)</f>
        <v>0</v>
      </c>
      <c r="BL238" s="16" t="s">
        <v>159</v>
      </c>
      <c r="BM238" s="229" t="s">
        <v>348</v>
      </c>
    </row>
    <row r="239" spans="1:47" s="2" customFormat="1" ht="12">
      <c r="A239" s="37"/>
      <c r="B239" s="38"/>
      <c r="C239" s="39"/>
      <c r="D239" s="231" t="s">
        <v>161</v>
      </c>
      <c r="E239" s="39"/>
      <c r="F239" s="232" t="s">
        <v>346</v>
      </c>
      <c r="G239" s="39"/>
      <c r="H239" s="39"/>
      <c r="I239" s="233"/>
      <c r="J239" s="39"/>
      <c r="K239" s="39"/>
      <c r="L239" s="43"/>
      <c r="M239" s="234"/>
      <c r="N239" s="235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161</v>
      </c>
      <c r="AU239" s="16" t="s">
        <v>86</v>
      </c>
    </row>
    <row r="240" spans="1:47" s="2" customFormat="1" ht="12">
      <c r="A240" s="37"/>
      <c r="B240" s="38"/>
      <c r="C240" s="39"/>
      <c r="D240" s="231" t="s">
        <v>162</v>
      </c>
      <c r="E240" s="39"/>
      <c r="F240" s="236" t="s">
        <v>349</v>
      </c>
      <c r="G240" s="39"/>
      <c r="H240" s="39"/>
      <c r="I240" s="233"/>
      <c r="J240" s="39"/>
      <c r="K240" s="39"/>
      <c r="L240" s="43"/>
      <c r="M240" s="234"/>
      <c r="N240" s="235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162</v>
      </c>
      <c r="AU240" s="16" t="s">
        <v>86</v>
      </c>
    </row>
    <row r="241" spans="1:65" s="2" customFormat="1" ht="24.15" customHeight="1">
      <c r="A241" s="37"/>
      <c r="B241" s="38"/>
      <c r="C241" s="259" t="s">
        <v>350</v>
      </c>
      <c r="D241" s="259" t="s">
        <v>204</v>
      </c>
      <c r="E241" s="260" t="s">
        <v>351</v>
      </c>
      <c r="F241" s="261" t="s">
        <v>352</v>
      </c>
      <c r="G241" s="262" t="s">
        <v>337</v>
      </c>
      <c r="H241" s="263">
        <v>1</v>
      </c>
      <c r="I241" s="264"/>
      <c r="J241" s="265">
        <f>ROUND(I241*H241,2)</f>
        <v>0</v>
      </c>
      <c r="K241" s="261" t="s">
        <v>347</v>
      </c>
      <c r="L241" s="266"/>
      <c r="M241" s="267" t="s">
        <v>1</v>
      </c>
      <c r="N241" s="268" t="s">
        <v>41</v>
      </c>
      <c r="O241" s="90"/>
      <c r="P241" s="227">
        <f>O241*H241</f>
        <v>0</v>
      </c>
      <c r="Q241" s="227">
        <v>0.004</v>
      </c>
      <c r="R241" s="227">
        <f>Q241*H241</f>
        <v>0.004</v>
      </c>
      <c r="S241" s="227">
        <v>0</v>
      </c>
      <c r="T241" s="228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9" t="s">
        <v>195</v>
      </c>
      <c r="AT241" s="229" t="s">
        <v>204</v>
      </c>
      <c r="AU241" s="229" t="s">
        <v>86</v>
      </c>
      <c r="AY241" s="16" t="s">
        <v>152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6" t="s">
        <v>84</v>
      </c>
      <c r="BK241" s="230">
        <f>ROUND(I241*H241,2)</f>
        <v>0</v>
      </c>
      <c r="BL241" s="16" t="s">
        <v>159</v>
      </c>
      <c r="BM241" s="229" t="s">
        <v>353</v>
      </c>
    </row>
    <row r="242" spans="1:47" s="2" customFormat="1" ht="12">
      <c r="A242" s="37"/>
      <c r="B242" s="38"/>
      <c r="C242" s="39"/>
      <c r="D242" s="231" t="s">
        <v>161</v>
      </c>
      <c r="E242" s="39"/>
      <c r="F242" s="232" t="s">
        <v>352</v>
      </c>
      <c r="G242" s="39"/>
      <c r="H242" s="39"/>
      <c r="I242" s="233"/>
      <c r="J242" s="39"/>
      <c r="K242" s="39"/>
      <c r="L242" s="43"/>
      <c r="M242" s="234"/>
      <c r="N242" s="235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161</v>
      </c>
      <c r="AU242" s="16" t="s">
        <v>86</v>
      </c>
    </row>
    <row r="243" spans="1:47" s="2" customFormat="1" ht="12">
      <c r="A243" s="37"/>
      <c r="B243" s="38"/>
      <c r="C243" s="39"/>
      <c r="D243" s="231" t="s">
        <v>162</v>
      </c>
      <c r="E243" s="39"/>
      <c r="F243" s="236" t="s">
        <v>349</v>
      </c>
      <c r="G243" s="39"/>
      <c r="H243" s="39"/>
      <c r="I243" s="233"/>
      <c r="J243" s="39"/>
      <c r="K243" s="39"/>
      <c r="L243" s="43"/>
      <c r="M243" s="234"/>
      <c r="N243" s="235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162</v>
      </c>
      <c r="AU243" s="16" t="s">
        <v>86</v>
      </c>
    </row>
    <row r="244" spans="1:65" s="2" customFormat="1" ht="16.5" customHeight="1">
      <c r="A244" s="37"/>
      <c r="B244" s="38"/>
      <c r="C244" s="259" t="s">
        <v>354</v>
      </c>
      <c r="D244" s="259" t="s">
        <v>204</v>
      </c>
      <c r="E244" s="260" t="s">
        <v>355</v>
      </c>
      <c r="F244" s="261" t="s">
        <v>356</v>
      </c>
      <c r="G244" s="262" t="s">
        <v>337</v>
      </c>
      <c r="H244" s="263">
        <v>2</v>
      </c>
      <c r="I244" s="264"/>
      <c r="J244" s="265">
        <f>ROUND(I244*H244,2)</f>
        <v>0</v>
      </c>
      <c r="K244" s="261" t="s">
        <v>347</v>
      </c>
      <c r="L244" s="266"/>
      <c r="M244" s="267" t="s">
        <v>1</v>
      </c>
      <c r="N244" s="268" t="s">
        <v>41</v>
      </c>
      <c r="O244" s="90"/>
      <c r="P244" s="227">
        <f>O244*H244</f>
        <v>0</v>
      </c>
      <c r="Q244" s="227">
        <v>0.004</v>
      </c>
      <c r="R244" s="227">
        <f>Q244*H244</f>
        <v>0.008</v>
      </c>
      <c r="S244" s="227">
        <v>0</v>
      </c>
      <c r="T244" s="228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9" t="s">
        <v>195</v>
      </c>
      <c r="AT244" s="229" t="s">
        <v>204</v>
      </c>
      <c r="AU244" s="229" t="s">
        <v>86</v>
      </c>
      <c r="AY244" s="16" t="s">
        <v>152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6" t="s">
        <v>84</v>
      </c>
      <c r="BK244" s="230">
        <f>ROUND(I244*H244,2)</f>
        <v>0</v>
      </c>
      <c r="BL244" s="16" t="s">
        <v>159</v>
      </c>
      <c r="BM244" s="229" t="s">
        <v>357</v>
      </c>
    </row>
    <row r="245" spans="1:47" s="2" customFormat="1" ht="12">
      <c r="A245" s="37"/>
      <c r="B245" s="38"/>
      <c r="C245" s="39"/>
      <c r="D245" s="231" t="s">
        <v>161</v>
      </c>
      <c r="E245" s="39"/>
      <c r="F245" s="232" t="s">
        <v>356</v>
      </c>
      <c r="G245" s="39"/>
      <c r="H245" s="39"/>
      <c r="I245" s="233"/>
      <c r="J245" s="39"/>
      <c r="K245" s="39"/>
      <c r="L245" s="43"/>
      <c r="M245" s="234"/>
      <c r="N245" s="235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161</v>
      </c>
      <c r="AU245" s="16" t="s">
        <v>86</v>
      </c>
    </row>
    <row r="246" spans="1:47" s="2" customFormat="1" ht="12">
      <c r="A246" s="37"/>
      <c r="B246" s="38"/>
      <c r="C246" s="39"/>
      <c r="D246" s="231" t="s">
        <v>162</v>
      </c>
      <c r="E246" s="39"/>
      <c r="F246" s="236" t="s">
        <v>349</v>
      </c>
      <c r="G246" s="39"/>
      <c r="H246" s="39"/>
      <c r="I246" s="233"/>
      <c r="J246" s="39"/>
      <c r="K246" s="39"/>
      <c r="L246" s="43"/>
      <c r="M246" s="234"/>
      <c r="N246" s="235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162</v>
      </c>
      <c r="AU246" s="16" t="s">
        <v>86</v>
      </c>
    </row>
    <row r="247" spans="1:65" s="2" customFormat="1" ht="16.5" customHeight="1">
      <c r="A247" s="37"/>
      <c r="B247" s="38"/>
      <c r="C247" s="259" t="s">
        <v>115</v>
      </c>
      <c r="D247" s="259" t="s">
        <v>204</v>
      </c>
      <c r="E247" s="260" t="s">
        <v>358</v>
      </c>
      <c r="F247" s="261" t="s">
        <v>359</v>
      </c>
      <c r="G247" s="262" t="s">
        <v>337</v>
      </c>
      <c r="H247" s="263">
        <v>2</v>
      </c>
      <c r="I247" s="264"/>
      <c r="J247" s="265">
        <f>ROUND(I247*H247,2)</f>
        <v>0</v>
      </c>
      <c r="K247" s="261" t="s">
        <v>1</v>
      </c>
      <c r="L247" s="266"/>
      <c r="M247" s="267" t="s">
        <v>1</v>
      </c>
      <c r="N247" s="268" t="s">
        <v>41</v>
      </c>
      <c r="O247" s="90"/>
      <c r="P247" s="227">
        <f>O247*H247</f>
        <v>0</v>
      </c>
      <c r="Q247" s="227">
        <v>0.004</v>
      </c>
      <c r="R247" s="227">
        <f>Q247*H247</f>
        <v>0.008</v>
      </c>
      <c r="S247" s="227">
        <v>0</v>
      </c>
      <c r="T247" s="228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9" t="s">
        <v>195</v>
      </c>
      <c r="AT247" s="229" t="s">
        <v>204</v>
      </c>
      <c r="AU247" s="229" t="s">
        <v>86</v>
      </c>
      <c r="AY247" s="16" t="s">
        <v>152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6" t="s">
        <v>84</v>
      </c>
      <c r="BK247" s="230">
        <f>ROUND(I247*H247,2)</f>
        <v>0</v>
      </c>
      <c r="BL247" s="16" t="s">
        <v>159</v>
      </c>
      <c r="BM247" s="229" t="s">
        <v>360</v>
      </c>
    </row>
    <row r="248" spans="1:47" s="2" customFormat="1" ht="12">
      <c r="A248" s="37"/>
      <c r="B248" s="38"/>
      <c r="C248" s="39"/>
      <c r="D248" s="231" t="s">
        <v>161</v>
      </c>
      <c r="E248" s="39"/>
      <c r="F248" s="232" t="s">
        <v>359</v>
      </c>
      <c r="G248" s="39"/>
      <c r="H248" s="39"/>
      <c r="I248" s="233"/>
      <c r="J248" s="39"/>
      <c r="K248" s="39"/>
      <c r="L248" s="43"/>
      <c r="M248" s="234"/>
      <c r="N248" s="235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161</v>
      </c>
      <c r="AU248" s="16" t="s">
        <v>86</v>
      </c>
    </row>
    <row r="249" spans="1:47" s="2" customFormat="1" ht="12">
      <c r="A249" s="37"/>
      <c r="B249" s="38"/>
      <c r="C249" s="39"/>
      <c r="D249" s="231" t="s">
        <v>162</v>
      </c>
      <c r="E249" s="39"/>
      <c r="F249" s="236" t="s">
        <v>349</v>
      </c>
      <c r="G249" s="39"/>
      <c r="H249" s="39"/>
      <c r="I249" s="233"/>
      <c r="J249" s="39"/>
      <c r="K249" s="39"/>
      <c r="L249" s="43"/>
      <c r="M249" s="234"/>
      <c r="N249" s="235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162</v>
      </c>
      <c r="AU249" s="16" t="s">
        <v>86</v>
      </c>
    </row>
    <row r="250" spans="1:65" s="2" customFormat="1" ht="24.15" customHeight="1">
      <c r="A250" s="37"/>
      <c r="B250" s="38"/>
      <c r="C250" s="259" t="s">
        <v>361</v>
      </c>
      <c r="D250" s="259" t="s">
        <v>204</v>
      </c>
      <c r="E250" s="260" t="s">
        <v>362</v>
      </c>
      <c r="F250" s="261" t="s">
        <v>363</v>
      </c>
      <c r="G250" s="262" t="s">
        <v>337</v>
      </c>
      <c r="H250" s="263">
        <v>5</v>
      </c>
      <c r="I250" s="264"/>
      <c r="J250" s="265">
        <f>ROUND(I250*H250,2)</f>
        <v>0</v>
      </c>
      <c r="K250" s="261" t="s">
        <v>347</v>
      </c>
      <c r="L250" s="266"/>
      <c r="M250" s="267" t="s">
        <v>1</v>
      </c>
      <c r="N250" s="268" t="s">
        <v>41</v>
      </c>
      <c r="O250" s="90"/>
      <c r="P250" s="227">
        <f>O250*H250</f>
        <v>0</v>
      </c>
      <c r="Q250" s="227">
        <v>0.0012</v>
      </c>
      <c r="R250" s="227">
        <f>Q250*H250</f>
        <v>0.005999999999999999</v>
      </c>
      <c r="S250" s="227">
        <v>0</v>
      </c>
      <c r="T250" s="228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9" t="s">
        <v>195</v>
      </c>
      <c r="AT250" s="229" t="s">
        <v>204</v>
      </c>
      <c r="AU250" s="229" t="s">
        <v>86</v>
      </c>
      <c r="AY250" s="16" t="s">
        <v>152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6" t="s">
        <v>84</v>
      </c>
      <c r="BK250" s="230">
        <f>ROUND(I250*H250,2)</f>
        <v>0</v>
      </c>
      <c r="BL250" s="16" t="s">
        <v>159</v>
      </c>
      <c r="BM250" s="229" t="s">
        <v>364</v>
      </c>
    </row>
    <row r="251" spans="1:47" s="2" customFormat="1" ht="12">
      <c r="A251" s="37"/>
      <c r="B251" s="38"/>
      <c r="C251" s="39"/>
      <c r="D251" s="231" t="s">
        <v>161</v>
      </c>
      <c r="E251" s="39"/>
      <c r="F251" s="232" t="s">
        <v>363</v>
      </c>
      <c r="G251" s="39"/>
      <c r="H251" s="39"/>
      <c r="I251" s="233"/>
      <c r="J251" s="39"/>
      <c r="K251" s="39"/>
      <c r="L251" s="43"/>
      <c r="M251" s="234"/>
      <c r="N251" s="235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161</v>
      </c>
      <c r="AU251" s="16" t="s">
        <v>86</v>
      </c>
    </row>
    <row r="252" spans="1:47" s="2" customFormat="1" ht="12">
      <c r="A252" s="37"/>
      <c r="B252" s="38"/>
      <c r="C252" s="39"/>
      <c r="D252" s="231" t="s">
        <v>162</v>
      </c>
      <c r="E252" s="39"/>
      <c r="F252" s="236" t="s">
        <v>349</v>
      </c>
      <c r="G252" s="39"/>
      <c r="H252" s="39"/>
      <c r="I252" s="233"/>
      <c r="J252" s="39"/>
      <c r="K252" s="39"/>
      <c r="L252" s="43"/>
      <c r="M252" s="234"/>
      <c r="N252" s="235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162</v>
      </c>
      <c r="AU252" s="16" t="s">
        <v>86</v>
      </c>
    </row>
    <row r="253" spans="1:65" s="2" customFormat="1" ht="16.5" customHeight="1">
      <c r="A253" s="37"/>
      <c r="B253" s="38"/>
      <c r="C253" s="259" t="s">
        <v>365</v>
      </c>
      <c r="D253" s="259" t="s">
        <v>204</v>
      </c>
      <c r="E253" s="260" t="s">
        <v>366</v>
      </c>
      <c r="F253" s="261" t="s">
        <v>367</v>
      </c>
      <c r="G253" s="262" t="s">
        <v>337</v>
      </c>
      <c r="H253" s="263">
        <v>2</v>
      </c>
      <c r="I253" s="264"/>
      <c r="J253" s="265">
        <f>ROUND(I253*H253,2)</f>
        <v>0</v>
      </c>
      <c r="K253" s="261" t="s">
        <v>347</v>
      </c>
      <c r="L253" s="266"/>
      <c r="M253" s="267" t="s">
        <v>1</v>
      </c>
      <c r="N253" s="268" t="s">
        <v>41</v>
      </c>
      <c r="O253" s="90"/>
      <c r="P253" s="227">
        <f>O253*H253</f>
        <v>0</v>
      </c>
      <c r="Q253" s="227">
        <v>0.006</v>
      </c>
      <c r="R253" s="227">
        <f>Q253*H253</f>
        <v>0.012</v>
      </c>
      <c r="S253" s="227">
        <v>0</v>
      </c>
      <c r="T253" s="228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9" t="s">
        <v>195</v>
      </c>
      <c r="AT253" s="229" t="s">
        <v>204</v>
      </c>
      <c r="AU253" s="229" t="s">
        <v>86</v>
      </c>
      <c r="AY253" s="16" t="s">
        <v>152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6" t="s">
        <v>84</v>
      </c>
      <c r="BK253" s="230">
        <f>ROUND(I253*H253,2)</f>
        <v>0</v>
      </c>
      <c r="BL253" s="16" t="s">
        <v>159</v>
      </c>
      <c r="BM253" s="229" t="s">
        <v>368</v>
      </c>
    </row>
    <row r="254" spans="1:47" s="2" customFormat="1" ht="12">
      <c r="A254" s="37"/>
      <c r="B254" s="38"/>
      <c r="C254" s="39"/>
      <c r="D254" s="231" t="s">
        <v>161</v>
      </c>
      <c r="E254" s="39"/>
      <c r="F254" s="232" t="s">
        <v>367</v>
      </c>
      <c r="G254" s="39"/>
      <c r="H254" s="39"/>
      <c r="I254" s="233"/>
      <c r="J254" s="39"/>
      <c r="K254" s="39"/>
      <c r="L254" s="43"/>
      <c r="M254" s="234"/>
      <c r="N254" s="235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161</v>
      </c>
      <c r="AU254" s="16" t="s">
        <v>86</v>
      </c>
    </row>
    <row r="255" spans="1:47" s="2" customFormat="1" ht="12">
      <c r="A255" s="37"/>
      <c r="B255" s="38"/>
      <c r="C255" s="39"/>
      <c r="D255" s="231" t="s">
        <v>162</v>
      </c>
      <c r="E255" s="39"/>
      <c r="F255" s="236" t="s">
        <v>349</v>
      </c>
      <c r="G255" s="39"/>
      <c r="H255" s="39"/>
      <c r="I255" s="233"/>
      <c r="J255" s="39"/>
      <c r="K255" s="39"/>
      <c r="L255" s="43"/>
      <c r="M255" s="234"/>
      <c r="N255" s="235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162</v>
      </c>
      <c r="AU255" s="16" t="s">
        <v>86</v>
      </c>
    </row>
    <row r="256" spans="1:65" s="2" customFormat="1" ht="24.15" customHeight="1">
      <c r="A256" s="37"/>
      <c r="B256" s="38"/>
      <c r="C256" s="218" t="s">
        <v>369</v>
      </c>
      <c r="D256" s="218" t="s">
        <v>154</v>
      </c>
      <c r="E256" s="219" t="s">
        <v>370</v>
      </c>
      <c r="F256" s="220" t="s">
        <v>371</v>
      </c>
      <c r="G256" s="221" t="s">
        <v>337</v>
      </c>
      <c r="H256" s="222">
        <v>9</v>
      </c>
      <c r="I256" s="223"/>
      <c r="J256" s="224">
        <f>ROUND(I256*H256,2)</f>
        <v>0</v>
      </c>
      <c r="K256" s="220" t="s">
        <v>158</v>
      </c>
      <c r="L256" s="43"/>
      <c r="M256" s="225" t="s">
        <v>1</v>
      </c>
      <c r="N256" s="226" t="s">
        <v>41</v>
      </c>
      <c r="O256" s="90"/>
      <c r="P256" s="227">
        <f>O256*H256</f>
        <v>0</v>
      </c>
      <c r="Q256" s="227">
        <v>0.10941</v>
      </c>
      <c r="R256" s="227">
        <f>Q256*H256</f>
        <v>0.98469</v>
      </c>
      <c r="S256" s="227">
        <v>0</v>
      </c>
      <c r="T256" s="228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9" t="s">
        <v>159</v>
      </c>
      <c r="AT256" s="229" t="s">
        <v>154</v>
      </c>
      <c r="AU256" s="229" t="s">
        <v>86</v>
      </c>
      <c r="AY256" s="16" t="s">
        <v>152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6" t="s">
        <v>84</v>
      </c>
      <c r="BK256" s="230">
        <f>ROUND(I256*H256,2)</f>
        <v>0</v>
      </c>
      <c r="BL256" s="16" t="s">
        <v>159</v>
      </c>
      <c r="BM256" s="229" t="s">
        <v>372</v>
      </c>
    </row>
    <row r="257" spans="1:47" s="2" customFormat="1" ht="12">
      <c r="A257" s="37"/>
      <c r="B257" s="38"/>
      <c r="C257" s="39"/>
      <c r="D257" s="231" t="s">
        <v>161</v>
      </c>
      <c r="E257" s="39"/>
      <c r="F257" s="232" t="s">
        <v>371</v>
      </c>
      <c r="G257" s="39"/>
      <c r="H257" s="39"/>
      <c r="I257" s="233"/>
      <c r="J257" s="39"/>
      <c r="K257" s="39"/>
      <c r="L257" s="43"/>
      <c r="M257" s="234"/>
      <c r="N257" s="235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161</v>
      </c>
      <c r="AU257" s="16" t="s">
        <v>86</v>
      </c>
    </row>
    <row r="258" spans="1:65" s="2" customFormat="1" ht="21.75" customHeight="1">
      <c r="A258" s="37"/>
      <c r="B258" s="38"/>
      <c r="C258" s="259" t="s">
        <v>373</v>
      </c>
      <c r="D258" s="259" t="s">
        <v>204</v>
      </c>
      <c r="E258" s="260" t="s">
        <v>374</v>
      </c>
      <c r="F258" s="261" t="s">
        <v>375</v>
      </c>
      <c r="G258" s="262" t="s">
        <v>337</v>
      </c>
      <c r="H258" s="263">
        <v>9</v>
      </c>
      <c r="I258" s="264"/>
      <c r="J258" s="265">
        <f>ROUND(I258*H258,2)</f>
        <v>0</v>
      </c>
      <c r="K258" s="261" t="s">
        <v>158</v>
      </c>
      <c r="L258" s="266"/>
      <c r="M258" s="267" t="s">
        <v>1</v>
      </c>
      <c r="N258" s="268" t="s">
        <v>41</v>
      </c>
      <c r="O258" s="90"/>
      <c r="P258" s="227">
        <f>O258*H258</f>
        <v>0</v>
      </c>
      <c r="Q258" s="227">
        <v>0.0065</v>
      </c>
      <c r="R258" s="227">
        <f>Q258*H258</f>
        <v>0.058499999999999996</v>
      </c>
      <c r="S258" s="227">
        <v>0</v>
      </c>
      <c r="T258" s="228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9" t="s">
        <v>195</v>
      </c>
      <c r="AT258" s="229" t="s">
        <v>204</v>
      </c>
      <c r="AU258" s="229" t="s">
        <v>86</v>
      </c>
      <c r="AY258" s="16" t="s">
        <v>152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6" t="s">
        <v>84</v>
      </c>
      <c r="BK258" s="230">
        <f>ROUND(I258*H258,2)</f>
        <v>0</v>
      </c>
      <c r="BL258" s="16" t="s">
        <v>159</v>
      </c>
      <c r="BM258" s="229" t="s">
        <v>376</v>
      </c>
    </row>
    <row r="259" spans="1:47" s="2" customFormat="1" ht="12">
      <c r="A259" s="37"/>
      <c r="B259" s="38"/>
      <c r="C259" s="39"/>
      <c r="D259" s="231" t="s">
        <v>161</v>
      </c>
      <c r="E259" s="39"/>
      <c r="F259" s="232" t="s">
        <v>375</v>
      </c>
      <c r="G259" s="39"/>
      <c r="H259" s="39"/>
      <c r="I259" s="233"/>
      <c r="J259" s="39"/>
      <c r="K259" s="39"/>
      <c r="L259" s="43"/>
      <c r="M259" s="234"/>
      <c r="N259" s="235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161</v>
      </c>
      <c r="AU259" s="16" t="s">
        <v>86</v>
      </c>
    </row>
    <row r="260" spans="1:65" s="2" customFormat="1" ht="16.5" customHeight="1">
      <c r="A260" s="37"/>
      <c r="B260" s="38"/>
      <c r="C260" s="259" t="s">
        <v>377</v>
      </c>
      <c r="D260" s="259" t="s">
        <v>204</v>
      </c>
      <c r="E260" s="260" t="s">
        <v>378</v>
      </c>
      <c r="F260" s="261" t="s">
        <v>379</v>
      </c>
      <c r="G260" s="262" t="s">
        <v>337</v>
      </c>
      <c r="H260" s="263">
        <v>18</v>
      </c>
      <c r="I260" s="264"/>
      <c r="J260" s="265">
        <f>ROUND(I260*H260,2)</f>
        <v>0</v>
      </c>
      <c r="K260" s="261" t="s">
        <v>158</v>
      </c>
      <c r="L260" s="266"/>
      <c r="M260" s="267" t="s">
        <v>1</v>
      </c>
      <c r="N260" s="268" t="s">
        <v>41</v>
      </c>
      <c r="O260" s="90"/>
      <c r="P260" s="227">
        <f>O260*H260</f>
        <v>0</v>
      </c>
      <c r="Q260" s="227">
        <v>0.0004</v>
      </c>
      <c r="R260" s="227">
        <f>Q260*H260</f>
        <v>0.007200000000000001</v>
      </c>
      <c r="S260" s="227">
        <v>0</v>
      </c>
      <c r="T260" s="228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9" t="s">
        <v>195</v>
      </c>
      <c r="AT260" s="229" t="s">
        <v>204</v>
      </c>
      <c r="AU260" s="229" t="s">
        <v>86</v>
      </c>
      <c r="AY260" s="16" t="s">
        <v>152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6" t="s">
        <v>84</v>
      </c>
      <c r="BK260" s="230">
        <f>ROUND(I260*H260,2)</f>
        <v>0</v>
      </c>
      <c r="BL260" s="16" t="s">
        <v>159</v>
      </c>
      <c r="BM260" s="229" t="s">
        <v>380</v>
      </c>
    </row>
    <row r="261" spans="1:47" s="2" customFormat="1" ht="12">
      <c r="A261" s="37"/>
      <c r="B261" s="38"/>
      <c r="C261" s="39"/>
      <c r="D261" s="231" t="s">
        <v>161</v>
      </c>
      <c r="E261" s="39"/>
      <c r="F261" s="232" t="s">
        <v>379</v>
      </c>
      <c r="G261" s="39"/>
      <c r="H261" s="39"/>
      <c r="I261" s="233"/>
      <c r="J261" s="39"/>
      <c r="K261" s="39"/>
      <c r="L261" s="43"/>
      <c r="M261" s="234"/>
      <c r="N261" s="235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161</v>
      </c>
      <c r="AU261" s="16" t="s">
        <v>86</v>
      </c>
    </row>
    <row r="262" spans="1:51" s="13" customFormat="1" ht="12">
      <c r="A262" s="13"/>
      <c r="B262" s="237"/>
      <c r="C262" s="238"/>
      <c r="D262" s="231" t="s">
        <v>181</v>
      </c>
      <c r="E262" s="239" t="s">
        <v>1</v>
      </c>
      <c r="F262" s="240" t="s">
        <v>381</v>
      </c>
      <c r="G262" s="238"/>
      <c r="H262" s="241">
        <v>18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7" t="s">
        <v>181</v>
      </c>
      <c r="AU262" s="247" t="s">
        <v>86</v>
      </c>
      <c r="AV262" s="13" t="s">
        <v>86</v>
      </c>
      <c r="AW262" s="13" t="s">
        <v>32</v>
      </c>
      <c r="AX262" s="13" t="s">
        <v>84</v>
      </c>
      <c r="AY262" s="247" t="s">
        <v>152</v>
      </c>
    </row>
    <row r="263" spans="1:65" s="2" customFormat="1" ht="16.5" customHeight="1">
      <c r="A263" s="37"/>
      <c r="B263" s="38"/>
      <c r="C263" s="259" t="s">
        <v>382</v>
      </c>
      <c r="D263" s="259" t="s">
        <v>204</v>
      </c>
      <c r="E263" s="260" t="s">
        <v>383</v>
      </c>
      <c r="F263" s="261" t="s">
        <v>384</v>
      </c>
      <c r="G263" s="262" t="s">
        <v>337</v>
      </c>
      <c r="H263" s="263">
        <v>9</v>
      </c>
      <c r="I263" s="264"/>
      <c r="J263" s="265">
        <f>ROUND(I263*H263,2)</f>
        <v>0</v>
      </c>
      <c r="K263" s="261" t="s">
        <v>158</v>
      </c>
      <c r="L263" s="266"/>
      <c r="M263" s="267" t="s">
        <v>1</v>
      </c>
      <c r="N263" s="268" t="s">
        <v>41</v>
      </c>
      <c r="O263" s="90"/>
      <c r="P263" s="227">
        <f>O263*H263</f>
        <v>0</v>
      </c>
      <c r="Q263" s="227">
        <v>0.00015</v>
      </c>
      <c r="R263" s="227">
        <f>Q263*H263</f>
        <v>0.0013499999999999999</v>
      </c>
      <c r="S263" s="227">
        <v>0</v>
      </c>
      <c r="T263" s="228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9" t="s">
        <v>195</v>
      </c>
      <c r="AT263" s="229" t="s">
        <v>204</v>
      </c>
      <c r="AU263" s="229" t="s">
        <v>86</v>
      </c>
      <c r="AY263" s="16" t="s">
        <v>152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6" t="s">
        <v>84</v>
      </c>
      <c r="BK263" s="230">
        <f>ROUND(I263*H263,2)</f>
        <v>0</v>
      </c>
      <c r="BL263" s="16" t="s">
        <v>159</v>
      </c>
      <c r="BM263" s="229" t="s">
        <v>385</v>
      </c>
    </row>
    <row r="264" spans="1:47" s="2" customFormat="1" ht="12">
      <c r="A264" s="37"/>
      <c r="B264" s="38"/>
      <c r="C264" s="39"/>
      <c r="D264" s="231" t="s">
        <v>161</v>
      </c>
      <c r="E264" s="39"/>
      <c r="F264" s="232" t="s">
        <v>384</v>
      </c>
      <c r="G264" s="39"/>
      <c r="H264" s="39"/>
      <c r="I264" s="233"/>
      <c r="J264" s="39"/>
      <c r="K264" s="39"/>
      <c r="L264" s="43"/>
      <c r="M264" s="234"/>
      <c r="N264" s="235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161</v>
      </c>
      <c r="AU264" s="16" t="s">
        <v>86</v>
      </c>
    </row>
    <row r="265" spans="1:65" s="2" customFormat="1" ht="49.05" customHeight="1">
      <c r="A265" s="37"/>
      <c r="B265" s="38"/>
      <c r="C265" s="218" t="s">
        <v>386</v>
      </c>
      <c r="D265" s="218" t="s">
        <v>154</v>
      </c>
      <c r="E265" s="219" t="s">
        <v>387</v>
      </c>
      <c r="F265" s="220" t="s">
        <v>388</v>
      </c>
      <c r="G265" s="221" t="s">
        <v>326</v>
      </c>
      <c r="H265" s="222">
        <v>61.1</v>
      </c>
      <c r="I265" s="223"/>
      <c r="J265" s="224">
        <f>ROUND(I265*H265,2)</f>
        <v>0</v>
      </c>
      <c r="K265" s="220" t="s">
        <v>158</v>
      </c>
      <c r="L265" s="43"/>
      <c r="M265" s="225" t="s">
        <v>1</v>
      </c>
      <c r="N265" s="226" t="s">
        <v>41</v>
      </c>
      <c r="O265" s="90"/>
      <c r="P265" s="227">
        <f>O265*H265</f>
        <v>0</v>
      </c>
      <c r="Q265" s="227">
        <v>0.1554</v>
      </c>
      <c r="R265" s="227">
        <f>Q265*H265</f>
        <v>9.494940000000001</v>
      </c>
      <c r="S265" s="227">
        <v>0</v>
      </c>
      <c r="T265" s="228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29" t="s">
        <v>159</v>
      </c>
      <c r="AT265" s="229" t="s">
        <v>154</v>
      </c>
      <c r="AU265" s="229" t="s">
        <v>86</v>
      </c>
      <c r="AY265" s="16" t="s">
        <v>152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6" t="s">
        <v>84</v>
      </c>
      <c r="BK265" s="230">
        <f>ROUND(I265*H265,2)</f>
        <v>0</v>
      </c>
      <c r="BL265" s="16" t="s">
        <v>159</v>
      </c>
      <c r="BM265" s="229" t="s">
        <v>389</v>
      </c>
    </row>
    <row r="266" spans="1:47" s="2" customFormat="1" ht="12">
      <c r="A266" s="37"/>
      <c r="B266" s="38"/>
      <c r="C266" s="39"/>
      <c r="D266" s="231" t="s">
        <v>161</v>
      </c>
      <c r="E266" s="39"/>
      <c r="F266" s="232" t="s">
        <v>388</v>
      </c>
      <c r="G266" s="39"/>
      <c r="H266" s="39"/>
      <c r="I266" s="233"/>
      <c r="J266" s="39"/>
      <c r="K266" s="39"/>
      <c r="L266" s="43"/>
      <c r="M266" s="234"/>
      <c r="N266" s="235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161</v>
      </c>
      <c r="AU266" s="16" t="s">
        <v>86</v>
      </c>
    </row>
    <row r="267" spans="1:51" s="13" customFormat="1" ht="12">
      <c r="A267" s="13"/>
      <c r="B267" s="237"/>
      <c r="C267" s="238"/>
      <c r="D267" s="231" t="s">
        <v>181</v>
      </c>
      <c r="E267" s="239" t="s">
        <v>1</v>
      </c>
      <c r="F267" s="240" t="s">
        <v>390</v>
      </c>
      <c r="G267" s="238"/>
      <c r="H267" s="241">
        <v>61.1</v>
      </c>
      <c r="I267" s="242"/>
      <c r="J267" s="238"/>
      <c r="K267" s="238"/>
      <c r="L267" s="243"/>
      <c r="M267" s="244"/>
      <c r="N267" s="245"/>
      <c r="O267" s="245"/>
      <c r="P267" s="245"/>
      <c r="Q267" s="245"/>
      <c r="R267" s="245"/>
      <c r="S267" s="245"/>
      <c r="T267" s="24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7" t="s">
        <v>181</v>
      </c>
      <c r="AU267" s="247" t="s">
        <v>86</v>
      </c>
      <c r="AV267" s="13" t="s">
        <v>86</v>
      </c>
      <c r="AW267" s="13" t="s">
        <v>32</v>
      </c>
      <c r="AX267" s="13" t="s">
        <v>84</v>
      </c>
      <c r="AY267" s="247" t="s">
        <v>152</v>
      </c>
    </row>
    <row r="268" spans="1:65" s="2" customFormat="1" ht="16.5" customHeight="1">
      <c r="A268" s="37"/>
      <c r="B268" s="38"/>
      <c r="C268" s="259" t="s">
        <v>391</v>
      </c>
      <c r="D268" s="259" t="s">
        <v>204</v>
      </c>
      <c r="E268" s="260" t="s">
        <v>392</v>
      </c>
      <c r="F268" s="261" t="s">
        <v>393</v>
      </c>
      <c r="G268" s="262" t="s">
        <v>326</v>
      </c>
      <c r="H268" s="263">
        <v>61.711</v>
      </c>
      <c r="I268" s="264"/>
      <c r="J268" s="265">
        <f>ROUND(I268*H268,2)</f>
        <v>0</v>
      </c>
      <c r="K268" s="261" t="s">
        <v>158</v>
      </c>
      <c r="L268" s="266"/>
      <c r="M268" s="267" t="s">
        <v>1</v>
      </c>
      <c r="N268" s="268" t="s">
        <v>41</v>
      </c>
      <c r="O268" s="90"/>
      <c r="P268" s="227">
        <f>O268*H268</f>
        <v>0</v>
      </c>
      <c r="Q268" s="227">
        <v>0.102</v>
      </c>
      <c r="R268" s="227">
        <f>Q268*H268</f>
        <v>6.294522</v>
      </c>
      <c r="S268" s="227">
        <v>0</v>
      </c>
      <c r="T268" s="228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9" t="s">
        <v>195</v>
      </c>
      <c r="AT268" s="229" t="s">
        <v>204</v>
      </c>
      <c r="AU268" s="229" t="s">
        <v>86</v>
      </c>
      <c r="AY268" s="16" t="s">
        <v>152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6" t="s">
        <v>84</v>
      </c>
      <c r="BK268" s="230">
        <f>ROUND(I268*H268,2)</f>
        <v>0</v>
      </c>
      <c r="BL268" s="16" t="s">
        <v>159</v>
      </c>
      <c r="BM268" s="229" t="s">
        <v>394</v>
      </c>
    </row>
    <row r="269" spans="1:47" s="2" customFormat="1" ht="12">
      <c r="A269" s="37"/>
      <c r="B269" s="38"/>
      <c r="C269" s="39"/>
      <c r="D269" s="231" t="s">
        <v>161</v>
      </c>
      <c r="E269" s="39"/>
      <c r="F269" s="232" t="s">
        <v>393</v>
      </c>
      <c r="G269" s="39"/>
      <c r="H269" s="39"/>
      <c r="I269" s="233"/>
      <c r="J269" s="39"/>
      <c r="K269" s="39"/>
      <c r="L269" s="43"/>
      <c r="M269" s="234"/>
      <c r="N269" s="235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161</v>
      </c>
      <c r="AU269" s="16" t="s">
        <v>86</v>
      </c>
    </row>
    <row r="270" spans="1:51" s="13" customFormat="1" ht="12">
      <c r="A270" s="13"/>
      <c r="B270" s="237"/>
      <c r="C270" s="238"/>
      <c r="D270" s="231" t="s">
        <v>181</v>
      </c>
      <c r="E270" s="239" t="s">
        <v>1</v>
      </c>
      <c r="F270" s="240" t="s">
        <v>395</v>
      </c>
      <c r="G270" s="238"/>
      <c r="H270" s="241">
        <v>61.711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7" t="s">
        <v>181</v>
      </c>
      <c r="AU270" s="247" t="s">
        <v>86</v>
      </c>
      <c r="AV270" s="13" t="s">
        <v>86</v>
      </c>
      <c r="AW270" s="13" t="s">
        <v>32</v>
      </c>
      <c r="AX270" s="13" t="s">
        <v>84</v>
      </c>
      <c r="AY270" s="247" t="s">
        <v>152</v>
      </c>
    </row>
    <row r="271" spans="1:65" s="2" customFormat="1" ht="49.05" customHeight="1">
      <c r="A271" s="37"/>
      <c r="B271" s="38"/>
      <c r="C271" s="218" t="s">
        <v>396</v>
      </c>
      <c r="D271" s="218" t="s">
        <v>154</v>
      </c>
      <c r="E271" s="219" t="s">
        <v>397</v>
      </c>
      <c r="F271" s="220" t="s">
        <v>398</v>
      </c>
      <c r="G271" s="221" t="s">
        <v>326</v>
      </c>
      <c r="H271" s="222">
        <v>126.3</v>
      </c>
      <c r="I271" s="223"/>
      <c r="J271" s="224">
        <f>ROUND(I271*H271,2)</f>
        <v>0</v>
      </c>
      <c r="K271" s="220" t="s">
        <v>158</v>
      </c>
      <c r="L271" s="43"/>
      <c r="M271" s="225" t="s">
        <v>1</v>
      </c>
      <c r="N271" s="226" t="s">
        <v>41</v>
      </c>
      <c r="O271" s="90"/>
      <c r="P271" s="227">
        <f>O271*H271</f>
        <v>0</v>
      </c>
      <c r="Q271" s="227">
        <v>0.1295</v>
      </c>
      <c r="R271" s="227">
        <f>Q271*H271</f>
        <v>16.35585</v>
      </c>
      <c r="S271" s="227">
        <v>0</v>
      </c>
      <c r="T271" s="228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9" t="s">
        <v>159</v>
      </c>
      <c r="AT271" s="229" t="s">
        <v>154</v>
      </c>
      <c r="AU271" s="229" t="s">
        <v>86</v>
      </c>
      <c r="AY271" s="16" t="s">
        <v>152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6" t="s">
        <v>84</v>
      </c>
      <c r="BK271" s="230">
        <f>ROUND(I271*H271,2)</f>
        <v>0</v>
      </c>
      <c r="BL271" s="16" t="s">
        <v>159</v>
      </c>
      <c r="BM271" s="229" t="s">
        <v>399</v>
      </c>
    </row>
    <row r="272" spans="1:47" s="2" customFormat="1" ht="12">
      <c r="A272" s="37"/>
      <c r="B272" s="38"/>
      <c r="C272" s="39"/>
      <c r="D272" s="231" t="s">
        <v>161</v>
      </c>
      <c r="E272" s="39"/>
      <c r="F272" s="232" t="s">
        <v>398</v>
      </c>
      <c r="G272" s="39"/>
      <c r="H272" s="39"/>
      <c r="I272" s="233"/>
      <c r="J272" s="39"/>
      <c r="K272" s="39"/>
      <c r="L272" s="43"/>
      <c r="M272" s="234"/>
      <c r="N272" s="235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161</v>
      </c>
      <c r="AU272" s="16" t="s">
        <v>86</v>
      </c>
    </row>
    <row r="273" spans="1:51" s="13" customFormat="1" ht="12">
      <c r="A273" s="13"/>
      <c r="B273" s="237"/>
      <c r="C273" s="238"/>
      <c r="D273" s="231" t="s">
        <v>181</v>
      </c>
      <c r="E273" s="239" t="s">
        <v>1</v>
      </c>
      <c r="F273" s="240" t="s">
        <v>400</v>
      </c>
      <c r="G273" s="238"/>
      <c r="H273" s="241">
        <v>126.3</v>
      </c>
      <c r="I273" s="242"/>
      <c r="J273" s="238"/>
      <c r="K273" s="238"/>
      <c r="L273" s="243"/>
      <c r="M273" s="244"/>
      <c r="N273" s="245"/>
      <c r="O273" s="245"/>
      <c r="P273" s="245"/>
      <c r="Q273" s="245"/>
      <c r="R273" s="245"/>
      <c r="S273" s="245"/>
      <c r="T273" s="24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7" t="s">
        <v>181</v>
      </c>
      <c r="AU273" s="247" t="s">
        <v>86</v>
      </c>
      <c r="AV273" s="13" t="s">
        <v>86</v>
      </c>
      <c r="AW273" s="13" t="s">
        <v>32</v>
      </c>
      <c r="AX273" s="13" t="s">
        <v>84</v>
      </c>
      <c r="AY273" s="247" t="s">
        <v>152</v>
      </c>
    </row>
    <row r="274" spans="1:65" s="2" customFormat="1" ht="16.5" customHeight="1">
      <c r="A274" s="37"/>
      <c r="B274" s="38"/>
      <c r="C274" s="259" t="s">
        <v>401</v>
      </c>
      <c r="D274" s="259" t="s">
        <v>204</v>
      </c>
      <c r="E274" s="260" t="s">
        <v>402</v>
      </c>
      <c r="F274" s="261" t="s">
        <v>403</v>
      </c>
      <c r="G274" s="262" t="s">
        <v>326</v>
      </c>
      <c r="H274" s="263">
        <v>127.563</v>
      </c>
      <c r="I274" s="264"/>
      <c r="J274" s="265">
        <f>ROUND(I274*H274,2)</f>
        <v>0</v>
      </c>
      <c r="K274" s="261" t="s">
        <v>158</v>
      </c>
      <c r="L274" s="266"/>
      <c r="M274" s="267" t="s">
        <v>1</v>
      </c>
      <c r="N274" s="268" t="s">
        <v>41</v>
      </c>
      <c r="O274" s="90"/>
      <c r="P274" s="227">
        <f>O274*H274</f>
        <v>0</v>
      </c>
      <c r="Q274" s="227">
        <v>0.046</v>
      </c>
      <c r="R274" s="227">
        <f>Q274*H274</f>
        <v>5.867898</v>
      </c>
      <c r="S274" s="227">
        <v>0</v>
      </c>
      <c r="T274" s="228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29" t="s">
        <v>195</v>
      </c>
      <c r="AT274" s="229" t="s">
        <v>204</v>
      </c>
      <c r="AU274" s="229" t="s">
        <v>86</v>
      </c>
      <c r="AY274" s="16" t="s">
        <v>152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6" t="s">
        <v>84</v>
      </c>
      <c r="BK274" s="230">
        <f>ROUND(I274*H274,2)</f>
        <v>0</v>
      </c>
      <c r="BL274" s="16" t="s">
        <v>159</v>
      </c>
      <c r="BM274" s="229" t="s">
        <v>404</v>
      </c>
    </row>
    <row r="275" spans="1:47" s="2" customFormat="1" ht="12">
      <c r="A275" s="37"/>
      <c r="B275" s="38"/>
      <c r="C275" s="39"/>
      <c r="D275" s="231" t="s">
        <v>161</v>
      </c>
      <c r="E275" s="39"/>
      <c r="F275" s="232" t="s">
        <v>403</v>
      </c>
      <c r="G275" s="39"/>
      <c r="H275" s="39"/>
      <c r="I275" s="233"/>
      <c r="J275" s="39"/>
      <c r="K275" s="39"/>
      <c r="L275" s="43"/>
      <c r="M275" s="234"/>
      <c r="N275" s="235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161</v>
      </c>
      <c r="AU275" s="16" t="s">
        <v>86</v>
      </c>
    </row>
    <row r="276" spans="1:51" s="13" customFormat="1" ht="12">
      <c r="A276" s="13"/>
      <c r="B276" s="237"/>
      <c r="C276" s="238"/>
      <c r="D276" s="231" t="s">
        <v>181</v>
      </c>
      <c r="E276" s="239" t="s">
        <v>1</v>
      </c>
      <c r="F276" s="240" t="s">
        <v>405</v>
      </c>
      <c r="G276" s="238"/>
      <c r="H276" s="241">
        <v>127.563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7" t="s">
        <v>181</v>
      </c>
      <c r="AU276" s="247" t="s">
        <v>86</v>
      </c>
      <c r="AV276" s="13" t="s">
        <v>86</v>
      </c>
      <c r="AW276" s="13" t="s">
        <v>32</v>
      </c>
      <c r="AX276" s="13" t="s">
        <v>84</v>
      </c>
      <c r="AY276" s="247" t="s">
        <v>152</v>
      </c>
    </row>
    <row r="277" spans="1:65" s="2" customFormat="1" ht="44.25" customHeight="1">
      <c r="A277" s="37"/>
      <c r="B277" s="38"/>
      <c r="C277" s="218" t="s">
        <v>406</v>
      </c>
      <c r="D277" s="218" t="s">
        <v>154</v>
      </c>
      <c r="E277" s="219" t="s">
        <v>407</v>
      </c>
      <c r="F277" s="220" t="s">
        <v>408</v>
      </c>
      <c r="G277" s="221" t="s">
        <v>326</v>
      </c>
      <c r="H277" s="222">
        <v>64.9</v>
      </c>
      <c r="I277" s="223"/>
      <c r="J277" s="224">
        <f>ROUND(I277*H277,2)</f>
        <v>0</v>
      </c>
      <c r="K277" s="220" t="s">
        <v>158</v>
      </c>
      <c r="L277" s="43"/>
      <c r="M277" s="225" t="s">
        <v>1</v>
      </c>
      <c r="N277" s="226" t="s">
        <v>41</v>
      </c>
      <c r="O277" s="90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9" t="s">
        <v>159</v>
      </c>
      <c r="AT277" s="229" t="s">
        <v>154</v>
      </c>
      <c r="AU277" s="229" t="s">
        <v>86</v>
      </c>
      <c r="AY277" s="16" t="s">
        <v>152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6" t="s">
        <v>84</v>
      </c>
      <c r="BK277" s="230">
        <f>ROUND(I277*H277,2)</f>
        <v>0</v>
      </c>
      <c r="BL277" s="16" t="s">
        <v>159</v>
      </c>
      <c r="BM277" s="229" t="s">
        <v>409</v>
      </c>
    </row>
    <row r="278" spans="1:47" s="2" customFormat="1" ht="12">
      <c r="A278" s="37"/>
      <c r="B278" s="38"/>
      <c r="C278" s="39"/>
      <c r="D278" s="231" t="s">
        <v>161</v>
      </c>
      <c r="E278" s="39"/>
      <c r="F278" s="232" t="s">
        <v>408</v>
      </c>
      <c r="G278" s="39"/>
      <c r="H278" s="39"/>
      <c r="I278" s="233"/>
      <c r="J278" s="39"/>
      <c r="K278" s="39"/>
      <c r="L278" s="43"/>
      <c r="M278" s="234"/>
      <c r="N278" s="235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161</v>
      </c>
      <c r="AU278" s="16" t="s">
        <v>86</v>
      </c>
    </row>
    <row r="279" spans="1:51" s="13" customFormat="1" ht="12">
      <c r="A279" s="13"/>
      <c r="B279" s="237"/>
      <c r="C279" s="238"/>
      <c r="D279" s="231" t="s">
        <v>181</v>
      </c>
      <c r="E279" s="239" t="s">
        <v>1</v>
      </c>
      <c r="F279" s="240" t="s">
        <v>410</v>
      </c>
      <c r="G279" s="238"/>
      <c r="H279" s="241">
        <v>64.9</v>
      </c>
      <c r="I279" s="242"/>
      <c r="J279" s="238"/>
      <c r="K279" s="238"/>
      <c r="L279" s="243"/>
      <c r="M279" s="244"/>
      <c r="N279" s="245"/>
      <c r="O279" s="245"/>
      <c r="P279" s="245"/>
      <c r="Q279" s="245"/>
      <c r="R279" s="245"/>
      <c r="S279" s="245"/>
      <c r="T279" s="24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7" t="s">
        <v>181</v>
      </c>
      <c r="AU279" s="247" t="s">
        <v>86</v>
      </c>
      <c r="AV279" s="13" t="s">
        <v>86</v>
      </c>
      <c r="AW279" s="13" t="s">
        <v>32</v>
      </c>
      <c r="AX279" s="13" t="s">
        <v>84</v>
      </c>
      <c r="AY279" s="247" t="s">
        <v>152</v>
      </c>
    </row>
    <row r="280" spans="1:65" s="2" customFormat="1" ht="24.15" customHeight="1">
      <c r="A280" s="37"/>
      <c r="B280" s="38"/>
      <c r="C280" s="218" t="s">
        <v>411</v>
      </c>
      <c r="D280" s="218" t="s">
        <v>154</v>
      </c>
      <c r="E280" s="219" t="s">
        <v>412</v>
      </c>
      <c r="F280" s="220" t="s">
        <v>413</v>
      </c>
      <c r="G280" s="221" t="s">
        <v>326</v>
      </c>
      <c r="H280" s="222">
        <v>64.9</v>
      </c>
      <c r="I280" s="223"/>
      <c r="J280" s="224">
        <f>ROUND(I280*H280,2)</f>
        <v>0</v>
      </c>
      <c r="K280" s="220" t="s">
        <v>158</v>
      </c>
      <c r="L280" s="43"/>
      <c r="M280" s="225" t="s">
        <v>1</v>
      </c>
      <c r="N280" s="226" t="s">
        <v>41</v>
      </c>
      <c r="O280" s="90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29" t="s">
        <v>159</v>
      </c>
      <c r="AT280" s="229" t="s">
        <v>154</v>
      </c>
      <c r="AU280" s="229" t="s">
        <v>86</v>
      </c>
      <c r="AY280" s="16" t="s">
        <v>152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6" t="s">
        <v>84</v>
      </c>
      <c r="BK280" s="230">
        <f>ROUND(I280*H280,2)</f>
        <v>0</v>
      </c>
      <c r="BL280" s="16" t="s">
        <v>159</v>
      </c>
      <c r="BM280" s="229" t="s">
        <v>414</v>
      </c>
    </row>
    <row r="281" spans="1:47" s="2" customFormat="1" ht="12">
      <c r="A281" s="37"/>
      <c r="B281" s="38"/>
      <c r="C281" s="39"/>
      <c r="D281" s="231" t="s">
        <v>161</v>
      </c>
      <c r="E281" s="39"/>
      <c r="F281" s="232" t="s">
        <v>413</v>
      </c>
      <c r="G281" s="39"/>
      <c r="H281" s="39"/>
      <c r="I281" s="233"/>
      <c r="J281" s="39"/>
      <c r="K281" s="39"/>
      <c r="L281" s="43"/>
      <c r="M281" s="234"/>
      <c r="N281" s="235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161</v>
      </c>
      <c r="AU281" s="16" t="s">
        <v>86</v>
      </c>
    </row>
    <row r="282" spans="1:63" s="12" customFormat="1" ht="22.8" customHeight="1">
      <c r="A282" s="12"/>
      <c r="B282" s="202"/>
      <c r="C282" s="203"/>
      <c r="D282" s="204" t="s">
        <v>75</v>
      </c>
      <c r="E282" s="216" t="s">
        <v>415</v>
      </c>
      <c r="F282" s="216" t="s">
        <v>416</v>
      </c>
      <c r="G282" s="203"/>
      <c r="H282" s="203"/>
      <c r="I282" s="206"/>
      <c r="J282" s="217">
        <f>BK282</f>
        <v>0</v>
      </c>
      <c r="K282" s="203"/>
      <c r="L282" s="208"/>
      <c r="M282" s="209"/>
      <c r="N282" s="210"/>
      <c r="O282" s="210"/>
      <c r="P282" s="211">
        <f>SUM(P283:P296)</f>
        <v>0</v>
      </c>
      <c r="Q282" s="210"/>
      <c r="R282" s="211">
        <f>SUM(R283:R296)</f>
        <v>0</v>
      </c>
      <c r="S282" s="210"/>
      <c r="T282" s="212">
        <f>SUM(T283:T296)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3" t="s">
        <v>84</v>
      </c>
      <c r="AT282" s="214" t="s">
        <v>75</v>
      </c>
      <c r="AU282" s="214" t="s">
        <v>84</v>
      </c>
      <c r="AY282" s="213" t="s">
        <v>152</v>
      </c>
      <c r="BK282" s="215">
        <f>SUM(BK283:BK296)</f>
        <v>0</v>
      </c>
    </row>
    <row r="283" spans="1:65" s="2" customFormat="1" ht="37.8" customHeight="1">
      <c r="A283" s="37"/>
      <c r="B283" s="38"/>
      <c r="C283" s="218" t="s">
        <v>417</v>
      </c>
      <c r="D283" s="218" t="s">
        <v>154</v>
      </c>
      <c r="E283" s="219" t="s">
        <v>418</v>
      </c>
      <c r="F283" s="220" t="s">
        <v>419</v>
      </c>
      <c r="G283" s="221" t="s">
        <v>207</v>
      </c>
      <c r="H283" s="222">
        <v>38.687</v>
      </c>
      <c r="I283" s="223"/>
      <c r="J283" s="224">
        <f>ROUND(I283*H283,2)</f>
        <v>0</v>
      </c>
      <c r="K283" s="220" t="s">
        <v>158</v>
      </c>
      <c r="L283" s="43"/>
      <c r="M283" s="225" t="s">
        <v>1</v>
      </c>
      <c r="N283" s="226" t="s">
        <v>41</v>
      </c>
      <c r="O283" s="90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29" t="s">
        <v>159</v>
      </c>
      <c r="AT283" s="229" t="s">
        <v>154</v>
      </c>
      <c r="AU283" s="229" t="s">
        <v>86</v>
      </c>
      <c r="AY283" s="16" t="s">
        <v>152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6" t="s">
        <v>84</v>
      </c>
      <c r="BK283" s="230">
        <f>ROUND(I283*H283,2)</f>
        <v>0</v>
      </c>
      <c r="BL283" s="16" t="s">
        <v>159</v>
      </c>
      <c r="BM283" s="229" t="s">
        <v>420</v>
      </c>
    </row>
    <row r="284" spans="1:47" s="2" customFormat="1" ht="12">
      <c r="A284" s="37"/>
      <c r="B284" s="38"/>
      <c r="C284" s="39"/>
      <c r="D284" s="231" t="s">
        <v>161</v>
      </c>
      <c r="E284" s="39"/>
      <c r="F284" s="232" t="s">
        <v>419</v>
      </c>
      <c r="G284" s="39"/>
      <c r="H284" s="39"/>
      <c r="I284" s="233"/>
      <c r="J284" s="39"/>
      <c r="K284" s="39"/>
      <c r="L284" s="43"/>
      <c r="M284" s="234"/>
      <c r="N284" s="235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161</v>
      </c>
      <c r="AU284" s="16" t="s">
        <v>86</v>
      </c>
    </row>
    <row r="285" spans="1:65" s="2" customFormat="1" ht="37.8" customHeight="1">
      <c r="A285" s="37"/>
      <c r="B285" s="38"/>
      <c r="C285" s="218" t="s">
        <v>421</v>
      </c>
      <c r="D285" s="218" t="s">
        <v>154</v>
      </c>
      <c r="E285" s="219" t="s">
        <v>422</v>
      </c>
      <c r="F285" s="220" t="s">
        <v>423</v>
      </c>
      <c r="G285" s="221" t="s">
        <v>207</v>
      </c>
      <c r="H285" s="222">
        <v>348.183</v>
      </c>
      <c r="I285" s="223"/>
      <c r="J285" s="224">
        <f>ROUND(I285*H285,2)</f>
        <v>0</v>
      </c>
      <c r="K285" s="220" t="s">
        <v>158</v>
      </c>
      <c r="L285" s="43"/>
      <c r="M285" s="225" t="s">
        <v>1</v>
      </c>
      <c r="N285" s="226" t="s">
        <v>41</v>
      </c>
      <c r="O285" s="90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9" t="s">
        <v>159</v>
      </c>
      <c r="AT285" s="229" t="s">
        <v>154</v>
      </c>
      <c r="AU285" s="229" t="s">
        <v>86</v>
      </c>
      <c r="AY285" s="16" t="s">
        <v>152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6" t="s">
        <v>84</v>
      </c>
      <c r="BK285" s="230">
        <f>ROUND(I285*H285,2)</f>
        <v>0</v>
      </c>
      <c r="BL285" s="16" t="s">
        <v>159</v>
      </c>
      <c r="BM285" s="229" t="s">
        <v>424</v>
      </c>
    </row>
    <row r="286" spans="1:47" s="2" customFormat="1" ht="12">
      <c r="A286" s="37"/>
      <c r="B286" s="38"/>
      <c r="C286" s="39"/>
      <c r="D286" s="231" t="s">
        <v>161</v>
      </c>
      <c r="E286" s="39"/>
      <c r="F286" s="232" t="s">
        <v>423</v>
      </c>
      <c r="G286" s="39"/>
      <c r="H286" s="39"/>
      <c r="I286" s="233"/>
      <c r="J286" s="39"/>
      <c r="K286" s="39"/>
      <c r="L286" s="43"/>
      <c r="M286" s="234"/>
      <c r="N286" s="235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161</v>
      </c>
      <c r="AU286" s="16" t="s">
        <v>86</v>
      </c>
    </row>
    <row r="287" spans="1:51" s="13" customFormat="1" ht="12">
      <c r="A287" s="13"/>
      <c r="B287" s="237"/>
      <c r="C287" s="238"/>
      <c r="D287" s="231" t="s">
        <v>181</v>
      </c>
      <c r="E287" s="239" t="s">
        <v>1</v>
      </c>
      <c r="F287" s="240" t="s">
        <v>425</v>
      </c>
      <c r="G287" s="238"/>
      <c r="H287" s="241">
        <v>348.183</v>
      </c>
      <c r="I287" s="242"/>
      <c r="J287" s="238"/>
      <c r="K287" s="238"/>
      <c r="L287" s="243"/>
      <c r="M287" s="244"/>
      <c r="N287" s="245"/>
      <c r="O287" s="245"/>
      <c r="P287" s="245"/>
      <c r="Q287" s="245"/>
      <c r="R287" s="245"/>
      <c r="S287" s="245"/>
      <c r="T287" s="24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7" t="s">
        <v>181</v>
      </c>
      <c r="AU287" s="247" t="s">
        <v>86</v>
      </c>
      <c r="AV287" s="13" t="s">
        <v>86</v>
      </c>
      <c r="AW287" s="13" t="s">
        <v>32</v>
      </c>
      <c r="AX287" s="13" t="s">
        <v>84</v>
      </c>
      <c r="AY287" s="247" t="s">
        <v>152</v>
      </c>
    </row>
    <row r="288" spans="1:65" s="2" customFormat="1" ht="37.8" customHeight="1">
      <c r="A288" s="37"/>
      <c r="B288" s="38"/>
      <c r="C288" s="218" t="s">
        <v>426</v>
      </c>
      <c r="D288" s="218" t="s">
        <v>154</v>
      </c>
      <c r="E288" s="219" t="s">
        <v>427</v>
      </c>
      <c r="F288" s="220" t="s">
        <v>428</v>
      </c>
      <c r="G288" s="221" t="s">
        <v>207</v>
      </c>
      <c r="H288" s="222">
        <v>77.581</v>
      </c>
      <c r="I288" s="223"/>
      <c r="J288" s="224">
        <f>ROUND(I288*H288,2)</f>
        <v>0</v>
      </c>
      <c r="K288" s="220" t="s">
        <v>158</v>
      </c>
      <c r="L288" s="43"/>
      <c r="M288" s="225" t="s">
        <v>1</v>
      </c>
      <c r="N288" s="226" t="s">
        <v>41</v>
      </c>
      <c r="O288" s="90"/>
      <c r="P288" s="227">
        <f>O288*H288</f>
        <v>0</v>
      </c>
      <c r="Q288" s="227">
        <v>0</v>
      </c>
      <c r="R288" s="227">
        <f>Q288*H288</f>
        <v>0</v>
      </c>
      <c r="S288" s="227">
        <v>0</v>
      </c>
      <c r="T288" s="228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29" t="s">
        <v>159</v>
      </c>
      <c r="AT288" s="229" t="s">
        <v>154</v>
      </c>
      <c r="AU288" s="229" t="s">
        <v>86</v>
      </c>
      <c r="AY288" s="16" t="s">
        <v>152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6" t="s">
        <v>84</v>
      </c>
      <c r="BK288" s="230">
        <f>ROUND(I288*H288,2)</f>
        <v>0</v>
      </c>
      <c r="BL288" s="16" t="s">
        <v>159</v>
      </c>
      <c r="BM288" s="229" t="s">
        <v>429</v>
      </c>
    </row>
    <row r="289" spans="1:47" s="2" customFormat="1" ht="12">
      <c r="A289" s="37"/>
      <c r="B289" s="38"/>
      <c r="C289" s="39"/>
      <c r="D289" s="231" t="s">
        <v>161</v>
      </c>
      <c r="E289" s="39"/>
      <c r="F289" s="232" t="s">
        <v>430</v>
      </c>
      <c r="G289" s="39"/>
      <c r="H289" s="39"/>
      <c r="I289" s="233"/>
      <c r="J289" s="39"/>
      <c r="K289" s="39"/>
      <c r="L289" s="43"/>
      <c r="M289" s="234"/>
      <c r="N289" s="235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161</v>
      </c>
      <c r="AU289" s="16" t="s">
        <v>86</v>
      </c>
    </row>
    <row r="290" spans="1:51" s="13" customFormat="1" ht="12">
      <c r="A290" s="13"/>
      <c r="B290" s="237"/>
      <c r="C290" s="238"/>
      <c r="D290" s="231" t="s">
        <v>181</v>
      </c>
      <c r="E290" s="239" t="s">
        <v>1</v>
      </c>
      <c r="F290" s="240" t="s">
        <v>431</v>
      </c>
      <c r="G290" s="238"/>
      <c r="H290" s="241">
        <v>77.581</v>
      </c>
      <c r="I290" s="242"/>
      <c r="J290" s="238"/>
      <c r="K290" s="238"/>
      <c r="L290" s="243"/>
      <c r="M290" s="244"/>
      <c r="N290" s="245"/>
      <c r="O290" s="245"/>
      <c r="P290" s="245"/>
      <c r="Q290" s="245"/>
      <c r="R290" s="245"/>
      <c r="S290" s="245"/>
      <c r="T290" s="24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7" t="s">
        <v>181</v>
      </c>
      <c r="AU290" s="247" t="s">
        <v>86</v>
      </c>
      <c r="AV290" s="13" t="s">
        <v>86</v>
      </c>
      <c r="AW290" s="13" t="s">
        <v>32</v>
      </c>
      <c r="AX290" s="13" t="s">
        <v>84</v>
      </c>
      <c r="AY290" s="247" t="s">
        <v>152</v>
      </c>
    </row>
    <row r="291" spans="1:65" s="2" customFormat="1" ht="44.25" customHeight="1">
      <c r="A291" s="37"/>
      <c r="B291" s="38"/>
      <c r="C291" s="218" t="s">
        <v>432</v>
      </c>
      <c r="D291" s="218" t="s">
        <v>154</v>
      </c>
      <c r="E291" s="219" t="s">
        <v>433</v>
      </c>
      <c r="F291" s="220" t="s">
        <v>434</v>
      </c>
      <c r="G291" s="221" t="s">
        <v>207</v>
      </c>
      <c r="H291" s="222">
        <v>22.866</v>
      </c>
      <c r="I291" s="223"/>
      <c r="J291" s="224">
        <f>ROUND(I291*H291,2)</f>
        <v>0</v>
      </c>
      <c r="K291" s="220" t="s">
        <v>158</v>
      </c>
      <c r="L291" s="43"/>
      <c r="M291" s="225" t="s">
        <v>1</v>
      </c>
      <c r="N291" s="226" t="s">
        <v>41</v>
      </c>
      <c r="O291" s="90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9" t="s">
        <v>159</v>
      </c>
      <c r="AT291" s="229" t="s">
        <v>154</v>
      </c>
      <c r="AU291" s="229" t="s">
        <v>86</v>
      </c>
      <c r="AY291" s="16" t="s">
        <v>152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16" t="s">
        <v>84</v>
      </c>
      <c r="BK291" s="230">
        <f>ROUND(I291*H291,2)</f>
        <v>0</v>
      </c>
      <c r="BL291" s="16" t="s">
        <v>159</v>
      </c>
      <c r="BM291" s="229" t="s">
        <v>435</v>
      </c>
    </row>
    <row r="292" spans="1:47" s="2" customFormat="1" ht="12">
      <c r="A292" s="37"/>
      <c r="B292" s="38"/>
      <c r="C292" s="39"/>
      <c r="D292" s="231" t="s">
        <v>161</v>
      </c>
      <c r="E292" s="39"/>
      <c r="F292" s="232" t="s">
        <v>434</v>
      </c>
      <c r="G292" s="39"/>
      <c r="H292" s="39"/>
      <c r="I292" s="233"/>
      <c r="J292" s="39"/>
      <c r="K292" s="39"/>
      <c r="L292" s="43"/>
      <c r="M292" s="234"/>
      <c r="N292" s="235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161</v>
      </c>
      <c r="AU292" s="16" t="s">
        <v>86</v>
      </c>
    </row>
    <row r="293" spans="1:51" s="13" customFormat="1" ht="12">
      <c r="A293" s="13"/>
      <c r="B293" s="237"/>
      <c r="C293" s="238"/>
      <c r="D293" s="231" t="s">
        <v>181</v>
      </c>
      <c r="E293" s="239" t="s">
        <v>1</v>
      </c>
      <c r="F293" s="240" t="s">
        <v>436</v>
      </c>
      <c r="G293" s="238"/>
      <c r="H293" s="241">
        <v>22.866</v>
      </c>
      <c r="I293" s="242"/>
      <c r="J293" s="238"/>
      <c r="K293" s="238"/>
      <c r="L293" s="243"/>
      <c r="M293" s="244"/>
      <c r="N293" s="245"/>
      <c r="O293" s="245"/>
      <c r="P293" s="245"/>
      <c r="Q293" s="245"/>
      <c r="R293" s="245"/>
      <c r="S293" s="245"/>
      <c r="T293" s="24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7" t="s">
        <v>181</v>
      </c>
      <c r="AU293" s="247" t="s">
        <v>86</v>
      </c>
      <c r="AV293" s="13" t="s">
        <v>86</v>
      </c>
      <c r="AW293" s="13" t="s">
        <v>32</v>
      </c>
      <c r="AX293" s="13" t="s">
        <v>84</v>
      </c>
      <c r="AY293" s="247" t="s">
        <v>152</v>
      </c>
    </row>
    <row r="294" spans="1:65" s="2" customFormat="1" ht="44.25" customHeight="1">
      <c r="A294" s="37"/>
      <c r="B294" s="38"/>
      <c r="C294" s="218" t="s">
        <v>437</v>
      </c>
      <c r="D294" s="218" t="s">
        <v>154</v>
      </c>
      <c r="E294" s="219" t="s">
        <v>438</v>
      </c>
      <c r="F294" s="220" t="s">
        <v>439</v>
      </c>
      <c r="G294" s="221" t="s">
        <v>207</v>
      </c>
      <c r="H294" s="222">
        <v>15.821</v>
      </c>
      <c r="I294" s="223"/>
      <c r="J294" s="224">
        <f>ROUND(I294*H294,2)</f>
        <v>0</v>
      </c>
      <c r="K294" s="220" t="s">
        <v>158</v>
      </c>
      <c r="L294" s="43"/>
      <c r="M294" s="225" t="s">
        <v>1</v>
      </c>
      <c r="N294" s="226" t="s">
        <v>41</v>
      </c>
      <c r="O294" s="90"/>
      <c r="P294" s="227">
        <f>O294*H294</f>
        <v>0</v>
      </c>
      <c r="Q294" s="227">
        <v>0</v>
      </c>
      <c r="R294" s="227">
        <f>Q294*H294</f>
        <v>0</v>
      </c>
      <c r="S294" s="227">
        <v>0</v>
      </c>
      <c r="T294" s="228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29" t="s">
        <v>159</v>
      </c>
      <c r="AT294" s="229" t="s">
        <v>154</v>
      </c>
      <c r="AU294" s="229" t="s">
        <v>86</v>
      </c>
      <c r="AY294" s="16" t="s">
        <v>152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6" t="s">
        <v>84</v>
      </c>
      <c r="BK294" s="230">
        <f>ROUND(I294*H294,2)</f>
        <v>0</v>
      </c>
      <c r="BL294" s="16" t="s">
        <v>159</v>
      </c>
      <c r="BM294" s="229" t="s">
        <v>440</v>
      </c>
    </row>
    <row r="295" spans="1:47" s="2" customFormat="1" ht="12">
      <c r="A295" s="37"/>
      <c r="B295" s="38"/>
      <c r="C295" s="39"/>
      <c r="D295" s="231" t="s">
        <v>161</v>
      </c>
      <c r="E295" s="39"/>
      <c r="F295" s="232" t="s">
        <v>439</v>
      </c>
      <c r="G295" s="39"/>
      <c r="H295" s="39"/>
      <c r="I295" s="233"/>
      <c r="J295" s="39"/>
      <c r="K295" s="39"/>
      <c r="L295" s="43"/>
      <c r="M295" s="234"/>
      <c r="N295" s="235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161</v>
      </c>
      <c r="AU295" s="16" t="s">
        <v>86</v>
      </c>
    </row>
    <row r="296" spans="1:51" s="13" customFormat="1" ht="12">
      <c r="A296" s="13"/>
      <c r="B296" s="237"/>
      <c r="C296" s="238"/>
      <c r="D296" s="231" t="s">
        <v>181</v>
      </c>
      <c r="E296" s="239" t="s">
        <v>1</v>
      </c>
      <c r="F296" s="240" t="s">
        <v>441</v>
      </c>
      <c r="G296" s="238"/>
      <c r="H296" s="241">
        <v>15.821</v>
      </c>
      <c r="I296" s="242"/>
      <c r="J296" s="238"/>
      <c r="K296" s="238"/>
      <c r="L296" s="243"/>
      <c r="M296" s="244"/>
      <c r="N296" s="245"/>
      <c r="O296" s="245"/>
      <c r="P296" s="245"/>
      <c r="Q296" s="245"/>
      <c r="R296" s="245"/>
      <c r="S296" s="245"/>
      <c r="T296" s="24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7" t="s">
        <v>181</v>
      </c>
      <c r="AU296" s="247" t="s">
        <v>86</v>
      </c>
      <c r="AV296" s="13" t="s">
        <v>86</v>
      </c>
      <c r="AW296" s="13" t="s">
        <v>32</v>
      </c>
      <c r="AX296" s="13" t="s">
        <v>84</v>
      </c>
      <c r="AY296" s="247" t="s">
        <v>152</v>
      </c>
    </row>
    <row r="297" spans="1:63" s="12" customFormat="1" ht="22.8" customHeight="1">
      <c r="A297" s="12"/>
      <c r="B297" s="202"/>
      <c r="C297" s="203"/>
      <c r="D297" s="204" t="s">
        <v>75</v>
      </c>
      <c r="E297" s="216" t="s">
        <v>442</v>
      </c>
      <c r="F297" s="216" t="s">
        <v>443</v>
      </c>
      <c r="G297" s="203"/>
      <c r="H297" s="203"/>
      <c r="I297" s="206"/>
      <c r="J297" s="217">
        <f>BK297</f>
        <v>0</v>
      </c>
      <c r="K297" s="203"/>
      <c r="L297" s="208"/>
      <c r="M297" s="209"/>
      <c r="N297" s="210"/>
      <c r="O297" s="210"/>
      <c r="P297" s="211">
        <f>SUM(P298:P299)</f>
        <v>0</v>
      </c>
      <c r="Q297" s="210"/>
      <c r="R297" s="211">
        <f>SUM(R298:R299)</f>
        <v>0</v>
      </c>
      <c r="S297" s="210"/>
      <c r="T297" s="212">
        <f>SUM(T298:T299)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3" t="s">
        <v>84</v>
      </c>
      <c r="AT297" s="214" t="s">
        <v>75</v>
      </c>
      <c r="AU297" s="214" t="s">
        <v>84</v>
      </c>
      <c r="AY297" s="213" t="s">
        <v>152</v>
      </c>
      <c r="BK297" s="215">
        <f>SUM(BK298:BK299)</f>
        <v>0</v>
      </c>
    </row>
    <row r="298" spans="1:65" s="2" customFormat="1" ht="44.25" customHeight="1">
      <c r="A298" s="37"/>
      <c r="B298" s="38"/>
      <c r="C298" s="218" t="s">
        <v>444</v>
      </c>
      <c r="D298" s="218" t="s">
        <v>154</v>
      </c>
      <c r="E298" s="219" t="s">
        <v>445</v>
      </c>
      <c r="F298" s="220" t="s">
        <v>446</v>
      </c>
      <c r="G298" s="221" t="s">
        <v>207</v>
      </c>
      <c r="H298" s="222">
        <v>655.206</v>
      </c>
      <c r="I298" s="223"/>
      <c r="J298" s="224">
        <f>ROUND(I298*H298,2)</f>
        <v>0</v>
      </c>
      <c r="K298" s="220" t="s">
        <v>158</v>
      </c>
      <c r="L298" s="43"/>
      <c r="M298" s="225" t="s">
        <v>1</v>
      </c>
      <c r="N298" s="226" t="s">
        <v>41</v>
      </c>
      <c r="O298" s="90"/>
      <c r="P298" s="227">
        <f>O298*H298</f>
        <v>0</v>
      </c>
      <c r="Q298" s="227">
        <v>0</v>
      </c>
      <c r="R298" s="227">
        <f>Q298*H298</f>
        <v>0</v>
      </c>
      <c r="S298" s="227">
        <v>0</v>
      </c>
      <c r="T298" s="228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29" t="s">
        <v>159</v>
      </c>
      <c r="AT298" s="229" t="s">
        <v>154</v>
      </c>
      <c r="AU298" s="229" t="s">
        <v>86</v>
      </c>
      <c r="AY298" s="16" t="s">
        <v>152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16" t="s">
        <v>84</v>
      </c>
      <c r="BK298" s="230">
        <f>ROUND(I298*H298,2)</f>
        <v>0</v>
      </c>
      <c r="BL298" s="16" t="s">
        <v>159</v>
      </c>
      <c r="BM298" s="229" t="s">
        <v>447</v>
      </c>
    </row>
    <row r="299" spans="1:47" s="2" customFormat="1" ht="12">
      <c r="A299" s="37"/>
      <c r="B299" s="38"/>
      <c r="C299" s="39"/>
      <c r="D299" s="231" t="s">
        <v>161</v>
      </c>
      <c r="E299" s="39"/>
      <c r="F299" s="232" t="s">
        <v>446</v>
      </c>
      <c r="G299" s="39"/>
      <c r="H299" s="39"/>
      <c r="I299" s="233"/>
      <c r="J299" s="39"/>
      <c r="K299" s="39"/>
      <c r="L299" s="43"/>
      <c r="M299" s="269"/>
      <c r="N299" s="270"/>
      <c r="O299" s="271"/>
      <c r="P299" s="271"/>
      <c r="Q299" s="271"/>
      <c r="R299" s="271"/>
      <c r="S299" s="271"/>
      <c r="T299" s="272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161</v>
      </c>
      <c r="AU299" s="16" t="s">
        <v>86</v>
      </c>
    </row>
    <row r="300" spans="1:31" s="2" customFormat="1" ht="6.95" customHeight="1">
      <c r="A300" s="37"/>
      <c r="B300" s="65"/>
      <c r="C300" s="66"/>
      <c r="D300" s="66"/>
      <c r="E300" s="66"/>
      <c r="F300" s="66"/>
      <c r="G300" s="66"/>
      <c r="H300" s="66"/>
      <c r="I300" s="66"/>
      <c r="J300" s="66"/>
      <c r="K300" s="66"/>
      <c r="L300" s="43"/>
      <c r="M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</row>
  </sheetData>
  <sheetProtection password="CC35" sheet="1" objects="1" scenarios="1" formatColumns="0" formatRows="0" autoFilter="0"/>
  <autoFilter ref="C122:K29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Komunikace pro pěší a cyklisty průmyslová zóna I. etapa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448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120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121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122</v>
      </c>
      <c r="F21" s="37"/>
      <c r="G21" s="37"/>
      <c r="H21" s="37"/>
      <c r="I21" s="140" t="s">
        <v>27</v>
      </c>
      <c r="J21" s="143" t="s">
        <v>123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124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ROUND((SUM(BE119:BE130)),2)</f>
        <v>0</v>
      </c>
      <c r="G33" s="37"/>
      <c r="H33" s="37"/>
      <c r="I33" s="155">
        <v>0.21</v>
      </c>
      <c r="J33" s="154">
        <f>ROUND(((SUM(BE119:BE130))*I33),2)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ROUND((SUM(BF119:BF130)),2)</f>
        <v>0</v>
      </c>
      <c r="G34" s="37"/>
      <c r="H34" s="37"/>
      <c r="I34" s="155">
        <v>0.15</v>
      </c>
      <c r="J34" s="154">
        <f>ROUND(((SUM(BF119:BF130))*I34),2)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ROUND((SUM(BG119:BG130)),2)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ROUND((SUM(BH119:BH130)),2)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ROUND((SUM(BI119:BI130)),2)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101-I. - Stabilizace pláně - I.etapa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Rumburk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VPH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ing.Žílová Helena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126</v>
      </c>
      <c r="D94" s="176"/>
      <c r="E94" s="176"/>
      <c r="F94" s="176"/>
      <c r="G94" s="176"/>
      <c r="H94" s="176"/>
      <c r="I94" s="176"/>
      <c r="J94" s="177" t="s">
        <v>127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128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129</v>
      </c>
    </row>
    <row r="97" spans="1:31" s="9" customFormat="1" ht="24.95" customHeight="1">
      <c r="A97" s="9"/>
      <c r="B97" s="179"/>
      <c r="C97" s="180"/>
      <c r="D97" s="181" t="s">
        <v>130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132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136</v>
      </c>
      <c r="E99" s="188"/>
      <c r="F99" s="188"/>
      <c r="G99" s="188"/>
      <c r="H99" s="188"/>
      <c r="I99" s="188"/>
      <c r="J99" s="189">
        <f>J128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137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4" t="str">
        <f>E7</f>
        <v>Komunikace pro pěší a cyklisty průmyslová zóna I. etapa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118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SO 101-I. - Stabilizace pláně - I.etapa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Rumburk</v>
      </c>
      <c r="G113" s="39"/>
      <c r="H113" s="39"/>
      <c r="I113" s="31" t="s">
        <v>22</v>
      </c>
      <c r="J113" s="78" t="str">
        <f>IF(J12="","",J12)</f>
        <v>4. 1. 2023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>Město Rumburk</v>
      </c>
      <c r="G115" s="39"/>
      <c r="H115" s="39"/>
      <c r="I115" s="31" t="s">
        <v>30</v>
      </c>
      <c r="J115" s="35" t="str">
        <f>E21</f>
        <v>VPH s.r.o.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28</v>
      </c>
      <c r="D116" s="39"/>
      <c r="E116" s="39"/>
      <c r="F116" s="26" t="str">
        <f>IF(E18="","",E18)</f>
        <v>Vyplň údaj</v>
      </c>
      <c r="G116" s="39"/>
      <c r="H116" s="39"/>
      <c r="I116" s="31" t="s">
        <v>33</v>
      </c>
      <c r="J116" s="35" t="str">
        <f>E24</f>
        <v>ing.Žílová Helena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1"/>
      <c r="B118" s="192"/>
      <c r="C118" s="193" t="s">
        <v>138</v>
      </c>
      <c r="D118" s="194" t="s">
        <v>61</v>
      </c>
      <c r="E118" s="194" t="s">
        <v>57</v>
      </c>
      <c r="F118" s="194" t="s">
        <v>58</v>
      </c>
      <c r="G118" s="194" t="s">
        <v>139</v>
      </c>
      <c r="H118" s="194" t="s">
        <v>140</v>
      </c>
      <c r="I118" s="194" t="s">
        <v>141</v>
      </c>
      <c r="J118" s="194" t="s">
        <v>127</v>
      </c>
      <c r="K118" s="195" t="s">
        <v>142</v>
      </c>
      <c r="L118" s="196"/>
      <c r="M118" s="99" t="s">
        <v>1</v>
      </c>
      <c r="N118" s="100" t="s">
        <v>40</v>
      </c>
      <c r="O118" s="100" t="s">
        <v>143</v>
      </c>
      <c r="P118" s="100" t="s">
        <v>144</v>
      </c>
      <c r="Q118" s="100" t="s">
        <v>145</v>
      </c>
      <c r="R118" s="100" t="s">
        <v>146</v>
      </c>
      <c r="S118" s="100" t="s">
        <v>147</v>
      </c>
      <c r="T118" s="101" t="s">
        <v>148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7"/>
      <c r="B119" s="38"/>
      <c r="C119" s="106" t="s">
        <v>149</v>
      </c>
      <c r="D119" s="39"/>
      <c r="E119" s="39"/>
      <c r="F119" s="39"/>
      <c r="G119" s="39"/>
      <c r="H119" s="39"/>
      <c r="I119" s="39"/>
      <c r="J119" s="197">
        <f>BK119</f>
        <v>0</v>
      </c>
      <c r="K119" s="39"/>
      <c r="L119" s="43"/>
      <c r="M119" s="102"/>
      <c r="N119" s="198"/>
      <c r="O119" s="103"/>
      <c r="P119" s="199">
        <f>P120</f>
        <v>0</v>
      </c>
      <c r="Q119" s="103"/>
      <c r="R119" s="199">
        <f>R120</f>
        <v>6.769</v>
      </c>
      <c r="S119" s="103"/>
      <c r="T119" s="200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75</v>
      </c>
      <c r="AU119" s="16" t="s">
        <v>129</v>
      </c>
      <c r="BK119" s="201">
        <f>BK120</f>
        <v>0</v>
      </c>
    </row>
    <row r="120" spans="1:63" s="12" customFormat="1" ht="25.9" customHeight="1">
      <c r="A120" s="12"/>
      <c r="B120" s="202"/>
      <c r="C120" s="203"/>
      <c r="D120" s="204" t="s">
        <v>75</v>
      </c>
      <c r="E120" s="205" t="s">
        <v>150</v>
      </c>
      <c r="F120" s="205" t="s">
        <v>151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P121+P128</f>
        <v>0</v>
      </c>
      <c r="Q120" s="210"/>
      <c r="R120" s="211">
        <f>R121+R128</f>
        <v>6.769</v>
      </c>
      <c r="S120" s="210"/>
      <c r="T120" s="212">
        <f>T121+T128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84</v>
      </c>
      <c r="AT120" s="214" t="s">
        <v>75</v>
      </c>
      <c r="AU120" s="214" t="s">
        <v>76</v>
      </c>
      <c r="AY120" s="213" t="s">
        <v>152</v>
      </c>
      <c r="BK120" s="215">
        <f>BK121+BK128</f>
        <v>0</v>
      </c>
    </row>
    <row r="121" spans="1:63" s="12" customFormat="1" ht="22.8" customHeight="1">
      <c r="A121" s="12"/>
      <c r="B121" s="202"/>
      <c r="C121" s="203"/>
      <c r="D121" s="204" t="s">
        <v>75</v>
      </c>
      <c r="E121" s="216" t="s">
        <v>175</v>
      </c>
      <c r="F121" s="216" t="s">
        <v>254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SUM(P122:P127)</f>
        <v>0</v>
      </c>
      <c r="Q121" s="210"/>
      <c r="R121" s="211">
        <f>SUM(R122:R127)</f>
        <v>6.769</v>
      </c>
      <c r="S121" s="210"/>
      <c r="T121" s="212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84</v>
      </c>
      <c r="AT121" s="214" t="s">
        <v>75</v>
      </c>
      <c r="AU121" s="214" t="s">
        <v>84</v>
      </c>
      <c r="AY121" s="213" t="s">
        <v>152</v>
      </c>
      <c r="BK121" s="215">
        <f>SUM(BK122:BK127)</f>
        <v>0</v>
      </c>
    </row>
    <row r="122" spans="1:65" s="2" customFormat="1" ht="66.75" customHeight="1">
      <c r="A122" s="37"/>
      <c r="B122" s="38"/>
      <c r="C122" s="218" t="s">
        <v>84</v>
      </c>
      <c r="D122" s="218" t="s">
        <v>154</v>
      </c>
      <c r="E122" s="219" t="s">
        <v>449</v>
      </c>
      <c r="F122" s="220" t="s">
        <v>450</v>
      </c>
      <c r="G122" s="221" t="s">
        <v>157</v>
      </c>
      <c r="H122" s="222">
        <v>417.834</v>
      </c>
      <c r="I122" s="223"/>
      <c r="J122" s="224">
        <f>ROUND(I122*H122,2)</f>
        <v>0</v>
      </c>
      <c r="K122" s="220" t="s">
        <v>158</v>
      </c>
      <c r="L122" s="43"/>
      <c r="M122" s="225" t="s">
        <v>1</v>
      </c>
      <c r="N122" s="226" t="s">
        <v>41</v>
      </c>
      <c r="O122" s="90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9" t="s">
        <v>159</v>
      </c>
      <c r="AT122" s="229" t="s">
        <v>154</v>
      </c>
      <c r="AU122" s="229" t="s">
        <v>86</v>
      </c>
      <c r="AY122" s="16" t="s">
        <v>152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6" t="s">
        <v>84</v>
      </c>
      <c r="BK122" s="230">
        <f>ROUND(I122*H122,2)</f>
        <v>0</v>
      </c>
      <c r="BL122" s="16" t="s">
        <v>159</v>
      </c>
      <c r="BM122" s="229" t="s">
        <v>451</v>
      </c>
    </row>
    <row r="123" spans="1:47" s="2" customFormat="1" ht="12">
      <c r="A123" s="37"/>
      <c r="B123" s="38"/>
      <c r="C123" s="39"/>
      <c r="D123" s="231" t="s">
        <v>161</v>
      </c>
      <c r="E123" s="39"/>
      <c r="F123" s="232" t="s">
        <v>450</v>
      </c>
      <c r="G123" s="39"/>
      <c r="H123" s="39"/>
      <c r="I123" s="233"/>
      <c r="J123" s="39"/>
      <c r="K123" s="39"/>
      <c r="L123" s="43"/>
      <c r="M123" s="234"/>
      <c r="N123" s="235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161</v>
      </c>
      <c r="AU123" s="16" t="s">
        <v>86</v>
      </c>
    </row>
    <row r="124" spans="1:51" s="13" customFormat="1" ht="12">
      <c r="A124" s="13"/>
      <c r="B124" s="237"/>
      <c r="C124" s="238"/>
      <c r="D124" s="231" t="s">
        <v>181</v>
      </c>
      <c r="E124" s="239" t="s">
        <v>1</v>
      </c>
      <c r="F124" s="240" t="s">
        <v>452</v>
      </c>
      <c r="G124" s="238"/>
      <c r="H124" s="241">
        <v>417.834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7" t="s">
        <v>181</v>
      </c>
      <c r="AU124" s="247" t="s">
        <v>86</v>
      </c>
      <c r="AV124" s="13" t="s">
        <v>86</v>
      </c>
      <c r="AW124" s="13" t="s">
        <v>32</v>
      </c>
      <c r="AX124" s="13" t="s">
        <v>84</v>
      </c>
      <c r="AY124" s="247" t="s">
        <v>152</v>
      </c>
    </row>
    <row r="125" spans="1:65" s="2" customFormat="1" ht="21.75" customHeight="1">
      <c r="A125" s="37"/>
      <c r="B125" s="38"/>
      <c r="C125" s="259" t="s">
        <v>86</v>
      </c>
      <c r="D125" s="259" t="s">
        <v>204</v>
      </c>
      <c r="E125" s="260" t="s">
        <v>453</v>
      </c>
      <c r="F125" s="261" t="s">
        <v>454</v>
      </c>
      <c r="G125" s="262" t="s">
        <v>207</v>
      </c>
      <c r="H125" s="263">
        <v>6.769</v>
      </c>
      <c r="I125" s="264"/>
      <c r="J125" s="265">
        <f>ROUND(I125*H125,2)</f>
        <v>0</v>
      </c>
      <c r="K125" s="261" t="s">
        <v>158</v>
      </c>
      <c r="L125" s="266"/>
      <c r="M125" s="267" t="s">
        <v>1</v>
      </c>
      <c r="N125" s="268" t="s">
        <v>41</v>
      </c>
      <c r="O125" s="90"/>
      <c r="P125" s="227">
        <f>O125*H125</f>
        <v>0</v>
      </c>
      <c r="Q125" s="227">
        <v>1</v>
      </c>
      <c r="R125" s="227">
        <f>Q125*H125</f>
        <v>6.769</v>
      </c>
      <c r="S125" s="227">
        <v>0</v>
      </c>
      <c r="T125" s="228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9" t="s">
        <v>195</v>
      </c>
      <c r="AT125" s="229" t="s">
        <v>204</v>
      </c>
      <c r="AU125" s="229" t="s">
        <v>86</v>
      </c>
      <c r="AY125" s="16" t="s">
        <v>152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6" t="s">
        <v>84</v>
      </c>
      <c r="BK125" s="230">
        <f>ROUND(I125*H125,2)</f>
        <v>0</v>
      </c>
      <c r="BL125" s="16" t="s">
        <v>159</v>
      </c>
      <c r="BM125" s="229" t="s">
        <v>455</v>
      </c>
    </row>
    <row r="126" spans="1:47" s="2" customFormat="1" ht="12">
      <c r="A126" s="37"/>
      <c r="B126" s="38"/>
      <c r="C126" s="39"/>
      <c r="D126" s="231" t="s">
        <v>161</v>
      </c>
      <c r="E126" s="39"/>
      <c r="F126" s="232" t="s">
        <v>454</v>
      </c>
      <c r="G126" s="39"/>
      <c r="H126" s="39"/>
      <c r="I126" s="233"/>
      <c r="J126" s="39"/>
      <c r="K126" s="39"/>
      <c r="L126" s="43"/>
      <c r="M126" s="234"/>
      <c r="N126" s="235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161</v>
      </c>
      <c r="AU126" s="16" t="s">
        <v>86</v>
      </c>
    </row>
    <row r="127" spans="1:51" s="13" customFormat="1" ht="12">
      <c r="A127" s="13"/>
      <c r="B127" s="237"/>
      <c r="C127" s="238"/>
      <c r="D127" s="231" t="s">
        <v>181</v>
      </c>
      <c r="E127" s="239" t="s">
        <v>1</v>
      </c>
      <c r="F127" s="240" t="s">
        <v>456</v>
      </c>
      <c r="G127" s="238"/>
      <c r="H127" s="241">
        <v>6.769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7" t="s">
        <v>181</v>
      </c>
      <c r="AU127" s="247" t="s">
        <v>86</v>
      </c>
      <c r="AV127" s="13" t="s">
        <v>86</v>
      </c>
      <c r="AW127" s="13" t="s">
        <v>32</v>
      </c>
      <c r="AX127" s="13" t="s">
        <v>84</v>
      </c>
      <c r="AY127" s="247" t="s">
        <v>152</v>
      </c>
    </row>
    <row r="128" spans="1:63" s="12" customFormat="1" ht="22.8" customHeight="1">
      <c r="A128" s="12"/>
      <c r="B128" s="202"/>
      <c r="C128" s="203"/>
      <c r="D128" s="204" t="s">
        <v>75</v>
      </c>
      <c r="E128" s="216" t="s">
        <v>442</v>
      </c>
      <c r="F128" s="216" t="s">
        <v>443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SUM(P129:P130)</f>
        <v>0</v>
      </c>
      <c r="Q128" s="210"/>
      <c r="R128" s="211">
        <f>SUM(R129:R130)</f>
        <v>0</v>
      </c>
      <c r="S128" s="210"/>
      <c r="T128" s="212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84</v>
      </c>
      <c r="AT128" s="214" t="s">
        <v>75</v>
      </c>
      <c r="AU128" s="214" t="s">
        <v>84</v>
      </c>
      <c r="AY128" s="213" t="s">
        <v>152</v>
      </c>
      <c r="BK128" s="215">
        <f>SUM(BK129:BK130)</f>
        <v>0</v>
      </c>
    </row>
    <row r="129" spans="1:65" s="2" customFormat="1" ht="44.25" customHeight="1">
      <c r="A129" s="37"/>
      <c r="B129" s="38"/>
      <c r="C129" s="218" t="s">
        <v>167</v>
      </c>
      <c r="D129" s="218" t="s">
        <v>154</v>
      </c>
      <c r="E129" s="219" t="s">
        <v>445</v>
      </c>
      <c r="F129" s="220" t="s">
        <v>446</v>
      </c>
      <c r="G129" s="221" t="s">
        <v>207</v>
      </c>
      <c r="H129" s="222">
        <v>6.769</v>
      </c>
      <c r="I129" s="223"/>
      <c r="J129" s="224">
        <f>ROUND(I129*H129,2)</f>
        <v>0</v>
      </c>
      <c r="K129" s="220" t="s">
        <v>158</v>
      </c>
      <c r="L129" s="43"/>
      <c r="M129" s="225" t="s">
        <v>1</v>
      </c>
      <c r="N129" s="226" t="s">
        <v>41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159</v>
      </c>
      <c r="AT129" s="229" t="s">
        <v>154</v>
      </c>
      <c r="AU129" s="229" t="s">
        <v>86</v>
      </c>
      <c r="AY129" s="16" t="s">
        <v>152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84</v>
      </c>
      <c r="BK129" s="230">
        <f>ROUND(I129*H129,2)</f>
        <v>0</v>
      </c>
      <c r="BL129" s="16" t="s">
        <v>159</v>
      </c>
      <c r="BM129" s="229" t="s">
        <v>457</v>
      </c>
    </row>
    <row r="130" spans="1:47" s="2" customFormat="1" ht="12">
      <c r="A130" s="37"/>
      <c r="B130" s="38"/>
      <c r="C130" s="39"/>
      <c r="D130" s="231" t="s">
        <v>161</v>
      </c>
      <c r="E130" s="39"/>
      <c r="F130" s="232" t="s">
        <v>446</v>
      </c>
      <c r="G130" s="39"/>
      <c r="H130" s="39"/>
      <c r="I130" s="233"/>
      <c r="J130" s="39"/>
      <c r="K130" s="39"/>
      <c r="L130" s="43"/>
      <c r="M130" s="269"/>
      <c r="N130" s="270"/>
      <c r="O130" s="271"/>
      <c r="P130" s="271"/>
      <c r="Q130" s="271"/>
      <c r="R130" s="271"/>
      <c r="S130" s="271"/>
      <c r="T130" s="272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161</v>
      </c>
      <c r="AU130" s="16" t="s">
        <v>86</v>
      </c>
    </row>
    <row r="131" spans="1:31" s="2" customFormat="1" ht="6.95" customHeight="1">
      <c r="A131" s="37"/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43"/>
      <c r="M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</sheetData>
  <sheetProtection password="CC35" sheet="1" objects="1" scenarios="1" formatColumns="0" formatRows="0" autoFilter="0"/>
  <autoFilter ref="C118:K13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  <c r="AZ2" s="135" t="s">
        <v>107</v>
      </c>
      <c r="BA2" s="135" t="s">
        <v>1</v>
      </c>
      <c r="BB2" s="135" t="s">
        <v>1</v>
      </c>
      <c r="BC2" s="135" t="s">
        <v>458</v>
      </c>
      <c r="BD2" s="135" t="s">
        <v>86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  <c r="AZ3" s="135" t="s">
        <v>110</v>
      </c>
      <c r="BA3" s="135" t="s">
        <v>1</v>
      </c>
      <c r="BB3" s="135" t="s">
        <v>1</v>
      </c>
      <c r="BC3" s="135" t="s">
        <v>459</v>
      </c>
      <c r="BD3" s="135" t="s">
        <v>86</v>
      </c>
    </row>
    <row r="4" spans="2:5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  <c r="AZ4" s="135" t="s">
        <v>460</v>
      </c>
      <c r="BA4" s="135" t="s">
        <v>1</v>
      </c>
      <c r="BB4" s="135" t="s">
        <v>1</v>
      </c>
      <c r="BC4" s="135" t="s">
        <v>8</v>
      </c>
      <c r="BD4" s="135" t="s">
        <v>86</v>
      </c>
    </row>
    <row r="5" spans="2:56" s="1" customFormat="1" ht="6.95" customHeight="1">
      <c r="B5" s="19"/>
      <c r="L5" s="19"/>
      <c r="AZ5" s="135" t="s">
        <v>112</v>
      </c>
      <c r="BA5" s="135" t="s">
        <v>1</v>
      </c>
      <c r="BB5" s="135" t="s">
        <v>1</v>
      </c>
      <c r="BC5" s="135" t="s">
        <v>461</v>
      </c>
      <c r="BD5" s="135" t="s">
        <v>86</v>
      </c>
    </row>
    <row r="6" spans="2:56" s="1" customFormat="1" ht="12" customHeight="1">
      <c r="B6" s="19"/>
      <c r="D6" s="140" t="s">
        <v>16</v>
      </c>
      <c r="L6" s="19"/>
      <c r="AZ6" s="135" t="s">
        <v>114</v>
      </c>
      <c r="BA6" s="135" t="s">
        <v>1</v>
      </c>
      <c r="BB6" s="135" t="s">
        <v>1</v>
      </c>
      <c r="BC6" s="135" t="s">
        <v>462</v>
      </c>
      <c r="BD6" s="135" t="s">
        <v>86</v>
      </c>
    </row>
    <row r="7" spans="2:56" s="1" customFormat="1" ht="16.5" customHeight="1">
      <c r="B7" s="19"/>
      <c r="E7" s="141" t="str">
        <f>'Rekapitulace stavby'!K6</f>
        <v>Komunikace pro pěší a cyklisty průmyslová zóna I. etapa</v>
      </c>
      <c r="F7" s="140"/>
      <c r="G7" s="140"/>
      <c r="H7" s="140"/>
      <c r="L7" s="19"/>
      <c r="AZ7" s="135" t="s">
        <v>116</v>
      </c>
      <c r="BA7" s="135" t="s">
        <v>1</v>
      </c>
      <c r="BB7" s="135" t="s">
        <v>1</v>
      </c>
      <c r="BC7" s="135" t="s">
        <v>463</v>
      </c>
      <c r="BD7" s="135" t="s">
        <v>86</v>
      </c>
    </row>
    <row r="8" spans="1:31" s="2" customFormat="1" ht="12" customHeight="1">
      <c r="A8" s="37"/>
      <c r="B8" s="43"/>
      <c r="C8" s="37"/>
      <c r="D8" s="140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464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120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121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122</v>
      </c>
      <c r="F21" s="37"/>
      <c r="G21" s="37"/>
      <c r="H21" s="37"/>
      <c r="I21" s="140" t="s">
        <v>27</v>
      </c>
      <c r="J21" s="143" t="s">
        <v>123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465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ROUND((SUM(BE123:BE362)),2)</f>
        <v>0</v>
      </c>
      <c r="G33" s="37"/>
      <c r="H33" s="37"/>
      <c r="I33" s="155">
        <v>0.21</v>
      </c>
      <c r="J33" s="154">
        <f>ROUND(((SUM(BE123:BE362))*I33),2)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ROUND((SUM(BF123:BF362)),2)</f>
        <v>0</v>
      </c>
      <c r="G34" s="37"/>
      <c r="H34" s="37"/>
      <c r="I34" s="155">
        <v>0.15</v>
      </c>
      <c r="J34" s="154">
        <f>ROUND(((SUM(BF123:BF362))*I34),2)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ROUND((SUM(BG123:BG362)),2)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ROUND((SUM(BH123:BH362)),2)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ROUND((SUM(BI123:BI362)),2)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102 - Chodník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Rumburk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VPH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126</v>
      </c>
      <c r="D94" s="176"/>
      <c r="E94" s="176"/>
      <c r="F94" s="176"/>
      <c r="G94" s="176"/>
      <c r="H94" s="176"/>
      <c r="I94" s="176"/>
      <c r="J94" s="177" t="s">
        <v>127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128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129</v>
      </c>
    </row>
    <row r="97" spans="1:31" s="9" customFormat="1" ht="24.95" customHeight="1">
      <c r="A97" s="9"/>
      <c r="B97" s="179"/>
      <c r="C97" s="180"/>
      <c r="D97" s="181" t="s">
        <v>130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131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132</v>
      </c>
      <c r="E99" s="188"/>
      <c r="F99" s="188"/>
      <c r="G99" s="188"/>
      <c r="H99" s="188"/>
      <c r="I99" s="188"/>
      <c r="J99" s="189">
        <f>J202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133</v>
      </c>
      <c r="E100" s="188"/>
      <c r="F100" s="188"/>
      <c r="G100" s="188"/>
      <c r="H100" s="188"/>
      <c r="I100" s="188"/>
      <c r="J100" s="189">
        <f>J253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134</v>
      </c>
      <c r="E101" s="188"/>
      <c r="F101" s="188"/>
      <c r="G101" s="188"/>
      <c r="H101" s="188"/>
      <c r="I101" s="188"/>
      <c r="J101" s="189">
        <f>J289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135</v>
      </c>
      <c r="E102" s="188"/>
      <c r="F102" s="188"/>
      <c r="G102" s="188"/>
      <c r="H102" s="188"/>
      <c r="I102" s="188"/>
      <c r="J102" s="189">
        <f>J340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136</v>
      </c>
      <c r="E103" s="188"/>
      <c r="F103" s="188"/>
      <c r="G103" s="188"/>
      <c r="H103" s="188"/>
      <c r="I103" s="188"/>
      <c r="J103" s="189">
        <f>J360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137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74" t="str">
        <f>E7</f>
        <v>Komunikace pro pěší a cyklisty průmyslová zóna I. etapa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118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>SO 102 - Chodník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Rumburk</v>
      </c>
      <c r="G117" s="39"/>
      <c r="H117" s="39"/>
      <c r="I117" s="31" t="s">
        <v>22</v>
      </c>
      <c r="J117" s="78" t="str">
        <f>IF(J12="","",J12)</f>
        <v>4. 1. 2023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E15</f>
        <v>Město Rumburk</v>
      </c>
      <c r="G119" s="39"/>
      <c r="H119" s="39"/>
      <c r="I119" s="31" t="s">
        <v>30</v>
      </c>
      <c r="J119" s="35" t="str">
        <f>E21</f>
        <v>VPH s.r.o.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28</v>
      </c>
      <c r="D120" s="39"/>
      <c r="E120" s="39"/>
      <c r="F120" s="26" t="str">
        <f>IF(E18="","",E18)</f>
        <v>Vyplň údaj</v>
      </c>
      <c r="G120" s="39"/>
      <c r="H120" s="39"/>
      <c r="I120" s="31" t="s">
        <v>33</v>
      </c>
      <c r="J120" s="35" t="str">
        <f>E24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1"/>
      <c r="B122" s="192"/>
      <c r="C122" s="193" t="s">
        <v>138</v>
      </c>
      <c r="D122" s="194" t="s">
        <v>61</v>
      </c>
      <c r="E122" s="194" t="s">
        <v>57</v>
      </c>
      <c r="F122" s="194" t="s">
        <v>58</v>
      </c>
      <c r="G122" s="194" t="s">
        <v>139</v>
      </c>
      <c r="H122" s="194" t="s">
        <v>140</v>
      </c>
      <c r="I122" s="194" t="s">
        <v>141</v>
      </c>
      <c r="J122" s="194" t="s">
        <v>127</v>
      </c>
      <c r="K122" s="195" t="s">
        <v>142</v>
      </c>
      <c r="L122" s="196"/>
      <c r="M122" s="99" t="s">
        <v>1</v>
      </c>
      <c r="N122" s="100" t="s">
        <v>40</v>
      </c>
      <c r="O122" s="100" t="s">
        <v>143</v>
      </c>
      <c r="P122" s="100" t="s">
        <v>144</v>
      </c>
      <c r="Q122" s="100" t="s">
        <v>145</v>
      </c>
      <c r="R122" s="100" t="s">
        <v>146</v>
      </c>
      <c r="S122" s="100" t="s">
        <v>147</v>
      </c>
      <c r="T122" s="101" t="s">
        <v>148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7"/>
      <c r="B123" s="38"/>
      <c r="C123" s="106" t="s">
        <v>149</v>
      </c>
      <c r="D123" s="39"/>
      <c r="E123" s="39"/>
      <c r="F123" s="39"/>
      <c r="G123" s="39"/>
      <c r="H123" s="39"/>
      <c r="I123" s="39"/>
      <c r="J123" s="197">
        <f>BK123</f>
        <v>0</v>
      </c>
      <c r="K123" s="39"/>
      <c r="L123" s="43"/>
      <c r="M123" s="102"/>
      <c r="N123" s="198"/>
      <c r="O123" s="103"/>
      <c r="P123" s="199">
        <f>P124</f>
        <v>0</v>
      </c>
      <c r="Q123" s="103"/>
      <c r="R123" s="199">
        <f>R124</f>
        <v>900.3903167399999</v>
      </c>
      <c r="S123" s="103"/>
      <c r="T123" s="200">
        <f>T124</f>
        <v>85.95700000000001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75</v>
      </c>
      <c r="AU123" s="16" t="s">
        <v>129</v>
      </c>
      <c r="BK123" s="201">
        <f>BK124</f>
        <v>0</v>
      </c>
    </row>
    <row r="124" spans="1:63" s="12" customFormat="1" ht="25.9" customHeight="1">
      <c r="A124" s="12"/>
      <c r="B124" s="202"/>
      <c r="C124" s="203"/>
      <c r="D124" s="204" t="s">
        <v>75</v>
      </c>
      <c r="E124" s="205" t="s">
        <v>150</v>
      </c>
      <c r="F124" s="205" t="s">
        <v>151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P125+P202+P253+P289+P340+P360</f>
        <v>0</v>
      </c>
      <c r="Q124" s="210"/>
      <c r="R124" s="211">
        <f>R125+R202+R253+R289+R340+R360</f>
        <v>900.3903167399999</v>
      </c>
      <c r="S124" s="210"/>
      <c r="T124" s="212">
        <f>T125+T202+T253+T289+T340+T360</f>
        <v>85.95700000000001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84</v>
      </c>
      <c r="AT124" s="214" t="s">
        <v>75</v>
      </c>
      <c r="AU124" s="214" t="s">
        <v>76</v>
      </c>
      <c r="AY124" s="213" t="s">
        <v>152</v>
      </c>
      <c r="BK124" s="215">
        <f>BK125+BK202+BK253+BK289+BK340+BK360</f>
        <v>0</v>
      </c>
    </row>
    <row r="125" spans="1:63" s="12" customFormat="1" ht="22.8" customHeight="1">
      <c r="A125" s="12"/>
      <c r="B125" s="202"/>
      <c r="C125" s="203"/>
      <c r="D125" s="204" t="s">
        <v>75</v>
      </c>
      <c r="E125" s="216" t="s">
        <v>84</v>
      </c>
      <c r="F125" s="216" t="s">
        <v>153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SUM(P126:P201)</f>
        <v>0</v>
      </c>
      <c r="Q125" s="210"/>
      <c r="R125" s="211">
        <f>SUM(R126:R201)</f>
        <v>613.081158</v>
      </c>
      <c r="S125" s="210"/>
      <c r="T125" s="212">
        <f>SUM(T126:T201)</f>
        <v>85.87500000000001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84</v>
      </c>
      <c r="AT125" s="214" t="s">
        <v>75</v>
      </c>
      <c r="AU125" s="214" t="s">
        <v>84</v>
      </c>
      <c r="AY125" s="213" t="s">
        <v>152</v>
      </c>
      <c r="BK125" s="215">
        <f>SUM(BK126:BK201)</f>
        <v>0</v>
      </c>
    </row>
    <row r="126" spans="1:65" s="2" customFormat="1" ht="49.05" customHeight="1">
      <c r="A126" s="37"/>
      <c r="B126" s="38"/>
      <c r="C126" s="218" t="s">
        <v>84</v>
      </c>
      <c r="D126" s="218" t="s">
        <v>154</v>
      </c>
      <c r="E126" s="219" t="s">
        <v>466</v>
      </c>
      <c r="F126" s="220" t="s">
        <v>467</v>
      </c>
      <c r="G126" s="221" t="s">
        <v>157</v>
      </c>
      <c r="H126" s="222">
        <v>39.6</v>
      </c>
      <c r="I126" s="223"/>
      <c r="J126" s="224">
        <f>ROUND(I126*H126,2)</f>
        <v>0</v>
      </c>
      <c r="K126" s="220" t="s">
        <v>158</v>
      </c>
      <c r="L126" s="43"/>
      <c r="M126" s="225" t="s">
        <v>1</v>
      </c>
      <c r="N126" s="226" t="s">
        <v>41</v>
      </c>
      <c r="O126" s="90"/>
      <c r="P126" s="227">
        <f>O126*H126</f>
        <v>0</v>
      </c>
      <c r="Q126" s="227">
        <v>0</v>
      </c>
      <c r="R126" s="227">
        <f>Q126*H126</f>
        <v>0</v>
      </c>
      <c r="S126" s="227">
        <v>0.18</v>
      </c>
      <c r="T126" s="228">
        <f>S126*H126</f>
        <v>7.128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159</v>
      </c>
      <c r="AT126" s="229" t="s">
        <v>154</v>
      </c>
      <c r="AU126" s="229" t="s">
        <v>86</v>
      </c>
      <c r="AY126" s="16" t="s">
        <v>152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84</v>
      </c>
      <c r="BK126" s="230">
        <f>ROUND(I126*H126,2)</f>
        <v>0</v>
      </c>
      <c r="BL126" s="16" t="s">
        <v>159</v>
      </c>
      <c r="BM126" s="229" t="s">
        <v>468</v>
      </c>
    </row>
    <row r="127" spans="1:47" s="2" customFormat="1" ht="12">
      <c r="A127" s="37"/>
      <c r="B127" s="38"/>
      <c r="C127" s="39"/>
      <c r="D127" s="231" t="s">
        <v>161</v>
      </c>
      <c r="E127" s="39"/>
      <c r="F127" s="232" t="s">
        <v>467</v>
      </c>
      <c r="G127" s="39"/>
      <c r="H127" s="39"/>
      <c r="I127" s="233"/>
      <c r="J127" s="39"/>
      <c r="K127" s="39"/>
      <c r="L127" s="43"/>
      <c r="M127" s="234"/>
      <c r="N127" s="23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161</v>
      </c>
      <c r="AU127" s="16" t="s">
        <v>86</v>
      </c>
    </row>
    <row r="128" spans="1:47" s="2" customFormat="1" ht="12">
      <c r="A128" s="37"/>
      <c r="B128" s="38"/>
      <c r="C128" s="39"/>
      <c r="D128" s="231" t="s">
        <v>162</v>
      </c>
      <c r="E128" s="39"/>
      <c r="F128" s="236" t="s">
        <v>469</v>
      </c>
      <c r="G128" s="39"/>
      <c r="H128" s="39"/>
      <c r="I128" s="233"/>
      <c r="J128" s="39"/>
      <c r="K128" s="39"/>
      <c r="L128" s="43"/>
      <c r="M128" s="234"/>
      <c r="N128" s="235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162</v>
      </c>
      <c r="AU128" s="16" t="s">
        <v>86</v>
      </c>
    </row>
    <row r="129" spans="1:65" s="2" customFormat="1" ht="55.5" customHeight="1">
      <c r="A129" s="37"/>
      <c r="B129" s="38"/>
      <c r="C129" s="218" t="s">
        <v>86</v>
      </c>
      <c r="D129" s="218" t="s">
        <v>154</v>
      </c>
      <c r="E129" s="219" t="s">
        <v>155</v>
      </c>
      <c r="F129" s="220" t="s">
        <v>156</v>
      </c>
      <c r="G129" s="221" t="s">
        <v>157</v>
      </c>
      <c r="H129" s="222">
        <v>48.1</v>
      </c>
      <c r="I129" s="223"/>
      <c r="J129" s="224">
        <f>ROUND(I129*H129,2)</f>
        <v>0</v>
      </c>
      <c r="K129" s="220" t="s">
        <v>158</v>
      </c>
      <c r="L129" s="43"/>
      <c r="M129" s="225" t="s">
        <v>1</v>
      </c>
      <c r="N129" s="226" t="s">
        <v>41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0.3</v>
      </c>
      <c r="T129" s="228">
        <f>S129*H129</f>
        <v>14.43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159</v>
      </c>
      <c r="AT129" s="229" t="s">
        <v>154</v>
      </c>
      <c r="AU129" s="229" t="s">
        <v>86</v>
      </c>
      <c r="AY129" s="16" t="s">
        <v>152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84</v>
      </c>
      <c r="BK129" s="230">
        <f>ROUND(I129*H129,2)</f>
        <v>0</v>
      </c>
      <c r="BL129" s="16" t="s">
        <v>159</v>
      </c>
      <c r="BM129" s="229" t="s">
        <v>470</v>
      </c>
    </row>
    <row r="130" spans="1:47" s="2" customFormat="1" ht="12">
      <c r="A130" s="37"/>
      <c r="B130" s="38"/>
      <c r="C130" s="39"/>
      <c r="D130" s="231" t="s">
        <v>161</v>
      </c>
      <c r="E130" s="39"/>
      <c r="F130" s="232" t="s">
        <v>156</v>
      </c>
      <c r="G130" s="39"/>
      <c r="H130" s="39"/>
      <c r="I130" s="233"/>
      <c r="J130" s="39"/>
      <c r="K130" s="39"/>
      <c r="L130" s="43"/>
      <c r="M130" s="234"/>
      <c r="N130" s="23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161</v>
      </c>
      <c r="AU130" s="16" t="s">
        <v>86</v>
      </c>
    </row>
    <row r="131" spans="1:47" s="2" customFormat="1" ht="12">
      <c r="A131" s="37"/>
      <c r="B131" s="38"/>
      <c r="C131" s="39"/>
      <c r="D131" s="231" t="s">
        <v>162</v>
      </c>
      <c r="E131" s="39"/>
      <c r="F131" s="236" t="s">
        <v>163</v>
      </c>
      <c r="G131" s="39"/>
      <c r="H131" s="39"/>
      <c r="I131" s="233"/>
      <c r="J131" s="39"/>
      <c r="K131" s="39"/>
      <c r="L131" s="43"/>
      <c r="M131" s="234"/>
      <c r="N131" s="235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162</v>
      </c>
      <c r="AU131" s="16" t="s">
        <v>86</v>
      </c>
    </row>
    <row r="132" spans="1:65" s="2" customFormat="1" ht="55.5" customHeight="1">
      <c r="A132" s="37"/>
      <c r="B132" s="38"/>
      <c r="C132" s="218" t="s">
        <v>167</v>
      </c>
      <c r="D132" s="218" t="s">
        <v>154</v>
      </c>
      <c r="E132" s="219" t="s">
        <v>471</v>
      </c>
      <c r="F132" s="220" t="s">
        <v>472</v>
      </c>
      <c r="G132" s="221" t="s">
        <v>157</v>
      </c>
      <c r="H132" s="222">
        <v>39.6</v>
      </c>
      <c r="I132" s="223"/>
      <c r="J132" s="224">
        <f>ROUND(I132*H132,2)</f>
        <v>0</v>
      </c>
      <c r="K132" s="220" t="s">
        <v>158</v>
      </c>
      <c r="L132" s="43"/>
      <c r="M132" s="225" t="s">
        <v>1</v>
      </c>
      <c r="N132" s="226" t="s">
        <v>41</v>
      </c>
      <c r="O132" s="90"/>
      <c r="P132" s="227">
        <f>O132*H132</f>
        <v>0</v>
      </c>
      <c r="Q132" s="227">
        <v>0</v>
      </c>
      <c r="R132" s="227">
        <f>Q132*H132</f>
        <v>0</v>
      </c>
      <c r="S132" s="227">
        <v>0.29</v>
      </c>
      <c r="T132" s="228">
        <f>S132*H132</f>
        <v>11.484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9" t="s">
        <v>159</v>
      </c>
      <c r="AT132" s="229" t="s">
        <v>154</v>
      </c>
      <c r="AU132" s="229" t="s">
        <v>86</v>
      </c>
      <c r="AY132" s="16" t="s">
        <v>152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84</v>
      </c>
      <c r="BK132" s="230">
        <f>ROUND(I132*H132,2)</f>
        <v>0</v>
      </c>
      <c r="BL132" s="16" t="s">
        <v>159</v>
      </c>
      <c r="BM132" s="229" t="s">
        <v>473</v>
      </c>
    </row>
    <row r="133" spans="1:47" s="2" customFormat="1" ht="12">
      <c r="A133" s="37"/>
      <c r="B133" s="38"/>
      <c r="C133" s="39"/>
      <c r="D133" s="231" t="s">
        <v>161</v>
      </c>
      <c r="E133" s="39"/>
      <c r="F133" s="232" t="s">
        <v>472</v>
      </c>
      <c r="G133" s="39"/>
      <c r="H133" s="39"/>
      <c r="I133" s="233"/>
      <c r="J133" s="39"/>
      <c r="K133" s="39"/>
      <c r="L133" s="43"/>
      <c r="M133" s="234"/>
      <c r="N133" s="235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161</v>
      </c>
      <c r="AU133" s="16" t="s">
        <v>86</v>
      </c>
    </row>
    <row r="134" spans="1:47" s="2" customFormat="1" ht="12">
      <c r="A134" s="37"/>
      <c r="B134" s="38"/>
      <c r="C134" s="39"/>
      <c r="D134" s="231" t="s">
        <v>162</v>
      </c>
      <c r="E134" s="39"/>
      <c r="F134" s="236" t="s">
        <v>469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162</v>
      </c>
      <c r="AU134" s="16" t="s">
        <v>86</v>
      </c>
    </row>
    <row r="135" spans="1:65" s="2" customFormat="1" ht="55.5" customHeight="1">
      <c r="A135" s="37"/>
      <c r="B135" s="38"/>
      <c r="C135" s="218" t="s">
        <v>159</v>
      </c>
      <c r="D135" s="218" t="s">
        <v>154</v>
      </c>
      <c r="E135" s="219" t="s">
        <v>164</v>
      </c>
      <c r="F135" s="220" t="s">
        <v>165</v>
      </c>
      <c r="G135" s="221" t="s">
        <v>157</v>
      </c>
      <c r="H135" s="222">
        <v>48.1</v>
      </c>
      <c r="I135" s="223"/>
      <c r="J135" s="224">
        <f>ROUND(I135*H135,2)</f>
        <v>0</v>
      </c>
      <c r="K135" s="220" t="s">
        <v>158</v>
      </c>
      <c r="L135" s="43"/>
      <c r="M135" s="225" t="s">
        <v>1</v>
      </c>
      <c r="N135" s="226" t="s">
        <v>41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0.44</v>
      </c>
      <c r="T135" s="228">
        <f>S135*H135</f>
        <v>21.164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159</v>
      </c>
      <c r="AT135" s="229" t="s">
        <v>154</v>
      </c>
      <c r="AU135" s="229" t="s">
        <v>86</v>
      </c>
      <c r="AY135" s="16" t="s">
        <v>152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84</v>
      </c>
      <c r="BK135" s="230">
        <f>ROUND(I135*H135,2)</f>
        <v>0</v>
      </c>
      <c r="BL135" s="16" t="s">
        <v>159</v>
      </c>
      <c r="BM135" s="229" t="s">
        <v>474</v>
      </c>
    </row>
    <row r="136" spans="1:47" s="2" customFormat="1" ht="12">
      <c r="A136" s="37"/>
      <c r="B136" s="38"/>
      <c r="C136" s="39"/>
      <c r="D136" s="231" t="s">
        <v>161</v>
      </c>
      <c r="E136" s="39"/>
      <c r="F136" s="232" t="s">
        <v>165</v>
      </c>
      <c r="G136" s="39"/>
      <c r="H136" s="39"/>
      <c r="I136" s="233"/>
      <c r="J136" s="39"/>
      <c r="K136" s="39"/>
      <c r="L136" s="43"/>
      <c r="M136" s="234"/>
      <c r="N136" s="235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161</v>
      </c>
      <c r="AU136" s="16" t="s">
        <v>86</v>
      </c>
    </row>
    <row r="137" spans="1:47" s="2" customFormat="1" ht="12">
      <c r="A137" s="37"/>
      <c r="B137" s="38"/>
      <c r="C137" s="39"/>
      <c r="D137" s="231" t="s">
        <v>162</v>
      </c>
      <c r="E137" s="39"/>
      <c r="F137" s="236" t="s">
        <v>163</v>
      </c>
      <c r="G137" s="39"/>
      <c r="H137" s="39"/>
      <c r="I137" s="233"/>
      <c r="J137" s="39"/>
      <c r="K137" s="39"/>
      <c r="L137" s="43"/>
      <c r="M137" s="234"/>
      <c r="N137" s="235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162</v>
      </c>
      <c r="AU137" s="16" t="s">
        <v>86</v>
      </c>
    </row>
    <row r="138" spans="1:65" s="2" customFormat="1" ht="44.25" customHeight="1">
      <c r="A138" s="37"/>
      <c r="B138" s="38"/>
      <c r="C138" s="218" t="s">
        <v>175</v>
      </c>
      <c r="D138" s="218" t="s">
        <v>154</v>
      </c>
      <c r="E138" s="219" t="s">
        <v>475</v>
      </c>
      <c r="F138" s="220" t="s">
        <v>476</v>
      </c>
      <c r="G138" s="221" t="s">
        <v>157</v>
      </c>
      <c r="H138" s="222">
        <v>39.6</v>
      </c>
      <c r="I138" s="223"/>
      <c r="J138" s="224">
        <f>ROUND(I138*H138,2)</f>
        <v>0</v>
      </c>
      <c r="K138" s="220" t="s">
        <v>158</v>
      </c>
      <c r="L138" s="43"/>
      <c r="M138" s="225" t="s">
        <v>1</v>
      </c>
      <c r="N138" s="226" t="s">
        <v>41</v>
      </c>
      <c r="O138" s="90"/>
      <c r="P138" s="227">
        <f>O138*H138</f>
        <v>0</v>
      </c>
      <c r="Q138" s="227">
        <v>8E-05</v>
      </c>
      <c r="R138" s="227">
        <f>Q138*H138</f>
        <v>0.0031680000000000002</v>
      </c>
      <c r="S138" s="227">
        <v>0.23</v>
      </c>
      <c r="T138" s="228">
        <f>S138*H138</f>
        <v>9.108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9" t="s">
        <v>159</v>
      </c>
      <c r="AT138" s="229" t="s">
        <v>154</v>
      </c>
      <c r="AU138" s="229" t="s">
        <v>86</v>
      </c>
      <c r="AY138" s="16" t="s">
        <v>152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6" t="s">
        <v>84</v>
      </c>
      <c r="BK138" s="230">
        <f>ROUND(I138*H138,2)</f>
        <v>0</v>
      </c>
      <c r="BL138" s="16" t="s">
        <v>159</v>
      </c>
      <c r="BM138" s="229" t="s">
        <v>477</v>
      </c>
    </row>
    <row r="139" spans="1:47" s="2" customFormat="1" ht="12">
      <c r="A139" s="37"/>
      <c r="B139" s="38"/>
      <c r="C139" s="39"/>
      <c r="D139" s="231" t="s">
        <v>161</v>
      </c>
      <c r="E139" s="39"/>
      <c r="F139" s="232" t="s">
        <v>476</v>
      </c>
      <c r="G139" s="39"/>
      <c r="H139" s="39"/>
      <c r="I139" s="233"/>
      <c r="J139" s="39"/>
      <c r="K139" s="39"/>
      <c r="L139" s="43"/>
      <c r="M139" s="234"/>
      <c r="N139" s="23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161</v>
      </c>
      <c r="AU139" s="16" t="s">
        <v>86</v>
      </c>
    </row>
    <row r="140" spans="1:47" s="2" customFormat="1" ht="12">
      <c r="A140" s="37"/>
      <c r="B140" s="38"/>
      <c r="C140" s="39"/>
      <c r="D140" s="231" t="s">
        <v>162</v>
      </c>
      <c r="E140" s="39"/>
      <c r="F140" s="236" t="s">
        <v>469</v>
      </c>
      <c r="G140" s="39"/>
      <c r="H140" s="39"/>
      <c r="I140" s="233"/>
      <c r="J140" s="39"/>
      <c r="K140" s="39"/>
      <c r="L140" s="43"/>
      <c r="M140" s="234"/>
      <c r="N140" s="235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162</v>
      </c>
      <c r="AU140" s="16" t="s">
        <v>86</v>
      </c>
    </row>
    <row r="141" spans="1:51" s="13" customFormat="1" ht="12">
      <c r="A141" s="13"/>
      <c r="B141" s="237"/>
      <c r="C141" s="238"/>
      <c r="D141" s="231" t="s">
        <v>181</v>
      </c>
      <c r="E141" s="239" t="s">
        <v>1</v>
      </c>
      <c r="F141" s="240" t="s">
        <v>478</v>
      </c>
      <c r="G141" s="238"/>
      <c r="H141" s="241">
        <v>39.6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7" t="s">
        <v>181</v>
      </c>
      <c r="AU141" s="247" t="s">
        <v>86</v>
      </c>
      <c r="AV141" s="13" t="s">
        <v>86</v>
      </c>
      <c r="AW141" s="13" t="s">
        <v>32</v>
      </c>
      <c r="AX141" s="13" t="s">
        <v>84</v>
      </c>
      <c r="AY141" s="247" t="s">
        <v>152</v>
      </c>
    </row>
    <row r="142" spans="1:65" s="2" customFormat="1" ht="49.05" customHeight="1">
      <c r="A142" s="37"/>
      <c r="B142" s="38"/>
      <c r="C142" s="218" t="s">
        <v>183</v>
      </c>
      <c r="D142" s="218" t="s">
        <v>154</v>
      </c>
      <c r="E142" s="219" t="s">
        <v>168</v>
      </c>
      <c r="F142" s="220" t="s">
        <v>169</v>
      </c>
      <c r="G142" s="221" t="s">
        <v>157</v>
      </c>
      <c r="H142" s="222">
        <v>48.1</v>
      </c>
      <c r="I142" s="223"/>
      <c r="J142" s="224">
        <f>ROUND(I142*H142,2)</f>
        <v>0</v>
      </c>
      <c r="K142" s="220" t="s">
        <v>158</v>
      </c>
      <c r="L142" s="43"/>
      <c r="M142" s="225" t="s">
        <v>1</v>
      </c>
      <c r="N142" s="226" t="s">
        <v>41</v>
      </c>
      <c r="O142" s="90"/>
      <c r="P142" s="227">
        <f>O142*H142</f>
        <v>0</v>
      </c>
      <c r="Q142" s="227">
        <v>0.00022</v>
      </c>
      <c r="R142" s="227">
        <f>Q142*H142</f>
        <v>0.010582000000000001</v>
      </c>
      <c r="S142" s="227">
        <v>0.46</v>
      </c>
      <c r="T142" s="228">
        <f>S142*H142</f>
        <v>22.126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9" t="s">
        <v>159</v>
      </c>
      <c r="AT142" s="229" t="s">
        <v>154</v>
      </c>
      <c r="AU142" s="229" t="s">
        <v>86</v>
      </c>
      <c r="AY142" s="16" t="s">
        <v>152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6" t="s">
        <v>84</v>
      </c>
      <c r="BK142" s="230">
        <f>ROUND(I142*H142,2)</f>
        <v>0</v>
      </c>
      <c r="BL142" s="16" t="s">
        <v>159</v>
      </c>
      <c r="BM142" s="229" t="s">
        <v>479</v>
      </c>
    </row>
    <row r="143" spans="1:47" s="2" customFormat="1" ht="12">
      <c r="A143" s="37"/>
      <c r="B143" s="38"/>
      <c r="C143" s="39"/>
      <c r="D143" s="231" t="s">
        <v>161</v>
      </c>
      <c r="E143" s="39"/>
      <c r="F143" s="232" t="s">
        <v>169</v>
      </c>
      <c r="G143" s="39"/>
      <c r="H143" s="39"/>
      <c r="I143" s="233"/>
      <c r="J143" s="39"/>
      <c r="K143" s="39"/>
      <c r="L143" s="43"/>
      <c r="M143" s="234"/>
      <c r="N143" s="235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161</v>
      </c>
      <c r="AU143" s="16" t="s">
        <v>86</v>
      </c>
    </row>
    <row r="144" spans="1:47" s="2" customFormat="1" ht="12">
      <c r="A144" s="37"/>
      <c r="B144" s="38"/>
      <c r="C144" s="39"/>
      <c r="D144" s="231" t="s">
        <v>162</v>
      </c>
      <c r="E144" s="39"/>
      <c r="F144" s="236" t="s">
        <v>163</v>
      </c>
      <c r="G144" s="39"/>
      <c r="H144" s="39"/>
      <c r="I144" s="233"/>
      <c r="J144" s="39"/>
      <c r="K144" s="39"/>
      <c r="L144" s="43"/>
      <c r="M144" s="234"/>
      <c r="N144" s="235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162</v>
      </c>
      <c r="AU144" s="16" t="s">
        <v>86</v>
      </c>
    </row>
    <row r="145" spans="1:65" s="2" customFormat="1" ht="44.25" customHeight="1">
      <c r="A145" s="37"/>
      <c r="B145" s="38"/>
      <c r="C145" s="218" t="s">
        <v>189</v>
      </c>
      <c r="D145" s="218" t="s">
        <v>154</v>
      </c>
      <c r="E145" s="219" t="s">
        <v>480</v>
      </c>
      <c r="F145" s="220" t="s">
        <v>481</v>
      </c>
      <c r="G145" s="221" t="s">
        <v>326</v>
      </c>
      <c r="H145" s="222">
        <v>1.5</v>
      </c>
      <c r="I145" s="223"/>
      <c r="J145" s="224">
        <f>ROUND(I145*H145,2)</f>
        <v>0</v>
      </c>
      <c r="K145" s="220" t="s">
        <v>158</v>
      </c>
      <c r="L145" s="43"/>
      <c r="M145" s="225" t="s">
        <v>1</v>
      </c>
      <c r="N145" s="226" t="s">
        <v>41</v>
      </c>
      <c r="O145" s="90"/>
      <c r="P145" s="227">
        <f>O145*H145</f>
        <v>0</v>
      </c>
      <c r="Q145" s="227">
        <v>0</v>
      </c>
      <c r="R145" s="227">
        <f>Q145*H145</f>
        <v>0</v>
      </c>
      <c r="S145" s="227">
        <v>0.29</v>
      </c>
      <c r="T145" s="228">
        <f>S145*H145</f>
        <v>0.43499999999999994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9" t="s">
        <v>159</v>
      </c>
      <c r="AT145" s="229" t="s">
        <v>154</v>
      </c>
      <c r="AU145" s="229" t="s">
        <v>86</v>
      </c>
      <c r="AY145" s="16" t="s">
        <v>152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6" t="s">
        <v>84</v>
      </c>
      <c r="BK145" s="230">
        <f>ROUND(I145*H145,2)</f>
        <v>0</v>
      </c>
      <c r="BL145" s="16" t="s">
        <v>159</v>
      </c>
      <c r="BM145" s="229" t="s">
        <v>482</v>
      </c>
    </row>
    <row r="146" spans="1:47" s="2" customFormat="1" ht="12">
      <c r="A146" s="37"/>
      <c r="B146" s="38"/>
      <c r="C146" s="39"/>
      <c r="D146" s="231" t="s">
        <v>161</v>
      </c>
      <c r="E146" s="39"/>
      <c r="F146" s="232" t="s">
        <v>481</v>
      </c>
      <c r="G146" s="39"/>
      <c r="H146" s="39"/>
      <c r="I146" s="233"/>
      <c r="J146" s="39"/>
      <c r="K146" s="39"/>
      <c r="L146" s="43"/>
      <c r="M146" s="234"/>
      <c r="N146" s="235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161</v>
      </c>
      <c r="AU146" s="16" t="s">
        <v>86</v>
      </c>
    </row>
    <row r="147" spans="1:65" s="2" customFormat="1" ht="24.15" customHeight="1">
      <c r="A147" s="37"/>
      <c r="B147" s="38"/>
      <c r="C147" s="218" t="s">
        <v>195</v>
      </c>
      <c r="D147" s="218" t="s">
        <v>154</v>
      </c>
      <c r="E147" s="219" t="s">
        <v>483</v>
      </c>
      <c r="F147" s="220" t="s">
        <v>484</v>
      </c>
      <c r="G147" s="221" t="s">
        <v>157</v>
      </c>
      <c r="H147" s="222">
        <v>1008.68</v>
      </c>
      <c r="I147" s="223"/>
      <c r="J147" s="224">
        <f>ROUND(I147*H147,2)</f>
        <v>0</v>
      </c>
      <c r="K147" s="220" t="s">
        <v>158</v>
      </c>
      <c r="L147" s="43"/>
      <c r="M147" s="225" t="s">
        <v>1</v>
      </c>
      <c r="N147" s="226" t="s">
        <v>41</v>
      </c>
      <c r="O147" s="90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9" t="s">
        <v>159</v>
      </c>
      <c r="AT147" s="229" t="s">
        <v>154</v>
      </c>
      <c r="AU147" s="229" t="s">
        <v>86</v>
      </c>
      <c r="AY147" s="16" t="s">
        <v>152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6" t="s">
        <v>84</v>
      </c>
      <c r="BK147" s="230">
        <f>ROUND(I147*H147,2)</f>
        <v>0</v>
      </c>
      <c r="BL147" s="16" t="s">
        <v>159</v>
      </c>
      <c r="BM147" s="229" t="s">
        <v>485</v>
      </c>
    </row>
    <row r="148" spans="1:47" s="2" customFormat="1" ht="12">
      <c r="A148" s="37"/>
      <c r="B148" s="38"/>
      <c r="C148" s="39"/>
      <c r="D148" s="231" t="s">
        <v>161</v>
      </c>
      <c r="E148" s="39"/>
      <c r="F148" s="232" t="s">
        <v>486</v>
      </c>
      <c r="G148" s="39"/>
      <c r="H148" s="39"/>
      <c r="I148" s="233"/>
      <c r="J148" s="39"/>
      <c r="K148" s="39"/>
      <c r="L148" s="43"/>
      <c r="M148" s="234"/>
      <c r="N148" s="235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161</v>
      </c>
      <c r="AU148" s="16" t="s">
        <v>86</v>
      </c>
    </row>
    <row r="149" spans="1:65" s="2" customFormat="1" ht="33" customHeight="1">
      <c r="A149" s="37"/>
      <c r="B149" s="38"/>
      <c r="C149" s="218" t="s">
        <v>203</v>
      </c>
      <c r="D149" s="218" t="s">
        <v>154</v>
      </c>
      <c r="E149" s="219" t="s">
        <v>487</v>
      </c>
      <c r="F149" s="220" t="s">
        <v>488</v>
      </c>
      <c r="G149" s="221" t="s">
        <v>178</v>
      </c>
      <c r="H149" s="222">
        <v>24.525</v>
      </c>
      <c r="I149" s="223"/>
      <c r="J149" s="224">
        <f>ROUND(I149*H149,2)</f>
        <v>0</v>
      </c>
      <c r="K149" s="220" t="s">
        <v>158</v>
      </c>
      <c r="L149" s="43"/>
      <c r="M149" s="225" t="s">
        <v>1</v>
      </c>
      <c r="N149" s="226" t="s">
        <v>41</v>
      </c>
      <c r="O149" s="90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9" t="s">
        <v>159</v>
      </c>
      <c r="AT149" s="229" t="s">
        <v>154</v>
      </c>
      <c r="AU149" s="229" t="s">
        <v>86</v>
      </c>
      <c r="AY149" s="16" t="s">
        <v>152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6" t="s">
        <v>84</v>
      </c>
      <c r="BK149" s="230">
        <f>ROUND(I149*H149,2)</f>
        <v>0</v>
      </c>
      <c r="BL149" s="16" t="s">
        <v>159</v>
      </c>
      <c r="BM149" s="229" t="s">
        <v>489</v>
      </c>
    </row>
    <row r="150" spans="1:47" s="2" customFormat="1" ht="12">
      <c r="A150" s="37"/>
      <c r="B150" s="38"/>
      <c r="C150" s="39"/>
      <c r="D150" s="231" t="s">
        <v>161</v>
      </c>
      <c r="E150" s="39"/>
      <c r="F150" s="232" t="s">
        <v>490</v>
      </c>
      <c r="G150" s="39"/>
      <c r="H150" s="39"/>
      <c r="I150" s="233"/>
      <c r="J150" s="39"/>
      <c r="K150" s="39"/>
      <c r="L150" s="43"/>
      <c r="M150" s="234"/>
      <c r="N150" s="235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161</v>
      </c>
      <c r="AU150" s="16" t="s">
        <v>86</v>
      </c>
    </row>
    <row r="151" spans="1:51" s="13" customFormat="1" ht="12">
      <c r="A151" s="13"/>
      <c r="B151" s="237"/>
      <c r="C151" s="238"/>
      <c r="D151" s="231" t="s">
        <v>181</v>
      </c>
      <c r="E151" s="239" t="s">
        <v>1</v>
      </c>
      <c r="F151" s="240" t="s">
        <v>491</v>
      </c>
      <c r="G151" s="238"/>
      <c r="H151" s="241">
        <v>24.525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7" t="s">
        <v>181</v>
      </c>
      <c r="AU151" s="247" t="s">
        <v>86</v>
      </c>
      <c r="AV151" s="13" t="s">
        <v>86</v>
      </c>
      <c r="AW151" s="13" t="s">
        <v>32</v>
      </c>
      <c r="AX151" s="13" t="s">
        <v>84</v>
      </c>
      <c r="AY151" s="247" t="s">
        <v>152</v>
      </c>
    </row>
    <row r="152" spans="1:65" s="2" customFormat="1" ht="33" customHeight="1">
      <c r="A152" s="37"/>
      <c r="B152" s="38"/>
      <c r="C152" s="218" t="s">
        <v>210</v>
      </c>
      <c r="D152" s="218" t="s">
        <v>154</v>
      </c>
      <c r="E152" s="219" t="s">
        <v>492</v>
      </c>
      <c r="F152" s="220" t="s">
        <v>493</v>
      </c>
      <c r="G152" s="221" t="s">
        <v>178</v>
      </c>
      <c r="H152" s="222">
        <v>1.56</v>
      </c>
      <c r="I152" s="223"/>
      <c r="J152" s="224">
        <f>ROUND(I152*H152,2)</f>
        <v>0</v>
      </c>
      <c r="K152" s="220" t="s">
        <v>158</v>
      </c>
      <c r="L152" s="43"/>
      <c r="M152" s="225" t="s">
        <v>1</v>
      </c>
      <c r="N152" s="226" t="s">
        <v>41</v>
      </c>
      <c r="O152" s="90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9" t="s">
        <v>159</v>
      </c>
      <c r="AT152" s="229" t="s">
        <v>154</v>
      </c>
      <c r="AU152" s="229" t="s">
        <v>86</v>
      </c>
      <c r="AY152" s="16" t="s">
        <v>152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84</v>
      </c>
      <c r="BK152" s="230">
        <f>ROUND(I152*H152,2)</f>
        <v>0</v>
      </c>
      <c r="BL152" s="16" t="s">
        <v>159</v>
      </c>
      <c r="BM152" s="229" t="s">
        <v>494</v>
      </c>
    </row>
    <row r="153" spans="1:47" s="2" customFormat="1" ht="12">
      <c r="A153" s="37"/>
      <c r="B153" s="38"/>
      <c r="C153" s="39"/>
      <c r="D153" s="231" t="s">
        <v>161</v>
      </c>
      <c r="E153" s="39"/>
      <c r="F153" s="232" t="s">
        <v>495</v>
      </c>
      <c r="G153" s="39"/>
      <c r="H153" s="39"/>
      <c r="I153" s="233"/>
      <c r="J153" s="39"/>
      <c r="K153" s="39"/>
      <c r="L153" s="43"/>
      <c r="M153" s="234"/>
      <c r="N153" s="235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161</v>
      </c>
      <c r="AU153" s="16" t="s">
        <v>86</v>
      </c>
    </row>
    <row r="154" spans="1:51" s="13" customFormat="1" ht="12">
      <c r="A154" s="13"/>
      <c r="B154" s="237"/>
      <c r="C154" s="238"/>
      <c r="D154" s="231" t="s">
        <v>181</v>
      </c>
      <c r="E154" s="239" t="s">
        <v>1</v>
      </c>
      <c r="F154" s="240" t="s">
        <v>188</v>
      </c>
      <c r="G154" s="238"/>
      <c r="H154" s="241">
        <v>1.56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181</v>
      </c>
      <c r="AU154" s="247" t="s">
        <v>86</v>
      </c>
      <c r="AV154" s="13" t="s">
        <v>86</v>
      </c>
      <c r="AW154" s="13" t="s">
        <v>32</v>
      </c>
      <c r="AX154" s="13" t="s">
        <v>84</v>
      </c>
      <c r="AY154" s="247" t="s">
        <v>152</v>
      </c>
    </row>
    <row r="155" spans="1:65" s="2" customFormat="1" ht="33" customHeight="1">
      <c r="A155" s="37"/>
      <c r="B155" s="38"/>
      <c r="C155" s="218" t="s">
        <v>217</v>
      </c>
      <c r="D155" s="218" t="s">
        <v>154</v>
      </c>
      <c r="E155" s="219" t="s">
        <v>496</v>
      </c>
      <c r="F155" s="220" t="s">
        <v>497</v>
      </c>
      <c r="G155" s="221" t="s">
        <v>178</v>
      </c>
      <c r="H155" s="222">
        <v>12</v>
      </c>
      <c r="I155" s="223"/>
      <c r="J155" s="224">
        <f>ROUND(I155*H155,2)</f>
        <v>0</v>
      </c>
      <c r="K155" s="220" t="s">
        <v>158</v>
      </c>
      <c r="L155" s="43"/>
      <c r="M155" s="225" t="s">
        <v>1</v>
      </c>
      <c r="N155" s="226" t="s">
        <v>41</v>
      </c>
      <c r="O155" s="90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9" t="s">
        <v>159</v>
      </c>
      <c r="AT155" s="229" t="s">
        <v>154</v>
      </c>
      <c r="AU155" s="229" t="s">
        <v>86</v>
      </c>
      <c r="AY155" s="16" t="s">
        <v>152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6" t="s">
        <v>84</v>
      </c>
      <c r="BK155" s="230">
        <f>ROUND(I155*H155,2)</f>
        <v>0</v>
      </c>
      <c r="BL155" s="16" t="s">
        <v>159</v>
      </c>
      <c r="BM155" s="229" t="s">
        <v>498</v>
      </c>
    </row>
    <row r="156" spans="1:47" s="2" customFormat="1" ht="12">
      <c r="A156" s="37"/>
      <c r="B156" s="38"/>
      <c r="C156" s="39"/>
      <c r="D156" s="231" t="s">
        <v>161</v>
      </c>
      <c r="E156" s="39"/>
      <c r="F156" s="232" t="s">
        <v>499</v>
      </c>
      <c r="G156" s="39"/>
      <c r="H156" s="39"/>
      <c r="I156" s="233"/>
      <c r="J156" s="39"/>
      <c r="K156" s="39"/>
      <c r="L156" s="43"/>
      <c r="M156" s="234"/>
      <c r="N156" s="235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161</v>
      </c>
      <c r="AU156" s="16" t="s">
        <v>86</v>
      </c>
    </row>
    <row r="157" spans="1:51" s="13" customFormat="1" ht="12">
      <c r="A157" s="13"/>
      <c r="B157" s="237"/>
      <c r="C157" s="238"/>
      <c r="D157" s="231" t="s">
        <v>181</v>
      </c>
      <c r="E157" s="239" t="s">
        <v>1</v>
      </c>
      <c r="F157" s="240" t="s">
        <v>500</v>
      </c>
      <c r="G157" s="238"/>
      <c r="H157" s="241">
        <v>12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181</v>
      </c>
      <c r="AU157" s="247" t="s">
        <v>86</v>
      </c>
      <c r="AV157" s="13" t="s">
        <v>86</v>
      </c>
      <c r="AW157" s="13" t="s">
        <v>32</v>
      </c>
      <c r="AX157" s="13" t="s">
        <v>84</v>
      </c>
      <c r="AY157" s="247" t="s">
        <v>152</v>
      </c>
    </row>
    <row r="158" spans="1:65" s="2" customFormat="1" ht="37.8" customHeight="1">
      <c r="A158" s="37"/>
      <c r="B158" s="38"/>
      <c r="C158" s="218" t="s">
        <v>223</v>
      </c>
      <c r="D158" s="218" t="s">
        <v>154</v>
      </c>
      <c r="E158" s="219" t="s">
        <v>190</v>
      </c>
      <c r="F158" s="220" t="s">
        <v>191</v>
      </c>
      <c r="G158" s="221" t="s">
        <v>178</v>
      </c>
      <c r="H158" s="222">
        <v>32.103</v>
      </c>
      <c r="I158" s="223"/>
      <c r="J158" s="224">
        <f>ROUND(I158*H158,2)</f>
        <v>0</v>
      </c>
      <c r="K158" s="220" t="s">
        <v>158</v>
      </c>
      <c r="L158" s="43"/>
      <c r="M158" s="225" t="s">
        <v>1</v>
      </c>
      <c r="N158" s="226" t="s">
        <v>41</v>
      </c>
      <c r="O158" s="90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9" t="s">
        <v>159</v>
      </c>
      <c r="AT158" s="229" t="s">
        <v>154</v>
      </c>
      <c r="AU158" s="229" t="s">
        <v>86</v>
      </c>
      <c r="AY158" s="16" t="s">
        <v>152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6" t="s">
        <v>84</v>
      </c>
      <c r="BK158" s="230">
        <f>ROUND(I158*H158,2)</f>
        <v>0</v>
      </c>
      <c r="BL158" s="16" t="s">
        <v>159</v>
      </c>
      <c r="BM158" s="229" t="s">
        <v>501</v>
      </c>
    </row>
    <row r="159" spans="1:47" s="2" customFormat="1" ht="12">
      <c r="A159" s="37"/>
      <c r="B159" s="38"/>
      <c r="C159" s="39"/>
      <c r="D159" s="231" t="s">
        <v>161</v>
      </c>
      <c r="E159" s="39"/>
      <c r="F159" s="232" t="s">
        <v>193</v>
      </c>
      <c r="G159" s="39"/>
      <c r="H159" s="39"/>
      <c r="I159" s="233"/>
      <c r="J159" s="39"/>
      <c r="K159" s="39"/>
      <c r="L159" s="43"/>
      <c r="M159" s="234"/>
      <c r="N159" s="235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161</v>
      </c>
      <c r="AU159" s="16" t="s">
        <v>86</v>
      </c>
    </row>
    <row r="160" spans="1:51" s="13" customFormat="1" ht="12">
      <c r="A160" s="13"/>
      <c r="B160" s="237"/>
      <c r="C160" s="238"/>
      <c r="D160" s="231" t="s">
        <v>181</v>
      </c>
      <c r="E160" s="239" t="s">
        <v>1</v>
      </c>
      <c r="F160" s="240" t="s">
        <v>502</v>
      </c>
      <c r="G160" s="238"/>
      <c r="H160" s="241">
        <v>32.103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7" t="s">
        <v>181</v>
      </c>
      <c r="AU160" s="247" t="s">
        <v>86</v>
      </c>
      <c r="AV160" s="13" t="s">
        <v>86</v>
      </c>
      <c r="AW160" s="13" t="s">
        <v>32</v>
      </c>
      <c r="AX160" s="13" t="s">
        <v>84</v>
      </c>
      <c r="AY160" s="247" t="s">
        <v>152</v>
      </c>
    </row>
    <row r="161" spans="1:65" s="2" customFormat="1" ht="37.8" customHeight="1">
      <c r="A161" s="37"/>
      <c r="B161" s="38"/>
      <c r="C161" s="218" t="s">
        <v>227</v>
      </c>
      <c r="D161" s="218" t="s">
        <v>154</v>
      </c>
      <c r="E161" s="219" t="s">
        <v>196</v>
      </c>
      <c r="F161" s="220" t="s">
        <v>197</v>
      </c>
      <c r="G161" s="221" t="s">
        <v>178</v>
      </c>
      <c r="H161" s="222">
        <v>481.59</v>
      </c>
      <c r="I161" s="223"/>
      <c r="J161" s="224">
        <f>ROUND(I161*H161,2)</f>
        <v>0</v>
      </c>
      <c r="K161" s="220" t="s">
        <v>158</v>
      </c>
      <c r="L161" s="43"/>
      <c r="M161" s="225" t="s">
        <v>1</v>
      </c>
      <c r="N161" s="226" t="s">
        <v>41</v>
      </c>
      <c r="O161" s="90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9" t="s">
        <v>159</v>
      </c>
      <c r="AT161" s="229" t="s">
        <v>154</v>
      </c>
      <c r="AU161" s="229" t="s">
        <v>86</v>
      </c>
      <c r="AY161" s="16" t="s">
        <v>152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6" t="s">
        <v>84</v>
      </c>
      <c r="BK161" s="230">
        <f>ROUND(I161*H161,2)</f>
        <v>0</v>
      </c>
      <c r="BL161" s="16" t="s">
        <v>159</v>
      </c>
      <c r="BM161" s="229" t="s">
        <v>503</v>
      </c>
    </row>
    <row r="162" spans="1:47" s="2" customFormat="1" ht="12">
      <c r="A162" s="37"/>
      <c r="B162" s="38"/>
      <c r="C162" s="39"/>
      <c r="D162" s="231" t="s">
        <v>161</v>
      </c>
      <c r="E162" s="39"/>
      <c r="F162" s="232" t="s">
        <v>199</v>
      </c>
      <c r="G162" s="39"/>
      <c r="H162" s="39"/>
      <c r="I162" s="233"/>
      <c r="J162" s="39"/>
      <c r="K162" s="39"/>
      <c r="L162" s="43"/>
      <c r="M162" s="234"/>
      <c r="N162" s="235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161</v>
      </c>
      <c r="AU162" s="16" t="s">
        <v>86</v>
      </c>
    </row>
    <row r="163" spans="1:51" s="13" customFormat="1" ht="12">
      <c r="A163" s="13"/>
      <c r="B163" s="237"/>
      <c r="C163" s="238"/>
      <c r="D163" s="231" t="s">
        <v>181</v>
      </c>
      <c r="E163" s="239" t="s">
        <v>1</v>
      </c>
      <c r="F163" s="240" t="s">
        <v>504</v>
      </c>
      <c r="G163" s="238"/>
      <c r="H163" s="241">
        <v>362.391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181</v>
      </c>
      <c r="AU163" s="247" t="s">
        <v>86</v>
      </c>
      <c r="AV163" s="13" t="s">
        <v>86</v>
      </c>
      <c r="AW163" s="13" t="s">
        <v>32</v>
      </c>
      <c r="AX163" s="13" t="s">
        <v>76</v>
      </c>
      <c r="AY163" s="247" t="s">
        <v>152</v>
      </c>
    </row>
    <row r="164" spans="1:51" s="13" customFormat="1" ht="12">
      <c r="A164" s="13"/>
      <c r="B164" s="237"/>
      <c r="C164" s="238"/>
      <c r="D164" s="231" t="s">
        <v>181</v>
      </c>
      <c r="E164" s="239" t="s">
        <v>1</v>
      </c>
      <c r="F164" s="240" t="s">
        <v>505</v>
      </c>
      <c r="G164" s="238"/>
      <c r="H164" s="241">
        <v>119.199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7" t="s">
        <v>181</v>
      </c>
      <c r="AU164" s="247" t="s">
        <v>86</v>
      </c>
      <c r="AV164" s="13" t="s">
        <v>86</v>
      </c>
      <c r="AW164" s="13" t="s">
        <v>32</v>
      </c>
      <c r="AX164" s="13" t="s">
        <v>76</v>
      </c>
      <c r="AY164" s="247" t="s">
        <v>152</v>
      </c>
    </row>
    <row r="165" spans="1:51" s="14" customFormat="1" ht="12">
      <c r="A165" s="14"/>
      <c r="B165" s="248"/>
      <c r="C165" s="249"/>
      <c r="D165" s="231" t="s">
        <v>181</v>
      </c>
      <c r="E165" s="250" t="s">
        <v>1</v>
      </c>
      <c r="F165" s="251" t="s">
        <v>202</v>
      </c>
      <c r="G165" s="249"/>
      <c r="H165" s="252">
        <v>481.59000000000003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8" t="s">
        <v>181</v>
      </c>
      <c r="AU165" s="258" t="s">
        <v>86</v>
      </c>
      <c r="AV165" s="14" t="s">
        <v>159</v>
      </c>
      <c r="AW165" s="14" t="s">
        <v>32</v>
      </c>
      <c r="AX165" s="14" t="s">
        <v>84</v>
      </c>
      <c r="AY165" s="258" t="s">
        <v>152</v>
      </c>
    </row>
    <row r="166" spans="1:65" s="2" customFormat="1" ht="16.5" customHeight="1">
      <c r="A166" s="37"/>
      <c r="B166" s="38"/>
      <c r="C166" s="259" t="s">
        <v>232</v>
      </c>
      <c r="D166" s="259" t="s">
        <v>204</v>
      </c>
      <c r="E166" s="260" t="s">
        <v>205</v>
      </c>
      <c r="F166" s="261" t="s">
        <v>206</v>
      </c>
      <c r="G166" s="262" t="s">
        <v>207</v>
      </c>
      <c r="H166" s="263">
        <v>597.945</v>
      </c>
      <c r="I166" s="264"/>
      <c r="J166" s="265">
        <f>ROUND(I166*H166,2)</f>
        <v>0</v>
      </c>
      <c r="K166" s="261" t="s">
        <v>158</v>
      </c>
      <c r="L166" s="266"/>
      <c r="M166" s="267" t="s">
        <v>1</v>
      </c>
      <c r="N166" s="268" t="s">
        <v>41</v>
      </c>
      <c r="O166" s="90"/>
      <c r="P166" s="227">
        <f>O166*H166</f>
        <v>0</v>
      </c>
      <c r="Q166" s="227">
        <v>1</v>
      </c>
      <c r="R166" s="227">
        <f>Q166*H166</f>
        <v>597.945</v>
      </c>
      <c r="S166" s="227">
        <v>0</v>
      </c>
      <c r="T166" s="228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9" t="s">
        <v>195</v>
      </c>
      <c r="AT166" s="229" t="s">
        <v>204</v>
      </c>
      <c r="AU166" s="229" t="s">
        <v>86</v>
      </c>
      <c r="AY166" s="16" t="s">
        <v>152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6" t="s">
        <v>84</v>
      </c>
      <c r="BK166" s="230">
        <f>ROUND(I166*H166,2)</f>
        <v>0</v>
      </c>
      <c r="BL166" s="16" t="s">
        <v>159</v>
      </c>
      <c r="BM166" s="229" t="s">
        <v>506</v>
      </c>
    </row>
    <row r="167" spans="1:47" s="2" customFormat="1" ht="12">
      <c r="A167" s="37"/>
      <c r="B167" s="38"/>
      <c r="C167" s="39"/>
      <c r="D167" s="231" t="s">
        <v>161</v>
      </c>
      <c r="E167" s="39"/>
      <c r="F167" s="232" t="s">
        <v>206</v>
      </c>
      <c r="G167" s="39"/>
      <c r="H167" s="39"/>
      <c r="I167" s="233"/>
      <c r="J167" s="39"/>
      <c r="K167" s="39"/>
      <c r="L167" s="43"/>
      <c r="M167" s="234"/>
      <c r="N167" s="235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161</v>
      </c>
      <c r="AU167" s="16" t="s">
        <v>86</v>
      </c>
    </row>
    <row r="168" spans="1:51" s="13" customFormat="1" ht="12">
      <c r="A168" s="13"/>
      <c r="B168" s="237"/>
      <c r="C168" s="238"/>
      <c r="D168" s="231" t="s">
        <v>181</v>
      </c>
      <c r="E168" s="239" t="s">
        <v>1</v>
      </c>
      <c r="F168" s="240" t="s">
        <v>507</v>
      </c>
      <c r="G168" s="238"/>
      <c r="H168" s="241">
        <v>362.391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7" t="s">
        <v>181</v>
      </c>
      <c r="AU168" s="247" t="s">
        <v>86</v>
      </c>
      <c r="AV168" s="13" t="s">
        <v>86</v>
      </c>
      <c r="AW168" s="13" t="s">
        <v>32</v>
      </c>
      <c r="AX168" s="13" t="s">
        <v>76</v>
      </c>
      <c r="AY168" s="247" t="s">
        <v>152</v>
      </c>
    </row>
    <row r="169" spans="1:51" s="13" customFormat="1" ht="12">
      <c r="A169" s="13"/>
      <c r="B169" s="237"/>
      <c r="C169" s="238"/>
      <c r="D169" s="231" t="s">
        <v>181</v>
      </c>
      <c r="E169" s="239" t="s">
        <v>1</v>
      </c>
      <c r="F169" s="240" t="s">
        <v>508</v>
      </c>
      <c r="G169" s="238"/>
      <c r="H169" s="241">
        <v>597.945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7" t="s">
        <v>181</v>
      </c>
      <c r="AU169" s="247" t="s">
        <v>86</v>
      </c>
      <c r="AV169" s="13" t="s">
        <v>86</v>
      </c>
      <c r="AW169" s="13" t="s">
        <v>32</v>
      </c>
      <c r="AX169" s="13" t="s">
        <v>84</v>
      </c>
      <c r="AY169" s="247" t="s">
        <v>152</v>
      </c>
    </row>
    <row r="170" spans="1:65" s="2" customFormat="1" ht="24.15" customHeight="1">
      <c r="A170" s="37"/>
      <c r="B170" s="38"/>
      <c r="C170" s="218" t="s">
        <v>8</v>
      </c>
      <c r="D170" s="218" t="s">
        <v>154</v>
      </c>
      <c r="E170" s="219" t="s">
        <v>211</v>
      </c>
      <c r="F170" s="220" t="s">
        <v>212</v>
      </c>
      <c r="G170" s="221" t="s">
        <v>178</v>
      </c>
      <c r="H170" s="222">
        <v>394.494</v>
      </c>
      <c r="I170" s="223"/>
      <c r="J170" s="224">
        <f>ROUND(I170*H170,2)</f>
        <v>0</v>
      </c>
      <c r="K170" s="220" t="s">
        <v>158</v>
      </c>
      <c r="L170" s="43"/>
      <c r="M170" s="225" t="s">
        <v>1</v>
      </c>
      <c r="N170" s="226" t="s">
        <v>41</v>
      </c>
      <c r="O170" s="90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9" t="s">
        <v>159</v>
      </c>
      <c r="AT170" s="229" t="s">
        <v>154</v>
      </c>
      <c r="AU170" s="229" t="s">
        <v>86</v>
      </c>
      <c r="AY170" s="16" t="s">
        <v>152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6" t="s">
        <v>84</v>
      </c>
      <c r="BK170" s="230">
        <f>ROUND(I170*H170,2)</f>
        <v>0</v>
      </c>
      <c r="BL170" s="16" t="s">
        <v>159</v>
      </c>
      <c r="BM170" s="229" t="s">
        <v>509</v>
      </c>
    </row>
    <row r="171" spans="1:47" s="2" customFormat="1" ht="12">
      <c r="A171" s="37"/>
      <c r="B171" s="38"/>
      <c r="C171" s="39"/>
      <c r="D171" s="231" t="s">
        <v>161</v>
      </c>
      <c r="E171" s="39"/>
      <c r="F171" s="232" t="s">
        <v>214</v>
      </c>
      <c r="G171" s="39"/>
      <c r="H171" s="39"/>
      <c r="I171" s="233"/>
      <c r="J171" s="39"/>
      <c r="K171" s="39"/>
      <c r="L171" s="43"/>
      <c r="M171" s="234"/>
      <c r="N171" s="235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161</v>
      </c>
      <c r="AU171" s="16" t="s">
        <v>86</v>
      </c>
    </row>
    <row r="172" spans="1:51" s="13" customFormat="1" ht="12">
      <c r="A172" s="13"/>
      <c r="B172" s="237"/>
      <c r="C172" s="238"/>
      <c r="D172" s="231" t="s">
        <v>181</v>
      </c>
      <c r="E172" s="239" t="s">
        <v>1</v>
      </c>
      <c r="F172" s="240" t="s">
        <v>510</v>
      </c>
      <c r="G172" s="238"/>
      <c r="H172" s="241">
        <v>362.391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7" t="s">
        <v>181</v>
      </c>
      <c r="AU172" s="247" t="s">
        <v>86</v>
      </c>
      <c r="AV172" s="13" t="s">
        <v>86</v>
      </c>
      <c r="AW172" s="13" t="s">
        <v>32</v>
      </c>
      <c r="AX172" s="13" t="s">
        <v>76</v>
      </c>
      <c r="AY172" s="247" t="s">
        <v>152</v>
      </c>
    </row>
    <row r="173" spans="1:51" s="13" customFormat="1" ht="12">
      <c r="A173" s="13"/>
      <c r="B173" s="237"/>
      <c r="C173" s="238"/>
      <c r="D173" s="231" t="s">
        <v>181</v>
      </c>
      <c r="E173" s="239" t="s">
        <v>1</v>
      </c>
      <c r="F173" s="240" t="s">
        <v>511</v>
      </c>
      <c r="G173" s="238"/>
      <c r="H173" s="241">
        <v>32.103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7" t="s">
        <v>181</v>
      </c>
      <c r="AU173" s="247" t="s">
        <v>86</v>
      </c>
      <c r="AV173" s="13" t="s">
        <v>86</v>
      </c>
      <c r="AW173" s="13" t="s">
        <v>32</v>
      </c>
      <c r="AX173" s="13" t="s">
        <v>76</v>
      </c>
      <c r="AY173" s="247" t="s">
        <v>152</v>
      </c>
    </row>
    <row r="174" spans="1:51" s="14" customFormat="1" ht="12">
      <c r="A174" s="14"/>
      <c r="B174" s="248"/>
      <c r="C174" s="249"/>
      <c r="D174" s="231" t="s">
        <v>181</v>
      </c>
      <c r="E174" s="250" t="s">
        <v>1</v>
      </c>
      <c r="F174" s="251" t="s">
        <v>202</v>
      </c>
      <c r="G174" s="249"/>
      <c r="H174" s="252">
        <v>394.494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8" t="s">
        <v>181</v>
      </c>
      <c r="AU174" s="258" t="s">
        <v>86</v>
      </c>
      <c r="AV174" s="14" t="s">
        <v>159</v>
      </c>
      <c r="AW174" s="14" t="s">
        <v>32</v>
      </c>
      <c r="AX174" s="14" t="s">
        <v>84</v>
      </c>
      <c r="AY174" s="258" t="s">
        <v>152</v>
      </c>
    </row>
    <row r="175" spans="1:65" s="2" customFormat="1" ht="33" customHeight="1">
      <c r="A175" s="37"/>
      <c r="B175" s="38"/>
      <c r="C175" s="218" t="s">
        <v>242</v>
      </c>
      <c r="D175" s="218" t="s">
        <v>154</v>
      </c>
      <c r="E175" s="219" t="s">
        <v>512</v>
      </c>
      <c r="F175" s="220" t="s">
        <v>513</v>
      </c>
      <c r="G175" s="221" t="s">
        <v>178</v>
      </c>
      <c r="H175" s="222">
        <v>400.475</v>
      </c>
      <c r="I175" s="223"/>
      <c r="J175" s="224">
        <f>ROUND(I175*H175,2)</f>
        <v>0</v>
      </c>
      <c r="K175" s="220" t="s">
        <v>158</v>
      </c>
      <c r="L175" s="43"/>
      <c r="M175" s="225" t="s">
        <v>1</v>
      </c>
      <c r="N175" s="226" t="s">
        <v>41</v>
      </c>
      <c r="O175" s="90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9" t="s">
        <v>159</v>
      </c>
      <c r="AT175" s="229" t="s">
        <v>154</v>
      </c>
      <c r="AU175" s="229" t="s">
        <v>86</v>
      </c>
      <c r="AY175" s="16" t="s">
        <v>152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6" t="s">
        <v>84</v>
      </c>
      <c r="BK175" s="230">
        <f>ROUND(I175*H175,2)</f>
        <v>0</v>
      </c>
      <c r="BL175" s="16" t="s">
        <v>159</v>
      </c>
      <c r="BM175" s="229" t="s">
        <v>514</v>
      </c>
    </row>
    <row r="176" spans="1:47" s="2" customFormat="1" ht="12">
      <c r="A176" s="37"/>
      <c r="B176" s="38"/>
      <c r="C176" s="39"/>
      <c r="D176" s="231" t="s">
        <v>161</v>
      </c>
      <c r="E176" s="39"/>
      <c r="F176" s="232" t="s">
        <v>515</v>
      </c>
      <c r="G176" s="39"/>
      <c r="H176" s="39"/>
      <c r="I176" s="233"/>
      <c r="J176" s="39"/>
      <c r="K176" s="39"/>
      <c r="L176" s="43"/>
      <c r="M176" s="234"/>
      <c r="N176" s="235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161</v>
      </c>
      <c r="AU176" s="16" t="s">
        <v>86</v>
      </c>
    </row>
    <row r="177" spans="1:51" s="13" customFormat="1" ht="12">
      <c r="A177" s="13"/>
      <c r="B177" s="237"/>
      <c r="C177" s="238"/>
      <c r="D177" s="231" t="s">
        <v>181</v>
      </c>
      <c r="E177" s="239" t="s">
        <v>1</v>
      </c>
      <c r="F177" s="240" t="s">
        <v>516</v>
      </c>
      <c r="G177" s="238"/>
      <c r="H177" s="241">
        <v>400.475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7" t="s">
        <v>181</v>
      </c>
      <c r="AU177" s="247" t="s">
        <v>86</v>
      </c>
      <c r="AV177" s="13" t="s">
        <v>86</v>
      </c>
      <c r="AW177" s="13" t="s">
        <v>32</v>
      </c>
      <c r="AX177" s="13" t="s">
        <v>84</v>
      </c>
      <c r="AY177" s="247" t="s">
        <v>152</v>
      </c>
    </row>
    <row r="178" spans="1:65" s="2" customFormat="1" ht="62.7" customHeight="1">
      <c r="A178" s="37"/>
      <c r="B178" s="38"/>
      <c r="C178" s="218" t="s">
        <v>248</v>
      </c>
      <c r="D178" s="218" t="s">
        <v>154</v>
      </c>
      <c r="E178" s="219" t="s">
        <v>224</v>
      </c>
      <c r="F178" s="220" t="s">
        <v>225</v>
      </c>
      <c r="G178" s="221" t="s">
        <v>178</v>
      </c>
      <c r="H178" s="222">
        <v>12.36</v>
      </c>
      <c r="I178" s="223"/>
      <c r="J178" s="224">
        <f>ROUND(I178*H178,2)</f>
        <v>0</v>
      </c>
      <c r="K178" s="220" t="s">
        <v>158</v>
      </c>
      <c r="L178" s="43"/>
      <c r="M178" s="225" t="s">
        <v>1</v>
      </c>
      <c r="N178" s="226" t="s">
        <v>41</v>
      </c>
      <c r="O178" s="90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9" t="s">
        <v>159</v>
      </c>
      <c r="AT178" s="229" t="s">
        <v>154</v>
      </c>
      <c r="AU178" s="229" t="s">
        <v>86</v>
      </c>
      <c r="AY178" s="16" t="s">
        <v>152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6" t="s">
        <v>84</v>
      </c>
      <c r="BK178" s="230">
        <f>ROUND(I178*H178,2)</f>
        <v>0</v>
      </c>
      <c r="BL178" s="16" t="s">
        <v>159</v>
      </c>
      <c r="BM178" s="229" t="s">
        <v>517</v>
      </c>
    </row>
    <row r="179" spans="1:47" s="2" customFormat="1" ht="12">
      <c r="A179" s="37"/>
      <c r="B179" s="38"/>
      <c r="C179" s="39"/>
      <c r="D179" s="231" t="s">
        <v>161</v>
      </c>
      <c r="E179" s="39"/>
      <c r="F179" s="232" t="s">
        <v>225</v>
      </c>
      <c r="G179" s="39"/>
      <c r="H179" s="39"/>
      <c r="I179" s="233"/>
      <c r="J179" s="39"/>
      <c r="K179" s="39"/>
      <c r="L179" s="43"/>
      <c r="M179" s="234"/>
      <c r="N179" s="235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161</v>
      </c>
      <c r="AU179" s="16" t="s">
        <v>86</v>
      </c>
    </row>
    <row r="180" spans="1:51" s="13" customFormat="1" ht="12">
      <c r="A180" s="13"/>
      <c r="B180" s="237"/>
      <c r="C180" s="238"/>
      <c r="D180" s="231" t="s">
        <v>181</v>
      </c>
      <c r="E180" s="239" t="s">
        <v>1</v>
      </c>
      <c r="F180" s="240" t="s">
        <v>188</v>
      </c>
      <c r="G180" s="238"/>
      <c r="H180" s="241">
        <v>1.56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7" t="s">
        <v>181</v>
      </c>
      <c r="AU180" s="247" t="s">
        <v>86</v>
      </c>
      <c r="AV180" s="13" t="s">
        <v>86</v>
      </c>
      <c r="AW180" s="13" t="s">
        <v>32</v>
      </c>
      <c r="AX180" s="13" t="s">
        <v>76</v>
      </c>
      <c r="AY180" s="247" t="s">
        <v>152</v>
      </c>
    </row>
    <row r="181" spans="1:51" s="13" customFormat="1" ht="12">
      <c r="A181" s="13"/>
      <c r="B181" s="237"/>
      <c r="C181" s="238"/>
      <c r="D181" s="231" t="s">
        <v>181</v>
      </c>
      <c r="E181" s="239" t="s">
        <v>1</v>
      </c>
      <c r="F181" s="240" t="s">
        <v>518</v>
      </c>
      <c r="G181" s="238"/>
      <c r="H181" s="241">
        <v>10.8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181</v>
      </c>
      <c r="AU181" s="247" t="s">
        <v>86</v>
      </c>
      <c r="AV181" s="13" t="s">
        <v>86</v>
      </c>
      <c r="AW181" s="13" t="s">
        <v>32</v>
      </c>
      <c r="AX181" s="13" t="s">
        <v>76</v>
      </c>
      <c r="AY181" s="247" t="s">
        <v>152</v>
      </c>
    </row>
    <row r="182" spans="1:51" s="14" customFormat="1" ht="12">
      <c r="A182" s="14"/>
      <c r="B182" s="248"/>
      <c r="C182" s="249"/>
      <c r="D182" s="231" t="s">
        <v>181</v>
      </c>
      <c r="E182" s="250" t="s">
        <v>1</v>
      </c>
      <c r="F182" s="251" t="s">
        <v>202</v>
      </c>
      <c r="G182" s="249"/>
      <c r="H182" s="252">
        <v>12.360000000000001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8" t="s">
        <v>181</v>
      </c>
      <c r="AU182" s="258" t="s">
        <v>86</v>
      </c>
      <c r="AV182" s="14" t="s">
        <v>159</v>
      </c>
      <c r="AW182" s="14" t="s">
        <v>32</v>
      </c>
      <c r="AX182" s="14" t="s">
        <v>84</v>
      </c>
      <c r="AY182" s="258" t="s">
        <v>152</v>
      </c>
    </row>
    <row r="183" spans="1:65" s="2" customFormat="1" ht="16.5" customHeight="1">
      <c r="A183" s="37"/>
      <c r="B183" s="38"/>
      <c r="C183" s="259" t="s">
        <v>255</v>
      </c>
      <c r="D183" s="259" t="s">
        <v>204</v>
      </c>
      <c r="E183" s="260" t="s">
        <v>519</v>
      </c>
      <c r="F183" s="261" t="s">
        <v>520</v>
      </c>
      <c r="G183" s="262" t="s">
        <v>207</v>
      </c>
      <c r="H183" s="263">
        <v>12</v>
      </c>
      <c r="I183" s="264"/>
      <c r="J183" s="265">
        <f>ROUND(I183*H183,2)</f>
        <v>0</v>
      </c>
      <c r="K183" s="261" t="s">
        <v>158</v>
      </c>
      <c r="L183" s="266"/>
      <c r="M183" s="267" t="s">
        <v>1</v>
      </c>
      <c r="N183" s="268" t="s">
        <v>41</v>
      </c>
      <c r="O183" s="90"/>
      <c r="P183" s="227">
        <f>O183*H183</f>
        <v>0</v>
      </c>
      <c r="Q183" s="227">
        <v>1</v>
      </c>
      <c r="R183" s="227">
        <f>Q183*H183</f>
        <v>12</v>
      </c>
      <c r="S183" s="227">
        <v>0</v>
      </c>
      <c r="T183" s="228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9" t="s">
        <v>195</v>
      </c>
      <c r="AT183" s="229" t="s">
        <v>204</v>
      </c>
      <c r="AU183" s="229" t="s">
        <v>86</v>
      </c>
      <c r="AY183" s="16" t="s">
        <v>152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6" t="s">
        <v>84</v>
      </c>
      <c r="BK183" s="230">
        <f>ROUND(I183*H183,2)</f>
        <v>0</v>
      </c>
      <c r="BL183" s="16" t="s">
        <v>159</v>
      </c>
      <c r="BM183" s="229" t="s">
        <v>521</v>
      </c>
    </row>
    <row r="184" spans="1:47" s="2" customFormat="1" ht="12">
      <c r="A184" s="37"/>
      <c r="B184" s="38"/>
      <c r="C184" s="39"/>
      <c r="D184" s="231" t="s">
        <v>161</v>
      </c>
      <c r="E184" s="39"/>
      <c r="F184" s="232" t="s">
        <v>520</v>
      </c>
      <c r="G184" s="39"/>
      <c r="H184" s="39"/>
      <c r="I184" s="233"/>
      <c r="J184" s="39"/>
      <c r="K184" s="39"/>
      <c r="L184" s="43"/>
      <c r="M184" s="234"/>
      <c r="N184" s="235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161</v>
      </c>
      <c r="AU184" s="16" t="s">
        <v>86</v>
      </c>
    </row>
    <row r="185" spans="1:51" s="13" customFormat="1" ht="12">
      <c r="A185" s="13"/>
      <c r="B185" s="237"/>
      <c r="C185" s="238"/>
      <c r="D185" s="231" t="s">
        <v>181</v>
      </c>
      <c r="E185" s="239" t="s">
        <v>1</v>
      </c>
      <c r="F185" s="240" t="s">
        <v>522</v>
      </c>
      <c r="G185" s="238"/>
      <c r="H185" s="241">
        <v>6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7" t="s">
        <v>181</v>
      </c>
      <c r="AU185" s="247" t="s">
        <v>86</v>
      </c>
      <c r="AV185" s="13" t="s">
        <v>86</v>
      </c>
      <c r="AW185" s="13" t="s">
        <v>32</v>
      </c>
      <c r="AX185" s="13" t="s">
        <v>76</v>
      </c>
      <c r="AY185" s="247" t="s">
        <v>152</v>
      </c>
    </row>
    <row r="186" spans="1:51" s="13" customFormat="1" ht="12">
      <c r="A186" s="13"/>
      <c r="B186" s="237"/>
      <c r="C186" s="238"/>
      <c r="D186" s="231" t="s">
        <v>181</v>
      </c>
      <c r="E186" s="239" t="s">
        <v>1</v>
      </c>
      <c r="F186" s="240" t="s">
        <v>523</v>
      </c>
      <c r="G186" s="238"/>
      <c r="H186" s="241">
        <v>12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7" t="s">
        <v>181</v>
      </c>
      <c r="AU186" s="247" t="s">
        <v>86</v>
      </c>
      <c r="AV186" s="13" t="s">
        <v>86</v>
      </c>
      <c r="AW186" s="13" t="s">
        <v>32</v>
      </c>
      <c r="AX186" s="13" t="s">
        <v>84</v>
      </c>
      <c r="AY186" s="247" t="s">
        <v>152</v>
      </c>
    </row>
    <row r="187" spans="1:65" s="2" customFormat="1" ht="16.5" customHeight="1">
      <c r="A187" s="37"/>
      <c r="B187" s="38"/>
      <c r="C187" s="259" t="s">
        <v>260</v>
      </c>
      <c r="D187" s="259" t="s">
        <v>204</v>
      </c>
      <c r="E187" s="260" t="s">
        <v>228</v>
      </c>
      <c r="F187" s="261" t="s">
        <v>229</v>
      </c>
      <c r="G187" s="262" t="s">
        <v>207</v>
      </c>
      <c r="H187" s="263">
        <v>3.12</v>
      </c>
      <c r="I187" s="264"/>
      <c r="J187" s="265">
        <f>ROUND(I187*H187,2)</f>
        <v>0</v>
      </c>
      <c r="K187" s="261" t="s">
        <v>158</v>
      </c>
      <c r="L187" s="266"/>
      <c r="M187" s="267" t="s">
        <v>1</v>
      </c>
      <c r="N187" s="268" t="s">
        <v>41</v>
      </c>
      <c r="O187" s="90"/>
      <c r="P187" s="227">
        <f>O187*H187</f>
        <v>0</v>
      </c>
      <c r="Q187" s="227">
        <v>1</v>
      </c>
      <c r="R187" s="227">
        <f>Q187*H187</f>
        <v>3.12</v>
      </c>
      <c r="S187" s="227">
        <v>0</v>
      </c>
      <c r="T187" s="228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9" t="s">
        <v>195</v>
      </c>
      <c r="AT187" s="229" t="s">
        <v>204</v>
      </c>
      <c r="AU187" s="229" t="s">
        <v>86</v>
      </c>
      <c r="AY187" s="16" t="s">
        <v>152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6" t="s">
        <v>84</v>
      </c>
      <c r="BK187" s="230">
        <f>ROUND(I187*H187,2)</f>
        <v>0</v>
      </c>
      <c r="BL187" s="16" t="s">
        <v>159</v>
      </c>
      <c r="BM187" s="229" t="s">
        <v>524</v>
      </c>
    </row>
    <row r="188" spans="1:47" s="2" customFormat="1" ht="12">
      <c r="A188" s="37"/>
      <c r="B188" s="38"/>
      <c r="C188" s="39"/>
      <c r="D188" s="231" t="s">
        <v>161</v>
      </c>
      <c r="E188" s="39"/>
      <c r="F188" s="232" t="s">
        <v>229</v>
      </c>
      <c r="G188" s="39"/>
      <c r="H188" s="39"/>
      <c r="I188" s="233"/>
      <c r="J188" s="39"/>
      <c r="K188" s="39"/>
      <c r="L188" s="43"/>
      <c r="M188" s="234"/>
      <c r="N188" s="235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161</v>
      </c>
      <c r="AU188" s="16" t="s">
        <v>86</v>
      </c>
    </row>
    <row r="189" spans="1:51" s="13" customFormat="1" ht="12">
      <c r="A189" s="13"/>
      <c r="B189" s="237"/>
      <c r="C189" s="238"/>
      <c r="D189" s="231" t="s">
        <v>181</v>
      </c>
      <c r="E189" s="239" t="s">
        <v>1</v>
      </c>
      <c r="F189" s="240" t="s">
        <v>525</v>
      </c>
      <c r="G189" s="238"/>
      <c r="H189" s="241">
        <v>3.12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7" t="s">
        <v>181</v>
      </c>
      <c r="AU189" s="247" t="s">
        <v>86</v>
      </c>
      <c r="AV189" s="13" t="s">
        <v>86</v>
      </c>
      <c r="AW189" s="13" t="s">
        <v>32</v>
      </c>
      <c r="AX189" s="13" t="s">
        <v>84</v>
      </c>
      <c r="AY189" s="247" t="s">
        <v>152</v>
      </c>
    </row>
    <row r="190" spans="1:65" s="2" customFormat="1" ht="37.8" customHeight="1">
      <c r="A190" s="37"/>
      <c r="B190" s="38"/>
      <c r="C190" s="218" t="s">
        <v>265</v>
      </c>
      <c r="D190" s="218" t="s">
        <v>154</v>
      </c>
      <c r="E190" s="219" t="s">
        <v>233</v>
      </c>
      <c r="F190" s="220" t="s">
        <v>234</v>
      </c>
      <c r="G190" s="221" t="s">
        <v>157</v>
      </c>
      <c r="H190" s="222">
        <v>160.515</v>
      </c>
      <c r="I190" s="223"/>
      <c r="J190" s="224">
        <f>ROUND(I190*H190,2)</f>
        <v>0</v>
      </c>
      <c r="K190" s="220" t="s">
        <v>158</v>
      </c>
      <c r="L190" s="43"/>
      <c r="M190" s="225" t="s">
        <v>1</v>
      </c>
      <c r="N190" s="226" t="s">
        <v>41</v>
      </c>
      <c r="O190" s="90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9" t="s">
        <v>159</v>
      </c>
      <c r="AT190" s="229" t="s">
        <v>154</v>
      </c>
      <c r="AU190" s="229" t="s">
        <v>86</v>
      </c>
      <c r="AY190" s="16" t="s">
        <v>152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6" t="s">
        <v>84</v>
      </c>
      <c r="BK190" s="230">
        <f>ROUND(I190*H190,2)</f>
        <v>0</v>
      </c>
      <c r="BL190" s="16" t="s">
        <v>159</v>
      </c>
      <c r="BM190" s="229" t="s">
        <v>526</v>
      </c>
    </row>
    <row r="191" spans="1:47" s="2" customFormat="1" ht="12">
      <c r="A191" s="37"/>
      <c r="B191" s="38"/>
      <c r="C191" s="39"/>
      <c r="D191" s="231" t="s">
        <v>161</v>
      </c>
      <c r="E191" s="39"/>
      <c r="F191" s="232" t="s">
        <v>234</v>
      </c>
      <c r="G191" s="39"/>
      <c r="H191" s="39"/>
      <c r="I191" s="233"/>
      <c r="J191" s="39"/>
      <c r="K191" s="39"/>
      <c r="L191" s="43"/>
      <c r="M191" s="234"/>
      <c r="N191" s="235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161</v>
      </c>
      <c r="AU191" s="16" t="s">
        <v>86</v>
      </c>
    </row>
    <row r="192" spans="1:51" s="13" customFormat="1" ht="12">
      <c r="A192" s="13"/>
      <c r="B192" s="237"/>
      <c r="C192" s="238"/>
      <c r="D192" s="231" t="s">
        <v>181</v>
      </c>
      <c r="E192" s="239" t="s">
        <v>1</v>
      </c>
      <c r="F192" s="240" t="s">
        <v>527</v>
      </c>
      <c r="G192" s="238"/>
      <c r="H192" s="241">
        <v>160.515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7" t="s">
        <v>181</v>
      </c>
      <c r="AU192" s="247" t="s">
        <v>86</v>
      </c>
      <c r="AV192" s="13" t="s">
        <v>86</v>
      </c>
      <c r="AW192" s="13" t="s">
        <v>32</v>
      </c>
      <c r="AX192" s="13" t="s">
        <v>84</v>
      </c>
      <c r="AY192" s="247" t="s">
        <v>152</v>
      </c>
    </row>
    <row r="193" spans="1:65" s="2" customFormat="1" ht="16.5" customHeight="1">
      <c r="A193" s="37"/>
      <c r="B193" s="38"/>
      <c r="C193" s="259" t="s">
        <v>7</v>
      </c>
      <c r="D193" s="259" t="s">
        <v>204</v>
      </c>
      <c r="E193" s="260" t="s">
        <v>237</v>
      </c>
      <c r="F193" s="261" t="s">
        <v>238</v>
      </c>
      <c r="G193" s="262" t="s">
        <v>239</v>
      </c>
      <c r="H193" s="263">
        <v>2.408</v>
      </c>
      <c r="I193" s="264"/>
      <c r="J193" s="265">
        <f>ROUND(I193*H193,2)</f>
        <v>0</v>
      </c>
      <c r="K193" s="261" t="s">
        <v>158</v>
      </c>
      <c r="L193" s="266"/>
      <c r="M193" s="267" t="s">
        <v>1</v>
      </c>
      <c r="N193" s="268" t="s">
        <v>41</v>
      </c>
      <c r="O193" s="90"/>
      <c r="P193" s="227">
        <f>O193*H193</f>
        <v>0</v>
      </c>
      <c r="Q193" s="227">
        <v>0.001</v>
      </c>
      <c r="R193" s="227">
        <f>Q193*H193</f>
        <v>0.002408</v>
      </c>
      <c r="S193" s="227">
        <v>0</v>
      </c>
      <c r="T193" s="228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9" t="s">
        <v>195</v>
      </c>
      <c r="AT193" s="229" t="s">
        <v>204</v>
      </c>
      <c r="AU193" s="229" t="s">
        <v>86</v>
      </c>
      <c r="AY193" s="16" t="s">
        <v>152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6" t="s">
        <v>84</v>
      </c>
      <c r="BK193" s="230">
        <f>ROUND(I193*H193,2)</f>
        <v>0</v>
      </c>
      <c r="BL193" s="16" t="s">
        <v>159</v>
      </c>
      <c r="BM193" s="229" t="s">
        <v>528</v>
      </c>
    </row>
    <row r="194" spans="1:47" s="2" customFormat="1" ht="12">
      <c r="A194" s="37"/>
      <c r="B194" s="38"/>
      <c r="C194" s="39"/>
      <c r="D194" s="231" t="s">
        <v>161</v>
      </c>
      <c r="E194" s="39"/>
      <c r="F194" s="232" t="s">
        <v>238</v>
      </c>
      <c r="G194" s="39"/>
      <c r="H194" s="39"/>
      <c r="I194" s="233"/>
      <c r="J194" s="39"/>
      <c r="K194" s="39"/>
      <c r="L194" s="43"/>
      <c r="M194" s="234"/>
      <c r="N194" s="235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161</v>
      </c>
      <c r="AU194" s="16" t="s">
        <v>86</v>
      </c>
    </row>
    <row r="195" spans="1:51" s="13" customFormat="1" ht="12">
      <c r="A195" s="13"/>
      <c r="B195" s="237"/>
      <c r="C195" s="238"/>
      <c r="D195" s="231" t="s">
        <v>181</v>
      </c>
      <c r="E195" s="239" t="s">
        <v>1</v>
      </c>
      <c r="F195" s="240" t="s">
        <v>529</v>
      </c>
      <c r="G195" s="238"/>
      <c r="H195" s="241">
        <v>2.408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7" t="s">
        <v>181</v>
      </c>
      <c r="AU195" s="247" t="s">
        <v>86</v>
      </c>
      <c r="AV195" s="13" t="s">
        <v>86</v>
      </c>
      <c r="AW195" s="13" t="s">
        <v>32</v>
      </c>
      <c r="AX195" s="13" t="s">
        <v>84</v>
      </c>
      <c r="AY195" s="247" t="s">
        <v>152</v>
      </c>
    </row>
    <row r="196" spans="1:65" s="2" customFormat="1" ht="24.15" customHeight="1">
      <c r="A196" s="37"/>
      <c r="B196" s="38"/>
      <c r="C196" s="218" t="s">
        <v>272</v>
      </c>
      <c r="D196" s="218" t="s">
        <v>154</v>
      </c>
      <c r="E196" s="219" t="s">
        <v>243</v>
      </c>
      <c r="F196" s="220" t="s">
        <v>244</v>
      </c>
      <c r="G196" s="221" t="s">
        <v>157</v>
      </c>
      <c r="H196" s="222">
        <v>723.902</v>
      </c>
      <c r="I196" s="223"/>
      <c r="J196" s="224">
        <f>ROUND(I196*H196,2)</f>
        <v>0</v>
      </c>
      <c r="K196" s="220" t="s">
        <v>158</v>
      </c>
      <c r="L196" s="43"/>
      <c r="M196" s="225" t="s">
        <v>1</v>
      </c>
      <c r="N196" s="226" t="s">
        <v>41</v>
      </c>
      <c r="O196" s="90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9" t="s">
        <v>159</v>
      </c>
      <c r="AT196" s="229" t="s">
        <v>154</v>
      </c>
      <c r="AU196" s="229" t="s">
        <v>86</v>
      </c>
      <c r="AY196" s="16" t="s">
        <v>152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6" t="s">
        <v>84</v>
      </c>
      <c r="BK196" s="230">
        <f>ROUND(I196*H196,2)</f>
        <v>0</v>
      </c>
      <c r="BL196" s="16" t="s">
        <v>159</v>
      </c>
      <c r="BM196" s="229" t="s">
        <v>530</v>
      </c>
    </row>
    <row r="197" spans="1:47" s="2" customFormat="1" ht="12">
      <c r="A197" s="37"/>
      <c r="B197" s="38"/>
      <c r="C197" s="39"/>
      <c r="D197" s="231" t="s">
        <v>161</v>
      </c>
      <c r="E197" s="39"/>
      <c r="F197" s="232" t="s">
        <v>246</v>
      </c>
      <c r="G197" s="39"/>
      <c r="H197" s="39"/>
      <c r="I197" s="233"/>
      <c r="J197" s="39"/>
      <c r="K197" s="39"/>
      <c r="L197" s="43"/>
      <c r="M197" s="234"/>
      <c r="N197" s="235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161</v>
      </c>
      <c r="AU197" s="16" t="s">
        <v>86</v>
      </c>
    </row>
    <row r="198" spans="1:51" s="13" customFormat="1" ht="12">
      <c r="A198" s="13"/>
      <c r="B198" s="237"/>
      <c r="C198" s="238"/>
      <c r="D198" s="231" t="s">
        <v>181</v>
      </c>
      <c r="E198" s="239" t="s">
        <v>1</v>
      </c>
      <c r="F198" s="240" t="s">
        <v>531</v>
      </c>
      <c r="G198" s="238"/>
      <c r="H198" s="241">
        <v>723.902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7" t="s">
        <v>181</v>
      </c>
      <c r="AU198" s="247" t="s">
        <v>86</v>
      </c>
      <c r="AV198" s="13" t="s">
        <v>86</v>
      </c>
      <c r="AW198" s="13" t="s">
        <v>32</v>
      </c>
      <c r="AX198" s="13" t="s">
        <v>84</v>
      </c>
      <c r="AY198" s="247" t="s">
        <v>152</v>
      </c>
    </row>
    <row r="199" spans="1:65" s="2" customFormat="1" ht="16.5" customHeight="1">
      <c r="A199" s="37"/>
      <c r="B199" s="38"/>
      <c r="C199" s="218" t="s">
        <v>277</v>
      </c>
      <c r="D199" s="218" t="s">
        <v>154</v>
      </c>
      <c r="E199" s="219" t="s">
        <v>249</v>
      </c>
      <c r="F199" s="220" t="s">
        <v>250</v>
      </c>
      <c r="G199" s="221" t="s">
        <v>157</v>
      </c>
      <c r="H199" s="222">
        <v>392.515</v>
      </c>
      <c r="I199" s="223"/>
      <c r="J199" s="224">
        <f>ROUND(I199*H199,2)</f>
        <v>0</v>
      </c>
      <c r="K199" s="220" t="s">
        <v>158</v>
      </c>
      <c r="L199" s="43"/>
      <c r="M199" s="225" t="s">
        <v>1</v>
      </c>
      <c r="N199" s="226" t="s">
        <v>41</v>
      </c>
      <c r="O199" s="90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9" t="s">
        <v>159</v>
      </c>
      <c r="AT199" s="229" t="s">
        <v>154</v>
      </c>
      <c r="AU199" s="229" t="s">
        <v>86</v>
      </c>
      <c r="AY199" s="16" t="s">
        <v>152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6" t="s">
        <v>84</v>
      </c>
      <c r="BK199" s="230">
        <f>ROUND(I199*H199,2)</f>
        <v>0</v>
      </c>
      <c r="BL199" s="16" t="s">
        <v>159</v>
      </c>
      <c r="BM199" s="229" t="s">
        <v>532</v>
      </c>
    </row>
    <row r="200" spans="1:47" s="2" customFormat="1" ht="12">
      <c r="A200" s="37"/>
      <c r="B200" s="38"/>
      <c r="C200" s="39"/>
      <c r="D200" s="231" t="s">
        <v>161</v>
      </c>
      <c r="E200" s="39"/>
      <c r="F200" s="232" t="s">
        <v>252</v>
      </c>
      <c r="G200" s="39"/>
      <c r="H200" s="39"/>
      <c r="I200" s="233"/>
      <c r="J200" s="39"/>
      <c r="K200" s="39"/>
      <c r="L200" s="43"/>
      <c r="M200" s="234"/>
      <c r="N200" s="235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161</v>
      </c>
      <c r="AU200" s="16" t="s">
        <v>86</v>
      </c>
    </row>
    <row r="201" spans="1:51" s="13" customFormat="1" ht="12">
      <c r="A201" s="13"/>
      <c r="B201" s="237"/>
      <c r="C201" s="238"/>
      <c r="D201" s="231" t="s">
        <v>181</v>
      </c>
      <c r="E201" s="239" t="s">
        <v>1</v>
      </c>
      <c r="F201" s="240" t="s">
        <v>533</v>
      </c>
      <c r="G201" s="238"/>
      <c r="H201" s="241">
        <v>392.515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7" t="s">
        <v>181</v>
      </c>
      <c r="AU201" s="247" t="s">
        <v>86</v>
      </c>
      <c r="AV201" s="13" t="s">
        <v>86</v>
      </c>
      <c r="AW201" s="13" t="s">
        <v>32</v>
      </c>
      <c r="AX201" s="13" t="s">
        <v>84</v>
      </c>
      <c r="AY201" s="247" t="s">
        <v>152</v>
      </c>
    </row>
    <row r="202" spans="1:63" s="12" customFormat="1" ht="22.8" customHeight="1">
      <c r="A202" s="12"/>
      <c r="B202" s="202"/>
      <c r="C202" s="203"/>
      <c r="D202" s="204" t="s">
        <v>75</v>
      </c>
      <c r="E202" s="216" t="s">
        <v>175</v>
      </c>
      <c r="F202" s="216" t="s">
        <v>254</v>
      </c>
      <c r="G202" s="203"/>
      <c r="H202" s="203"/>
      <c r="I202" s="206"/>
      <c r="J202" s="217">
        <f>BK202</f>
        <v>0</v>
      </c>
      <c r="K202" s="203"/>
      <c r="L202" s="208"/>
      <c r="M202" s="209"/>
      <c r="N202" s="210"/>
      <c r="O202" s="210"/>
      <c r="P202" s="211">
        <f>SUM(P203:P252)</f>
        <v>0</v>
      </c>
      <c r="Q202" s="210"/>
      <c r="R202" s="211">
        <f>SUM(R203:R252)</f>
        <v>237.53293730000001</v>
      </c>
      <c r="S202" s="210"/>
      <c r="T202" s="212">
        <f>SUM(T203:T252)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3" t="s">
        <v>84</v>
      </c>
      <c r="AT202" s="214" t="s">
        <v>75</v>
      </c>
      <c r="AU202" s="214" t="s">
        <v>84</v>
      </c>
      <c r="AY202" s="213" t="s">
        <v>152</v>
      </c>
      <c r="BK202" s="215">
        <f>SUM(BK203:BK252)</f>
        <v>0</v>
      </c>
    </row>
    <row r="203" spans="1:65" s="2" customFormat="1" ht="24.15" customHeight="1">
      <c r="A203" s="37"/>
      <c r="B203" s="38"/>
      <c r="C203" s="218" t="s">
        <v>281</v>
      </c>
      <c r="D203" s="218" t="s">
        <v>154</v>
      </c>
      <c r="E203" s="219" t="s">
        <v>256</v>
      </c>
      <c r="F203" s="220" t="s">
        <v>257</v>
      </c>
      <c r="G203" s="221" t="s">
        <v>157</v>
      </c>
      <c r="H203" s="222">
        <v>88.14</v>
      </c>
      <c r="I203" s="223"/>
      <c r="J203" s="224">
        <f>ROUND(I203*H203,2)</f>
        <v>0</v>
      </c>
      <c r="K203" s="220" t="s">
        <v>158</v>
      </c>
      <c r="L203" s="43"/>
      <c r="M203" s="225" t="s">
        <v>1</v>
      </c>
      <c r="N203" s="226" t="s">
        <v>41</v>
      </c>
      <c r="O203" s="90"/>
      <c r="P203" s="227">
        <f>O203*H203</f>
        <v>0</v>
      </c>
      <c r="Q203" s="227">
        <v>0.345</v>
      </c>
      <c r="R203" s="227">
        <f>Q203*H203</f>
        <v>30.408299999999997</v>
      </c>
      <c r="S203" s="227">
        <v>0</v>
      </c>
      <c r="T203" s="228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9" t="s">
        <v>159</v>
      </c>
      <c r="AT203" s="229" t="s">
        <v>154</v>
      </c>
      <c r="AU203" s="229" t="s">
        <v>86</v>
      </c>
      <c r="AY203" s="16" t="s">
        <v>152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6" t="s">
        <v>84</v>
      </c>
      <c r="BK203" s="230">
        <f>ROUND(I203*H203,2)</f>
        <v>0</v>
      </c>
      <c r="BL203" s="16" t="s">
        <v>159</v>
      </c>
      <c r="BM203" s="229" t="s">
        <v>534</v>
      </c>
    </row>
    <row r="204" spans="1:47" s="2" customFormat="1" ht="12">
      <c r="A204" s="37"/>
      <c r="B204" s="38"/>
      <c r="C204" s="39"/>
      <c r="D204" s="231" t="s">
        <v>161</v>
      </c>
      <c r="E204" s="39"/>
      <c r="F204" s="232" t="s">
        <v>257</v>
      </c>
      <c r="G204" s="39"/>
      <c r="H204" s="39"/>
      <c r="I204" s="233"/>
      <c r="J204" s="39"/>
      <c r="K204" s="39"/>
      <c r="L204" s="43"/>
      <c r="M204" s="234"/>
      <c r="N204" s="235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161</v>
      </c>
      <c r="AU204" s="16" t="s">
        <v>86</v>
      </c>
    </row>
    <row r="205" spans="1:51" s="13" customFormat="1" ht="12">
      <c r="A205" s="13"/>
      <c r="B205" s="237"/>
      <c r="C205" s="238"/>
      <c r="D205" s="231" t="s">
        <v>181</v>
      </c>
      <c r="E205" s="239" t="s">
        <v>1</v>
      </c>
      <c r="F205" s="240" t="s">
        <v>259</v>
      </c>
      <c r="G205" s="238"/>
      <c r="H205" s="241">
        <v>88.14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7" t="s">
        <v>181</v>
      </c>
      <c r="AU205" s="247" t="s">
        <v>86</v>
      </c>
      <c r="AV205" s="13" t="s">
        <v>86</v>
      </c>
      <c r="AW205" s="13" t="s">
        <v>32</v>
      </c>
      <c r="AX205" s="13" t="s">
        <v>84</v>
      </c>
      <c r="AY205" s="247" t="s">
        <v>152</v>
      </c>
    </row>
    <row r="206" spans="1:65" s="2" customFormat="1" ht="24.15" customHeight="1">
      <c r="A206" s="37"/>
      <c r="B206" s="38"/>
      <c r="C206" s="218" t="s">
        <v>286</v>
      </c>
      <c r="D206" s="218" t="s">
        <v>154</v>
      </c>
      <c r="E206" s="219" t="s">
        <v>261</v>
      </c>
      <c r="F206" s="220" t="s">
        <v>262</v>
      </c>
      <c r="G206" s="221" t="s">
        <v>157</v>
      </c>
      <c r="H206" s="222">
        <v>162.8</v>
      </c>
      <c r="I206" s="223"/>
      <c r="J206" s="224">
        <f>ROUND(I206*H206,2)</f>
        <v>0</v>
      </c>
      <c r="K206" s="220" t="s">
        <v>158</v>
      </c>
      <c r="L206" s="43"/>
      <c r="M206" s="225" t="s">
        <v>1</v>
      </c>
      <c r="N206" s="226" t="s">
        <v>41</v>
      </c>
      <c r="O206" s="90"/>
      <c r="P206" s="227">
        <f>O206*H206</f>
        <v>0</v>
      </c>
      <c r="Q206" s="227">
        <v>0.46</v>
      </c>
      <c r="R206" s="227">
        <f>Q206*H206</f>
        <v>74.888</v>
      </c>
      <c r="S206" s="227">
        <v>0</v>
      </c>
      <c r="T206" s="228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9" t="s">
        <v>159</v>
      </c>
      <c r="AT206" s="229" t="s">
        <v>154</v>
      </c>
      <c r="AU206" s="229" t="s">
        <v>86</v>
      </c>
      <c r="AY206" s="16" t="s">
        <v>152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6" t="s">
        <v>84</v>
      </c>
      <c r="BK206" s="230">
        <f>ROUND(I206*H206,2)</f>
        <v>0</v>
      </c>
      <c r="BL206" s="16" t="s">
        <v>159</v>
      </c>
      <c r="BM206" s="229" t="s">
        <v>535</v>
      </c>
    </row>
    <row r="207" spans="1:47" s="2" customFormat="1" ht="12">
      <c r="A207" s="37"/>
      <c r="B207" s="38"/>
      <c r="C207" s="39"/>
      <c r="D207" s="231" t="s">
        <v>161</v>
      </c>
      <c r="E207" s="39"/>
      <c r="F207" s="232" t="s">
        <v>262</v>
      </c>
      <c r="G207" s="39"/>
      <c r="H207" s="39"/>
      <c r="I207" s="233"/>
      <c r="J207" s="39"/>
      <c r="K207" s="39"/>
      <c r="L207" s="43"/>
      <c r="M207" s="234"/>
      <c r="N207" s="235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161</v>
      </c>
      <c r="AU207" s="16" t="s">
        <v>86</v>
      </c>
    </row>
    <row r="208" spans="1:51" s="13" customFormat="1" ht="12">
      <c r="A208" s="13"/>
      <c r="B208" s="237"/>
      <c r="C208" s="238"/>
      <c r="D208" s="231" t="s">
        <v>181</v>
      </c>
      <c r="E208" s="239" t="s">
        <v>1</v>
      </c>
      <c r="F208" s="240" t="s">
        <v>110</v>
      </c>
      <c r="G208" s="238"/>
      <c r="H208" s="241">
        <v>162.8</v>
      </c>
      <c r="I208" s="242"/>
      <c r="J208" s="238"/>
      <c r="K208" s="238"/>
      <c r="L208" s="243"/>
      <c r="M208" s="244"/>
      <c r="N208" s="245"/>
      <c r="O208" s="245"/>
      <c r="P208" s="245"/>
      <c r="Q208" s="245"/>
      <c r="R208" s="245"/>
      <c r="S208" s="245"/>
      <c r="T208" s="24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7" t="s">
        <v>181</v>
      </c>
      <c r="AU208" s="247" t="s">
        <v>86</v>
      </c>
      <c r="AV208" s="13" t="s">
        <v>86</v>
      </c>
      <c r="AW208" s="13" t="s">
        <v>32</v>
      </c>
      <c r="AX208" s="13" t="s">
        <v>84</v>
      </c>
      <c r="AY208" s="247" t="s">
        <v>152</v>
      </c>
    </row>
    <row r="209" spans="1:65" s="2" customFormat="1" ht="24.15" customHeight="1">
      <c r="A209" s="37"/>
      <c r="B209" s="38"/>
      <c r="C209" s="218" t="s">
        <v>290</v>
      </c>
      <c r="D209" s="218" t="s">
        <v>154</v>
      </c>
      <c r="E209" s="219" t="s">
        <v>266</v>
      </c>
      <c r="F209" s="220" t="s">
        <v>267</v>
      </c>
      <c r="G209" s="221" t="s">
        <v>157</v>
      </c>
      <c r="H209" s="222">
        <v>48.1</v>
      </c>
      <c r="I209" s="223"/>
      <c r="J209" s="224">
        <f>ROUND(I209*H209,2)</f>
        <v>0</v>
      </c>
      <c r="K209" s="220" t="s">
        <v>158</v>
      </c>
      <c r="L209" s="43"/>
      <c r="M209" s="225" t="s">
        <v>1</v>
      </c>
      <c r="N209" s="226" t="s">
        <v>41</v>
      </c>
      <c r="O209" s="90"/>
      <c r="P209" s="227">
        <f>O209*H209</f>
        <v>0</v>
      </c>
      <c r="Q209" s="227">
        <v>0.575</v>
      </c>
      <c r="R209" s="227">
        <f>Q209*H209</f>
        <v>27.6575</v>
      </c>
      <c r="S209" s="227">
        <v>0</v>
      </c>
      <c r="T209" s="228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9" t="s">
        <v>159</v>
      </c>
      <c r="AT209" s="229" t="s">
        <v>154</v>
      </c>
      <c r="AU209" s="229" t="s">
        <v>86</v>
      </c>
      <c r="AY209" s="16" t="s">
        <v>152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6" t="s">
        <v>84</v>
      </c>
      <c r="BK209" s="230">
        <f>ROUND(I209*H209,2)</f>
        <v>0</v>
      </c>
      <c r="BL209" s="16" t="s">
        <v>159</v>
      </c>
      <c r="BM209" s="229" t="s">
        <v>536</v>
      </c>
    </row>
    <row r="210" spans="1:47" s="2" customFormat="1" ht="12">
      <c r="A210" s="37"/>
      <c r="B210" s="38"/>
      <c r="C210" s="39"/>
      <c r="D210" s="231" t="s">
        <v>161</v>
      </c>
      <c r="E210" s="39"/>
      <c r="F210" s="232" t="s">
        <v>267</v>
      </c>
      <c r="G210" s="39"/>
      <c r="H210" s="39"/>
      <c r="I210" s="233"/>
      <c r="J210" s="39"/>
      <c r="K210" s="39"/>
      <c r="L210" s="43"/>
      <c r="M210" s="234"/>
      <c r="N210" s="235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161</v>
      </c>
      <c r="AU210" s="16" t="s">
        <v>86</v>
      </c>
    </row>
    <row r="211" spans="1:51" s="13" customFormat="1" ht="12">
      <c r="A211" s="13"/>
      <c r="B211" s="237"/>
      <c r="C211" s="238"/>
      <c r="D211" s="231" t="s">
        <v>181</v>
      </c>
      <c r="E211" s="239" t="s">
        <v>1</v>
      </c>
      <c r="F211" s="240" t="s">
        <v>112</v>
      </c>
      <c r="G211" s="238"/>
      <c r="H211" s="241">
        <v>48.1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7" t="s">
        <v>181</v>
      </c>
      <c r="AU211" s="247" t="s">
        <v>86</v>
      </c>
      <c r="AV211" s="13" t="s">
        <v>86</v>
      </c>
      <c r="AW211" s="13" t="s">
        <v>32</v>
      </c>
      <c r="AX211" s="13" t="s">
        <v>84</v>
      </c>
      <c r="AY211" s="247" t="s">
        <v>152</v>
      </c>
    </row>
    <row r="212" spans="1:65" s="2" customFormat="1" ht="37.8" customHeight="1">
      <c r="A212" s="37"/>
      <c r="B212" s="38"/>
      <c r="C212" s="218" t="s">
        <v>295</v>
      </c>
      <c r="D212" s="218" t="s">
        <v>154</v>
      </c>
      <c r="E212" s="219" t="s">
        <v>269</v>
      </c>
      <c r="F212" s="220" t="s">
        <v>270</v>
      </c>
      <c r="G212" s="221" t="s">
        <v>157</v>
      </c>
      <c r="H212" s="222">
        <v>48.1</v>
      </c>
      <c r="I212" s="223"/>
      <c r="J212" s="224">
        <f>ROUND(I212*H212,2)</f>
        <v>0</v>
      </c>
      <c r="K212" s="220" t="s">
        <v>158</v>
      </c>
      <c r="L212" s="43"/>
      <c r="M212" s="225" t="s">
        <v>1</v>
      </c>
      <c r="N212" s="226" t="s">
        <v>41</v>
      </c>
      <c r="O212" s="90"/>
      <c r="P212" s="227">
        <f>O212*H212</f>
        <v>0</v>
      </c>
      <c r="Q212" s="227">
        <v>0.49587</v>
      </c>
      <c r="R212" s="227">
        <f>Q212*H212</f>
        <v>23.851347</v>
      </c>
      <c r="S212" s="227">
        <v>0</v>
      </c>
      <c r="T212" s="228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9" t="s">
        <v>159</v>
      </c>
      <c r="AT212" s="229" t="s">
        <v>154</v>
      </c>
      <c r="AU212" s="229" t="s">
        <v>86</v>
      </c>
      <c r="AY212" s="16" t="s">
        <v>152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6" t="s">
        <v>84</v>
      </c>
      <c r="BK212" s="230">
        <f>ROUND(I212*H212,2)</f>
        <v>0</v>
      </c>
      <c r="BL212" s="16" t="s">
        <v>159</v>
      </c>
      <c r="BM212" s="229" t="s">
        <v>537</v>
      </c>
    </row>
    <row r="213" spans="1:47" s="2" customFormat="1" ht="12">
      <c r="A213" s="37"/>
      <c r="B213" s="38"/>
      <c r="C213" s="39"/>
      <c r="D213" s="231" t="s">
        <v>161</v>
      </c>
      <c r="E213" s="39"/>
      <c r="F213" s="232" t="s">
        <v>270</v>
      </c>
      <c r="G213" s="39"/>
      <c r="H213" s="39"/>
      <c r="I213" s="233"/>
      <c r="J213" s="39"/>
      <c r="K213" s="39"/>
      <c r="L213" s="43"/>
      <c r="M213" s="234"/>
      <c r="N213" s="235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161</v>
      </c>
      <c r="AU213" s="16" t="s">
        <v>86</v>
      </c>
    </row>
    <row r="214" spans="1:51" s="13" customFormat="1" ht="12">
      <c r="A214" s="13"/>
      <c r="B214" s="237"/>
      <c r="C214" s="238"/>
      <c r="D214" s="231" t="s">
        <v>181</v>
      </c>
      <c r="E214" s="239" t="s">
        <v>1</v>
      </c>
      <c r="F214" s="240" t="s">
        <v>112</v>
      </c>
      <c r="G214" s="238"/>
      <c r="H214" s="241">
        <v>48.1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7" t="s">
        <v>181</v>
      </c>
      <c r="AU214" s="247" t="s">
        <v>86</v>
      </c>
      <c r="AV214" s="13" t="s">
        <v>86</v>
      </c>
      <c r="AW214" s="13" t="s">
        <v>32</v>
      </c>
      <c r="AX214" s="13" t="s">
        <v>84</v>
      </c>
      <c r="AY214" s="247" t="s">
        <v>152</v>
      </c>
    </row>
    <row r="215" spans="1:65" s="2" customFormat="1" ht="44.25" customHeight="1">
      <c r="A215" s="37"/>
      <c r="B215" s="38"/>
      <c r="C215" s="218" t="s">
        <v>300</v>
      </c>
      <c r="D215" s="218" t="s">
        <v>154</v>
      </c>
      <c r="E215" s="219" t="s">
        <v>273</v>
      </c>
      <c r="F215" s="220" t="s">
        <v>274</v>
      </c>
      <c r="G215" s="221" t="s">
        <v>157</v>
      </c>
      <c r="H215" s="222">
        <v>202.47</v>
      </c>
      <c r="I215" s="223"/>
      <c r="J215" s="224">
        <f>ROUND(I215*H215,2)</f>
        <v>0</v>
      </c>
      <c r="K215" s="220" t="s">
        <v>158</v>
      </c>
      <c r="L215" s="43"/>
      <c r="M215" s="225" t="s">
        <v>1</v>
      </c>
      <c r="N215" s="226" t="s">
        <v>41</v>
      </c>
      <c r="O215" s="90"/>
      <c r="P215" s="227">
        <f>O215*H215</f>
        <v>0</v>
      </c>
      <c r="Q215" s="227">
        <v>0.13188</v>
      </c>
      <c r="R215" s="227">
        <f>Q215*H215</f>
        <v>26.7017436</v>
      </c>
      <c r="S215" s="227">
        <v>0</v>
      </c>
      <c r="T215" s="228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9" t="s">
        <v>159</v>
      </c>
      <c r="AT215" s="229" t="s">
        <v>154</v>
      </c>
      <c r="AU215" s="229" t="s">
        <v>86</v>
      </c>
      <c r="AY215" s="16" t="s">
        <v>152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6" t="s">
        <v>84</v>
      </c>
      <c r="BK215" s="230">
        <f>ROUND(I215*H215,2)</f>
        <v>0</v>
      </c>
      <c r="BL215" s="16" t="s">
        <v>159</v>
      </c>
      <c r="BM215" s="229" t="s">
        <v>538</v>
      </c>
    </row>
    <row r="216" spans="1:47" s="2" customFormat="1" ht="12">
      <c r="A216" s="37"/>
      <c r="B216" s="38"/>
      <c r="C216" s="39"/>
      <c r="D216" s="231" t="s">
        <v>161</v>
      </c>
      <c r="E216" s="39"/>
      <c r="F216" s="232" t="s">
        <v>274</v>
      </c>
      <c r="G216" s="39"/>
      <c r="H216" s="39"/>
      <c r="I216" s="233"/>
      <c r="J216" s="39"/>
      <c r="K216" s="39"/>
      <c r="L216" s="43"/>
      <c r="M216" s="234"/>
      <c r="N216" s="235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161</v>
      </c>
      <c r="AU216" s="16" t="s">
        <v>86</v>
      </c>
    </row>
    <row r="217" spans="1:51" s="13" customFormat="1" ht="12">
      <c r="A217" s="13"/>
      <c r="B217" s="237"/>
      <c r="C217" s="238"/>
      <c r="D217" s="231" t="s">
        <v>181</v>
      </c>
      <c r="E217" s="239" t="s">
        <v>1</v>
      </c>
      <c r="F217" s="240" t="s">
        <v>539</v>
      </c>
      <c r="G217" s="238"/>
      <c r="H217" s="241">
        <v>202.47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7" t="s">
        <v>181</v>
      </c>
      <c r="AU217" s="247" t="s">
        <v>86</v>
      </c>
      <c r="AV217" s="13" t="s">
        <v>86</v>
      </c>
      <c r="AW217" s="13" t="s">
        <v>32</v>
      </c>
      <c r="AX217" s="13" t="s">
        <v>84</v>
      </c>
      <c r="AY217" s="247" t="s">
        <v>152</v>
      </c>
    </row>
    <row r="218" spans="1:65" s="2" customFormat="1" ht="44.25" customHeight="1">
      <c r="A218" s="37"/>
      <c r="B218" s="38"/>
      <c r="C218" s="218" t="s">
        <v>305</v>
      </c>
      <c r="D218" s="218" t="s">
        <v>154</v>
      </c>
      <c r="E218" s="219" t="s">
        <v>278</v>
      </c>
      <c r="F218" s="220" t="s">
        <v>279</v>
      </c>
      <c r="G218" s="221" t="s">
        <v>157</v>
      </c>
      <c r="H218" s="222">
        <v>48.1</v>
      </c>
      <c r="I218" s="223"/>
      <c r="J218" s="224">
        <f>ROUND(I218*H218,2)</f>
        <v>0</v>
      </c>
      <c r="K218" s="220" t="s">
        <v>158</v>
      </c>
      <c r="L218" s="43"/>
      <c r="M218" s="225" t="s">
        <v>1</v>
      </c>
      <c r="N218" s="226" t="s">
        <v>41</v>
      </c>
      <c r="O218" s="90"/>
      <c r="P218" s="227">
        <f>O218*H218</f>
        <v>0</v>
      </c>
      <c r="Q218" s="227">
        <v>0.23737</v>
      </c>
      <c r="R218" s="227">
        <f>Q218*H218</f>
        <v>11.417497000000001</v>
      </c>
      <c r="S218" s="227">
        <v>0</v>
      </c>
      <c r="T218" s="228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9" t="s">
        <v>159</v>
      </c>
      <c r="AT218" s="229" t="s">
        <v>154</v>
      </c>
      <c r="AU218" s="229" t="s">
        <v>86</v>
      </c>
      <c r="AY218" s="16" t="s">
        <v>152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6" t="s">
        <v>84</v>
      </c>
      <c r="BK218" s="230">
        <f>ROUND(I218*H218,2)</f>
        <v>0</v>
      </c>
      <c r="BL218" s="16" t="s">
        <v>159</v>
      </c>
      <c r="BM218" s="229" t="s">
        <v>540</v>
      </c>
    </row>
    <row r="219" spans="1:47" s="2" customFormat="1" ht="12">
      <c r="A219" s="37"/>
      <c r="B219" s="38"/>
      <c r="C219" s="39"/>
      <c r="D219" s="231" t="s">
        <v>161</v>
      </c>
      <c r="E219" s="39"/>
      <c r="F219" s="232" t="s">
        <v>279</v>
      </c>
      <c r="G219" s="39"/>
      <c r="H219" s="39"/>
      <c r="I219" s="233"/>
      <c r="J219" s="39"/>
      <c r="K219" s="39"/>
      <c r="L219" s="43"/>
      <c r="M219" s="234"/>
      <c r="N219" s="235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161</v>
      </c>
      <c r="AU219" s="16" t="s">
        <v>86</v>
      </c>
    </row>
    <row r="220" spans="1:51" s="13" customFormat="1" ht="12">
      <c r="A220" s="13"/>
      <c r="B220" s="237"/>
      <c r="C220" s="238"/>
      <c r="D220" s="231" t="s">
        <v>181</v>
      </c>
      <c r="E220" s="239" t="s">
        <v>1</v>
      </c>
      <c r="F220" s="240" t="s">
        <v>112</v>
      </c>
      <c r="G220" s="238"/>
      <c r="H220" s="241">
        <v>48.1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7" t="s">
        <v>181</v>
      </c>
      <c r="AU220" s="247" t="s">
        <v>86</v>
      </c>
      <c r="AV220" s="13" t="s">
        <v>86</v>
      </c>
      <c r="AW220" s="13" t="s">
        <v>32</v>
      </c>
      <c r="AX220" s="13" t="s">
        <v>84</v>
      </c>
      <c r="AY220" s="247" t="s">
        <v>152</v>
      </c>
    </row>
    <row r="221" spans="1:65" s="2" customFormat="1" ht="24.15" customHeight="1">
      <c r="A221" s="37"/>
      <c r="B221" s="38"/>
      <c r="C221" s="218" t="s">
        <v>311</v>
      </c>
      <c r="D221" s="218" t="s">
        <v>154</v>
      </c>
      <c r="E221" s="219" t="s">
        <v>282</v>
      </c>
      <c r="F221" s="220" t="s">
        <v>283</v>
      </c>
      <c r="G221" s="221" t="s">
        <v>178</v>
      </c>
      <c r="H221" s="222">
        <v>32.103</v>
      </c>
      <c r="I221" s="223"/>
      <c r="J221" s="224">
        <f>ROUND(I221*H221,2)</f>
        <v>0</v>
      </c>
      <c r="K221" s="220" t="s">
        <v>158</v>
      </c>
      <c r="L221" s="43"/>
      <c r="M221" s="225" t="s">
        <v>1</v>
      </c>
      <c r="N221" s="226" t="s">
        <v>41</v>
      </c>
      <c r="O221" s="90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29" t="s">
        <v>159</v>
      </c>
      <c r="AT221" s="229" t="s">
        <v>154</v>
      </c>
      <c r="AU221" s="229" t="s">
        <v>86</v>
      </c>
      <c r="AY221" s="16" t="s">
        <v>152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6" t="s">
        <v>84</v>
      </c>
      <c r="BK221" s="230">
        <f>ROUND(I221*H221,2)</f>
        <v>0</v>
      </c>
      <c r="BL221" s="16" t="s">
        <v>159</v>
      </c>
      <c r="BM221" s="229" t="s">
        <v>541</v>
      </c>
    </row>
    <row r="222" spans="1:47" s="2" customFormat="1" ht="12">
      <c r="A222" s="37"/>
      <c r="B222" s="38"/>
      <c r="C222" s="39"/>
      <c r="D222" s="231" t="s">
        <v>161</v>
      </c>
      <c r="E222" s="39"/>
      <c r="F222" s="232" t="s">
        <v>283</v>
      </c>
      <c r="G222" s="39"/>
      <c r="H222" s="39"/>
      <c r="I222" s="233"/>
      <c r="J222" s="39"/>
      <c r="K222" s="39"/>
      <c r="L222" s="43"/>
      <c r="M222" s="234"/>
      <c r="N222" s="235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161</v>
      </c>
      <c r="AU222" s="16" t="s">
        <v>86</v>
      </c>
    </row>
    <row r="223" spans="1:47" s="2" customFormat="1" ht="12">
      <c r="A223" s="37"/>
      <c r="B223" s="38"/>
      <c r="C223" s="39"/>
      <c r="D223" s="231" t="s">
        <v>162</v>
      </c>
      <c r="E223" s="39"/>
      <c r="F223" s="236" t="s">
        <v>285</v>
      </c>
      <c r="G223" s="39"/>
      <c r="H223" s="39"/>
      <c r="I223" s="233"/>
      <c r="J223" s="39"/>
      <c r="K223" s="39"/>
      <c r="L223" s="43"/>
      <c r="M223" s="234"/>
      <c r="N223" s="235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162</v>
      </c>
      <c r="AU223" s="16" t="s">
        <v>86</v>
      </c>
    </row>
    <row r="224" spans="1:65" s="2" customFormat="1" ht="24.15" customHeight="1">
      <c r="A224" s="37"/>
      <c r="B224" s="38"/>
      <c r="C224" s="218" t="s">
        <v>317</v>
      </c>
      <c r="D224" s="218" t="s">
        <v>154</v>
      </c>
      <c r="E224" s="219" t="s">
        <v>542</v>
      </c>
      <c r="F224" s="220" t="s">
        <v>543</v>
      </c>
      <c r="G224" s="221" t="s">
        <v>157</v>
      </c>
      <c r="H224" s="222">
        <v>2</v>
      </c>
      <c r="I224" s="223"/>
      <c r="J224" s="224">
        <f>ROUND(I224*H224,2)</f>
        <v>0</v>
      </c>
      <c r="K224" s="220" t="s">
        <v>158</v>
      </c>
      <c r="L224" s="43"/>
      <c r="M224" s="225" t="s">
        <v>1</v>
      </c>
      <c r="N224" s="226" t="s">
        <v>41</v>
      </c>
      <c r="O224" s="90"/>
      <c r="P224" s="227">
        <f>O224*H224</f>
        <v>0</v>
      </c>
      <c r="Q224" s="227">
        <v>0.612</v>
      </c>
      <c r="R224" s="227">
        <f>Q224*H224</f>
        <v>1.224</v>
      </c>
      <c r="S224" s="227">
        <v>0</v>
      </c>
      <c r="T224" s="228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9" t="s">
        <v>159</v>
      </c>
      <c r="AT224" s="229" t="s">
        <v>154</v>
      </c>
      <c r="AU224" s="229" t="s">
        <v>86</v>
      </c>
      <c r="AY224" s="16" t="s">
        <v>152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6" t="s">
        <v>84</v>
      </c>
      <c r="BK224" s="230">
        <f>ROUND(I224*H224,2)</f>
        <v>0</v>
      </c>
      <c r="BL224" s="16" t="s">
        <v>159</v>
      </c>
      <c r="BM224" s="229" t="s">
        <v>544</v>
      </c>
    </row>
    <row r="225" spans="1:47" s="2" customFormat="1" ht="12">
      <c r="A225" s="37"/>
      <c r="B225" s="38"/>
      <c r="C225" s="39"/>
      <c r="D225" s="231" t="s">
        <v>161</v>
      </c>
      <c r="E225" s="39"/>
      <c r="F225" s="232" t="s">
        <v>543</v>
      </c>
      <c r="G225" s="39"/>
      <c r="H225" s="39"/>
      <c r="I225" s="233"/>
      <c r="J225" s="39"/>
      <c r="K225" s="39"/>
      <c r="L225" s="43"/>
      <c r="M225" s="234"/>
      <c r="N225" s="235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161</v>
      </c>
      <c r="AU225" s="16" t="s">
        <v>86</v>
      </c>
    </row>
    <row r="226" spans="1:65" s="2" customFormat="1" ht="24.15" customHeight="1">
      <c r="A226" s="37"/>
      <c r="B226" s="38"/>
      <c r="C226" s="218" t="s">
        <v>323</v>
      </c>
      <c r="D226" s="218" t="s">
        <v>154</v>
      </c>
      <c r="E226" s="219" t="s">
        <v>287</v>
      </c>
      <c r="F226" s="220" t="s">
        <v>288</v>
      </c>
      <c r="G226" s="221" t="s">
        <v>157</v>
      </c>
      <c r="H226" s="222">
        <v>48.1</v>
      </c>
      <c r="I226" s="223"/>
      <c r="J226" s="224">
        <f>ROUND(I226*H226,2)</f>
        <v>0</v>
      </c>
      <c r="K226" s="220" t="s">
        <v>158</v>
      </c>
      <c r="L226" s="43"/>
      <c r="M226" s="225" t="s">
        <v>1</v>
      </c>
      <c r="N226" s="226" t="s">
        <v>41</v>
      </c>
      <c r="O226" s="90"/>
      <c r="P226" s="227">
        <f>O226*H226</f>
        <v>0</v>
      </c>
      <c r="Q226" s="227">
        <v>0.00561</v>
      </c>
      <c r="R226" s="227">
        <f>Q226*H226</f>
        <v>0.26984100000000005</v>
      </c>
      <c r="S226" s="227">
        <v>0</v>
      </c>
      <c r="T226" s="228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9" t="s">
        <v>159</v>
      </c>
      <c r="AT226" s="229" t="s">
        <v>154</v>
      </c>
      <c r="AU226" s="229" t="s">
        <v>86</v>
      </c>
      <c r="AY226" s="16" t="s">
        <v>152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6" t="s">
        <v>84</v>
      </c>
      <c r="BK226" s="230">
        <f>ROUND(I226*H226,2)</f>
        <v>0</v>
      </c>
      <c r="BL226" s="16" t="s">
        <v>159</v>
      </c>
      <c r="BM226" s="229" t="s">
        <v>545</v>
      </c>
    </row>
    <row r="227" spans="1:47" s="2" customFormat="1" ht="12">
      <c r="A227" s="37"/>
      <c r="B227" s="38"/>
      <c r="C227" s="39"/>
      <c r="D227" s="231" t="s">
        <v>161</v>
      </c>
      <c r="E227" s="39"/>
      <c r="F227" s="232" t="s">
        <v>288</v>
      </c>
      <c r="G227" s="39"/>
      <c r="H227" s="39"/>
      <c r="I227" s="233"/>
      <c r="J227" s="39"/>
      <c r="K227" s="39"/>
      <c r="L227" s="43"/>
      <c r="M227" s="234"/>
      <c r="N227" s="235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161</v>
      </c>
      <c r="AU227" s="16" t="s">
        <v>86</v>
      </c>
    </row>
    <row r="228" spans="1:51" s="13" customFormat="1" ht="12">
      <c r="A228" s="13"/>
      <c r="B228" s="237"/>
      <c r="C228" s="238"/>
      <c r="D228" s="231" t="s">
        <v>181</v>
      </c>
      <c r="E228" s="239" t="s">
        <v>1</v>
      </c>
      <c r="F228" s="240" t="s">
        <v>112</v>
      </c>
      <c r="G228" s="238"/>
      <c r="H228" s="241">
        <v>48.1</v>
      </c>
      <c r="I228" s="242"/>
      <c r="J228" s="238"/>
      <c r="K228" s="238"/>
      <c r="L228" s="243"/>
      <c r="M228" s="244"/>
      <c r="N228" s="245"/>
      <c r="O228" s="245"/>
      <c r="P228" s="245"/>
      <c r="Q228" s="245"/>
      <c r="R228" s="245"/>
      <c r="S228" s="245"/>
      <c r="T228" s="24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7" t="s">
        <v>181</v>
      </c>
      <c r="AU228" s="247" t="s">
        <v>86</v>
      </c>
      <c r="AV228" s="13" t="s">
        <v>86</v>
      </c>
      <c r="AW228" s="13" t="s">
        <v>32</v>
      </c>
      <c r="AX228" s="13" t="s">
        <v>84</v>
      </c>
      <c r="AY228" s="247" t="s">
        <v>152</v>
      </c>
    </row>
    <row r="229" spans="1:65" s="2" customFormat="1" ht="24.15" customHeight="1">
      <c r="A229" s="37"/>
      <c r="B229" s="38"/>
      <c r="C229" s="218" t="s">
        <v>329</v>
      </c>
      <c r="D229" s="218" t="s">
        <v>154</v>
      </c>
      <c r="E229" s="219" t="s">
        <v>291</v>
      </c>
      <c r="F229" s="220" t="s">
        <v>292</v>
      </c>
      <c r="G229" s="221" t="s">
        <v>157</v>
      </c>
      <c r="H229" s="222">
        <v>202.47</v>
      </c>
      <c r="I229" s="223"/>
      <c r="J229" s="224">
        <f>ROUND(I229*H229,2)</f>
        <v>0</v>
      </c>
      <c r="K229" s="220" t="s">
        <v>158</v>
      </c>
      <c r="L229" s="43"/>
      <c r="M229" s="225" t="s">
        <v>1</v>
      </c>
      <c r="N229" s="226" t="s">
        <v>41</v>
      </c>
      <c r="O229" s="90"/>
      <c r="P229" s="227">
        <f>O229*H229</f>
        <v>0</v>
      </c>
      <c r="Q229" s="227">
        <v>0.00034</v>
      </c>
      <c r="R229" s="227">
        <f>Q229*H229</f>
        <v>0.0688398</v>
      </c>
      <c r="S229" s="227">
        <v>0</v>
      </c>
      <c r="T229" s="228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9" t="s">
        <v>159</v>
      </c>
      <c r="AT229" s="229" t="s">
        <v>154</v>
      </c>
      <c r="AU229" s="229" t="s">
        <v>86</v>
      </c>
      <c r="AY229" s="16" t="s">
        <v>152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6" t="s">
        <v>84</v>
      </c>
      <c r="BK229" s="230">
        <f>ROUND(I229*H229,2)</f>
        <v>0</v>
      </c>
      <c r="BL229" s="16" t="s">
        <v>159</v>
      </c>
      <c r="BM229" s="229" t="s">
        <v>546</v>
      </c>
    </row>
    <row r="230" spans="1:47" s="2" customFormat="1" ht="12">
      <c r="A230" s="37"/>
      <c r="B230" s="38"/>
      <c r="C230" s="39"/>
      <c r="D230" s="231" t="s">
        <v>161</v>
      </c>
      <c r="E230" s="39"/>
      <c r="F230" s="232" t="s">
        <v>292</v>
      </c>
      <c r="G230" s="39"/>
      <c r="H230" s="39"/>
      <c r="I230" s="233"/>
      <c r="J230" s="39"/>
      <c r="K230" s="39"/>
      <c r="L230" s="43"/>
      <c r="M230" s="234"/>
      <c r="N230" s="235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161</v>
      </c>
      <c r="AU230" s="16" t="s">
        <v>86</v>
      </c>
    </row>
    <row r="231" spans="1:51" s="13" customFormat="1" ht="12">
      <c r="A231" s="13"/>
      <c r="B231" s="237"/>
      <c r="C231" s="238"/>
      <c r="D231" s="231" t="s">
        <v>181</v>
      </c>
      <c r="E231" s="239" t="s">
        <v>1</v>
      </c>
      <c r="F231" s="240" t="s">
        <v>539</v>
      </c>
      <c r="G231" s="238"/>
      <c r="H231" s="241">
        <v>202.47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7" t="s">
        <v>181</v>
      </c>
      <c r="AU231" s="247" t="s">
        <v>86</v>
      </c>
      <c r="AV231" s="13" t="s">
        <v>86</v>
      </c>
      <c r="AW231" s="13" t="s">
        <v>32</v>
      </c>
      <c r="AX231" s="13" t="s">
        <v>84</v>
      </c>
      <c r="AY231" s="247" t="s">
        <v>152</v>
      </c>
    </row>
    <row r="232" spans="1:65" s="2" customFormat="1" ht="24.15" customHeight="1">
      <c r="A232" s="37"/>
      <c r="B232" s="38"/>
      <c r="C232" s="218" t="s">
        <v>334</v>
      </c>
      <c r="D232" s="218" t="s">
        <v>154</v>
      </c>
      <c r="E232" s="219" t="s">
        <v>296</v>
      </c>
      <c r="F232" s="220" t="s">
        <v>297</v>
      </c>
      <c r="G232" s="221" t="s">
        <v>157</v>
      </c>
      <c r="H232" s="222">
        <v>298.67</v>
      </c>
      <c r="I232" s="223"/>
      <c r="J232" s="224">
        <f>ROUND(I232*H232,2)</f>
        <v>0</v>
      </c>
      <c r="K232" s="220" t="s">
        <v>158</v>
      </c>
      <c r="L232" s="43"/>
      <c r="M232" s="225" t="s">
        <v>1</v>
      </c>
      <c r="N232" s="226" t="s">
        <v>41</v>
      </c>
      <c r="O232" s="90"/>
      <c r="P232" s="227">
        <f>O232*H232</f>
        <v>0</v>
      </c>
      <c r="Q232" s="227">
        <v>0.00031</v>
      </c>
      <c r="R232" s="227">
        <f>Q232*H232</f>
        <v>0.09258770000000001</v>
      </c>
      <c r="S232" s="227">
        <v>0</v>
      </c>
      <c r="T232" s="228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9" t="s">
        <v>159</v>
      </c>
      <c r="AT232" s="229" t="s">
        <v>154</v>
      </c>
      <c r="AU232" s="229" t="s">
        <v>86</v>
      </c>
      <c r="AY232" s="16" t="s">
        <v>152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6" t="s">
        <v>84</v>
      </c>
      <c r="BK232" s="230">
        <f>ROUND(I232*H232,2)</f>
        <v>0</v>
      </c>
      <c r="BL232" s="16" t="s">
        <v>159</v>
      </c>
      <c r="BM232" s="229" t="s">
        <v>547</v>
      </c>
    </row>
    <row r="233" spans="1:47" s="2" customFormat="1" ht="12">
      <c r="A233" s="37"/>
      <c r="B233" s="38"/>
      <c r="C233" s="39"/>
      <c r="D233" s="231" t="s">
        <v>161</v>
      </c>
      <c r="E233" s="39"/>
      <c r="F233" s="232" t="s">
        <v>297</v>
      </c>
      <c r="G233" s="39"/>
      <c r="H233" s="39"/>
      <c r="I233" s="233"/>
      <c r="J233" s="39"/>
      <c r="K233" s="39"/>
      <c r="L233" s="43"/>
      <c r="M233" s="234"/>
      <c r="N233" s="235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161</v>
      </c>
      <c r="AU233" s="16" t="s">
        <v>86</v>
      </c>
    </row>
    <row r="234" spans="1:51" s="13" customFormat="1" ht="12">
      <c r="A234" s="13"/>
      <c r="B234" s="237"/>
      <c r="C234" s="238"/>
      <c r="D234" s="231" t="s">
        <v>181</v>
      </c>
      <c r="E234" s="239" t="s">
        <v>1</v>
      </c>
      <c r="F234" s="240" t="s">
        <v>548</v>
      </c>
      <c r="G234" s="238"/>
      <c r="H234" s="241">
        <v>298.67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7" t="s">
        <v>181</v>
      </c>
      <c r="AU234" s="247" t="s">
        <v>86</v>
      </c>
      <c r="AV234" s="13" t="s">
        <v>86</v>
      </c>
      <c r="AW234" s="13" t="s">
        <v>32</v>
      </c>
      <c r="AX234" s="13" t="s">
        <v>84</v>
      </c>
      <c r="AY234" s="247" t="s">
        <v>152</v>
      </c>
    </row>
    <row r="235" spans="1:65" s="2" customFormat="1" ht="44.25" customHeight="1">
      <c r="A235" s="37"/>
      <c r="B235" s="38"/>
      <c r="C235" s="218" t="s">
        <v>340</v>
      </c>
      <c r="D235" s="218" t="s">
        <v>154</v>
      </c>
      <c r="E235" s="219" t="s">
        <v>301</v>
      </c>
      <c r="F235" s="220" t="s">
        <v>302</v>
      </c>
      <c r="G235" s="221" t="s">
        <v>157</v>
      </c>
      <c r="H235" s="222">
        <v>48.1</v>
      </c>
      <c r="I235" s="223"/>
      <c r="J235" s="224">
        <f>ROUND(I235*H235,2)</f>
        <v>0</v>
      </c>
      <c r="K235" s="220" t="s">
        <v>158</v>
      </c>
      <c r="L235" s="43"/>
      <c r="M235" s="225" t="s">
        <v>1</v>
      </c>
      <c r="N235" s="226" t="s">
        <v>41</v>
      </c>
      <c r="O235" s="90"/>
      <c r="P235" s="227">
        <f>O235*H235</f>
        <v>0</v>
      </c>
      <c r="Q235" s="227">
        <v>0.10373</v>
      </c>
      <c r="R235" s="227">
        <f>Q235*H235</f>
        <v>4.989413</v>
      </c>
      <c r="S235" s="227">
        <v>0</v>
      </c>
      <c r="T235" s="228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9" t="s">
        <v>159</v>
      </c>
      <c r="AT235" s="229" t="s">
        <v>154</v>
      </c>
      <c r="AU235" s="229" t="s">
        <v>86</v>
      </c>
      <c r="AY235" s="16" t="s">
        <v>152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6" t="s">
        <v>84</v>
      </c>
      <c r="BK235" s="230">
        <f>ROUND(I235*H235,2)</f>
        <v>0</v>
      </c>
      <c r="BL235" s="16" t="s">
        <v>159</v>
      </c>
      <c r="BM235" s="229" t="s">
        <v>549</v>
      </c>
    </row>
    <row r="236" spans="1:47" s="2" customFormat="1" ht="12">
      <c r="A236" s="37"/>
      <c r="B236" s="38"/>
      <c r="C236" s="39"/>
      <c r="D236" s="231" t="s">
        <v>161</v>
      </c>
      <c r="E236" s="39"/>
      <c r="F236" s="232" t="s">
        <v>302</v>
      </c>
      <c r="G236" s="39"/>
      <c r="H236" s="39"/>
      <c r="I236" s="233"/>
      <c r="J236" s="39"/>
      <c r="K236" s="39"/>
      <c r="L236" s="43"/>
      <c r="M236" s="234"/>
      <c r="N236" s="235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161</v>
      </c>
      <c r="AU236" s="16" t="s">
        <v>86</v>
      </c>
    </row>
    <row r="237" spans="1:51" s="13" customFormat="1" ht="12">
      <c r="A237" s="13"/>
      <c r="B237" s="237"/>
      <c r="C237" s="238"/>
      <c r="D237" s="231" t="s">
        <v>181</v>
      </c>
      <c r="E237" s="239" t="s">
        <v>112</v>
      </c>
      <c r="F237" s="240" t="s">
        <v>461</v>
      </c>
      <c r="G237" s="238"/>
      <c r="H237" s="241">
        <v>48.1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7" t="s">
        <v>181</v>
      </c>
      <c r="AU237" s="247" t="s">
        <v>86</v>
      </c>
      <c r="AV237" s="13" t="s">
        <v>86</v>
      </c>
      <c r="AW237" s="13" t="s">
        <v>32</v>
      </c>
      <c r="AX237" s="13" t="s">
        <v>84</v>
      </c>
      <c r="AY237" s="247" t="s">
        <v>152</v>
      </c>
    </row>
    <row r="238" spans="1:65" s="2" customFormat="1" ht="44.25" customHeight="1">
      <c r="A238" s="37"/>
      <c r="B238" s="38"/>
      <c r="C238" s="218" t="s">
        <v>344</v>
      </c>
      <c r="D238" s="218" t="s">
        <v>154</v>
      </c>
      <c r="E238" s="219" t="s">
        <v>306</v>
      </c>
      <c r="F238" s="220" t="s">
        <v>307</v>
      </c>
      <c r="G238" s="221" t="s">
        <v>157</v>
      </c>
      <c r="H238" s="222">
        <v>39.67</v>
      </c>
      <c r="I238" s="223"/>
      <c r="J238" s="224">
        <f>ROUND(I238*H238,2)</f>
        <v>0</v>
      </c>
      <c r="K238" s="220" t="s">
        <v>158</v>
      </c>
      <c r="L238" s="43"/>
      <c r="M238" s="225" t="s">
        <v>1</v>
      </c>
      <c r="N238" s="226" t="s">
        <v>41</v>
      </c>
      <c r="O238" s="90"/>
      <c r="P238" s="227">
        <f>O238*H238</f>
        <v>0</v>
      </c>
      <c r="Q238" s="227">
        <v>0.12966</v>
      </c>
      <c r="R238" s="227">
        <f>Q238*H238</f>
        <v>5.1436122</v>
      </c>
      <c r="S238" s="227">
        <v>0</v>
      </c>
      <c r="T238" s="228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9" t="s">
        <v>159</v>
      </c>
      <c r="AT238" s="229" t="s">
        <v>154</v>
      </c>
      <c r="AU238" s="229" t="s">
        <v>86</v>
      </c>
      <c r="AY238" s="16" t="s">
        <v>152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6" t="s">
        <v>84</v>
      </c>
      <c r="BK238" s="230">
        <f>ROUND(I238*H238,2)</f>
        <v>0</v>
      </c>
      <c r="BL238" s="16" t="s">
        <v>159</v>
      </c>
      <c r="BM238" s="229" t="s">
        <v>550</v>
      </c>
    </row>
    <row r="239" spans="1:47" s="2" customFormat="1" ht="12">
      <c r="A239" s="37"/>
      <c r="B239" s="38"/>
      <c r="C239" s="39"/>
      <c r="D239" s="231" t="s">
        <v>161</v>
      </c>
      <c r="E239" s="39"/>
      <c r="F239" s="232" t="s">
        <v>307</v>
      </c>
      <c r="G239" s="39"/>
      <c r="H239" s="39"/>
      <c r="I239" s="233"/>
      <c r="J239" s="39"/>
      <c r="K239" s="39"/>
      <c r="L239" s="43"/>
      <c r="M239" s="234"/>
      <c r="N239" s="235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161</v>
      </c>
      <c r="AU239" s="16" t="s">
        <v>86</v>
      </c>
    </row>
    <row r="240" spans="1:51" s="13" customFormat="1" ht="12">
      <c r="A240" s="13"/>
      <c r="B240" s="237"/>
      <c r="C240" s="238"/>
      <c r="D240" s="231" t="s">
        <v>181</v>
      </c>
      <c r="E240" s="239" t="s">
        <v>114</v>
      </c>
      <c r="F240" s="240" t="s">
        <v>551</v>
      </c>
      <c r="G240" s="238"/>
      <c r="H240" s="241">
        <v>39.67</v>
      </c>
      <c r="I240" s="242"/>
      <c r="J240" s="238"/>
      <c r="K240" s="238"/>
      <c r="L240" s="243"/>
      <c r="M240" s="244"/>
      <c r="N240" s="245"/>
      <c r="O240" s="245"/>
      <c r="P240" s="245"/>
      <c r="Q240" s="245"/>
      <c r="R240" s="245"/>
      <c r="S240" s="245"/>
      <c r="T240" s="24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7" t="s">
        <v>181</v>
      </c>
      <c r="AU240" s="247" t="s">
        <v>86</v>
      </c>
      <c r="AV240" s="13" t="s">
        <v>86</v>
      </c>
      <c r="AW240" s="13" t="s">
        <v>32</v>
      </c>
      <c r="AX240" s="13" t="s">
        <v>84</v>
      </c>
      <c r="AY240" s="247" t="s">
        <v>152</v>
      </c>
    </row>
    <row r="241" spans="1:65" s="2" customFormat="1" ht="44.25" customHeight="1">
      <c r="A241" s="37"/>
      <c r="B241" s="38"/>
      <c r="C241" s="218" t="s">
        <v>350</v>
      </c>
      <c r="D241" s="218" t="s">
        <v>154</v>
      </c>
      <c r="E241" s="219" t="s">
        <v>306</v>
      </c>
      <c r="F241" s="220" t="s">
        <v>307</v>
      </c>
      <c r="G241" s="221" t="s">
        <v>157</v>
      </c>
      <c r="H241" s="222">
        <v>162.8</v>
      </c>
      <c r="I241" s="223"/>
      <c r="J241" s="224">
        <f>ROUND(I241*H241,2)</f>
        <v>0</v>
      </c>
      <c r="K241" s="220" t="s">
        <v>158</v>
      </c>
      <c r="L241" s="43"/>
      <c r="M241" s="225" t="s">
        <v>1</v>
      </c>
      <c r="N241" s="226" t="s">
        <v>41</v>
      </c>
      <c r="O241" s="90"/>
      <c r="P241" s="227">
        <f>O241*H241</f>
        <v>0</v>
      </c>
      <c r="Q241" s="227">
        <v>0.12966</v>
      </c>
      <c r="R241" s="227">
        <f>Q241*H241</f>
        <v>21.108648000000002</v>
      </c>
      <c r="S241" s="227">
        <v>0</v>
      </c>
      <c r="T241" s="228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9" t="s">
        <v>159</v>
      </c>
      <c r="AT241" s="229" t="s">
        <v>154</v>
      </c>
      <c r="AU241" s="229" t="s">
        <v>86</v>
      </c>
      <c r="AY241" s="16" t="s">
        <v>152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6" t="s">
        <v>84</v>
      </c>
      <c r="BK241" s="230">
        <f>ROUND(I241*H241,2)</f>
        <v>0</v>
      </c>
      <c r="BL241" s="16" t="s">
        <v>159</v>
      </c>
      <c r="BM241" s="229" t="s">
        <v>552</v>
      </c>
    </row>
    <row r="242" spans="1:47" s="2" customFormat="1" ht="12">
      <c r="A242" s="37"/>
      <c r="B242" s="38"/>
      <c r="C242" s="39"/>
      <c r="D242" s="231" t="s">
        <v>161</v>
      </c>
      <c r="E242" s="39"/>
      <c r="F242" s="232" t="s">
        <v>307</v>
      </c>
      <c r="G242" s="39"/>
      <c r="H242" s="39"/>
      <c r="I242" s="233"/>
      <c r="J242" s="39"/>
      <c r="K242" s="39"/>
      <c r="L242" s="43"/>
      <c r="M242" s="234"/>
      <c r="N242" s="235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161</v>
      </c>
      <c r="AU242" s="16" t="s">
        <v>86</v>
      </c>
    </row>
    <row r="243" spans="1:51" s="13" customFormat="1" ht="12">
      <c r="A243" s="13"/>
      <c r="B243" s="237"/>
      <c r="C243" s="238"/>
      <c r="D243" s="231" t="s">
        <v>181</v>
      </c>
      <c r="E243" s="239" t="s">
        <v>110</v>
      </c>
      <c r="F243" s="240" t="s">
        <v>553</v>
      </c>
      <c r="G243" s="238"/>
      <c r="H243" s="241">
        <v>162.8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7" t="s">
        <v>181</v>
      </c>
      <c r="AU243" s="247" t="s">
        <v>86</v>
      </c>
      <c r="AV243" s="13" t="s">
        <v>86</v>
      </c>
      <c r="AW243" s="13" t="s">
        <v>32</v>
      </c>
      <c r="AX243" s="13" t="s">
        <v>84</v>
      </c>
      <c r="AY243" s="247" t="s">
        <v>152</v>
      </c>
    </row>
    <row r="244" spans="1:65" s="2" customFormat="1" ht="44.25" customHeight="1">
      <c r="A244" s="37"/>
      <c r="B244" s="38"/>
      <c r="C244" s="218" t="s">
        <v>354</v>
      </c>
      <c r="D244" s="218" t="s">
        <v>154</v>
      </c>
      <c r="E244" s="219" t="s">
        <v>554</v>
      </c>
      <c r="F244" s="220" t="s">
        <v>555</v>
      </c>
      <c r="G244" s="221" t="s">
        <v>157</v>
      </c>
      <c r="H244" s="222">
        <v>48.1</v>
      </c>
      <c r="I244" s="223"/>
      <c r="J244" s="224">
        <f>ROUND(I244*H244,2)</f>
        <v>0</v>
      </c>
      <c r="K244" s="220" t="s">
        <v>158</v>
      </c>
      <c r="L244" s="43"/>
      <c r="M244" s="225" t="s">
        <v>1</v>
      </c>
      <c r="N244" s="226" t="s">
        <v>41</v>
      </c>
      <c r="O244" s="90"/>
      <c r="P244" s="227">
        <f>O244*H244</f>
        <v>0</v>
      </c>
      <c r="Q244" s="227">
        <v>0.18152</v>
      </c>
      <c r="R244" s="227">
        <f>Q244*H244</f>
        <v>8.731112</v>
      </c>
      <c r="S244" s="227">
        <v>0</v>
      </c>
      <c r="T244" s="228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9" t="s">
        <v>159</v>
      </c>
      <c r="AT244" s="229" t="s">
        <v>154</v>
      </c>
      <c r="AU244" s="229" t="s">
        <v>86</v>
      </c>
      <c r="AY244" s="16" t="s">
        <v>152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6" t="s">
        <v>84</v>
      </c>
      <c r="BK244" s="230">
        <f>ROUND(I244*H244,2)</f>
        <v>0</v>
      </c>
      <c r="BL244" s="16" t="s">
        <v>159</v>
      </c>
      <c r="BM244" s="229" t="s">
        <v>556</v>
      </c>
    </row>
    <row r="245" spans="1:47" s="2" customFormat="1" ht="12">
      <c r="A245" s="37"/>
      <c r="B245" s="38"/>
      <c r="C245" s="39"/>
      <c r="D245" s="231" t="s">
        <v>161</v>
      </c>
      <c r="E245" s="39"/>
      <c r="F245" s="232" t="s">
        <v>555</v>
      </c>
      <c r="G245" s="39"/>
      <c r="H245" s="39"/>
      <c r="I245" s="233"/>
      <c r="J245" s="39"/>
      <c r="K245" s="39"/>
      <c r="L245" s="43"/>
      <c r="M245" s="234"/>
      <c r="N245" s="235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161</v>
      </c>
      <c r="AU245" s="16" t="s">
        <v>86</v>
      </c>
    </row>
    <row r="246" spans="1:51" s="13" customFormat="1" ht="12">
      <c r="A246" s="13"/>
      <c r="B246" s="237"/>
      <c r="C246" s="238"/>
      <c r="D246" s="231" t="s">
        <v>181</v>
      </c>
      <c r="E246" s="239" t="s">
        <v>1</v>
      </c>
      <c r="F246" s="240" t="s">
        <v>112</v>
      </c>
      <c r="G246" s="238"/>
      <c r="H246" s="241">
        <v>48.1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7" t="s">
        <v>181</v>
      </c>
      <c r="AU246" s="247" t="s">
        <v>86</v>
      </c>
      <c r="AV246" s="13" t="s">
        <v>86</v>
      </c>
      <c r="AW246" s="13" t="s">
        <v>32</v>
      </c>
      <c r="AX246" s="13" t="s">
        <v>84</v>
      </c>
      <c r="AY246" s="247" t="s">
        <v>152</v>
      </c>
    </row>
    <row r="247" spans="1:65" s="2" customFormat="1" ht="76.35" customHeight="1">
      <c r="A247" s="37"/>
      <c r="B247" s="38"/>
      <c r="C247" s="218" t="s">
        <v>115</v>
      </c>
      <c r="D247" s="218" t="s">
        <v>154</v>
      </c>
      <c r="E247" s="219" t="s">
        <v>312</v>
      </c>
      <c r="F247" s="220" t="s">
        <v>313</v>
      </c>
      <c r="G247" s="221" t="s">
        <v>157</v>
      </c>
      <c r="H247" s="222">
        <v>4.4</v>
      </c>
      <c r="I247" s="223"/>
      <c r="J247" s="224">
        <f>ROUND(I247*H247,2)</f>
        <v>0</v>
      </c>
      <c r="K247" s="220" t="s">
        <v>158</v>
      </c>
      <c r="L247" s="43"/>
      <c r="M247" s="225" t="s">
        <v>1</v>
      </c>
      <c r="N247" s="226" t="s">
        <v>41</v>
      </c>
      <c r="O247" s="90"/>
      <c r="P247" s="227">
        <f>O247*H247</f>
        <v>0</v>
      </c>
      <c r="Q247" s="227">
        <v>0.08922</v>
      </c>
      <c r="R247" s="227">
        <f>Q247*H247</f>
        <v>0.39256800000000003</v>
      </c>
      <c r="S247" s="227">
        <v>0</v>
      </c>
      <c r="T247" s="228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9" t="s">
        <v>159</v>
      </c>
      <c r="AT247" s="229" t="s">
        <v>154</v>
      </c>
      <c r="AU247" s="229" t="s">
        <v>86</v>
      </c>
      <c r="AY247" s="16" t="s">
        <v>152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6" t="s">
        <v>84</v>
      </c>
      <c r="BK247" s="230">
        <f>ROUND(I247*H247,2)</f>
        <v>0</v>
      </c>
      <c r="BL247" s="16" t="s">
        <v>159</v>
      </c>
      <c r="BM247" s="229" t="s">
        <v>557</v>
      </c>
    </row>
    <row r="248" spans="1:47" s="2" customFormat="1" ht="12">
      <c r="A248" s="37"/>
      <c r="B248" s="38"/>
      <c r="C248" s="39"/>
      <c r="D248" s="231" t="s">
        <v>161</v>
      </c>
      <c r="E248" s="39"/>
      <c r="F248" s="232" t="s">
        <v>558</v>
      </c>
      <c r="G248" s="39"/>
      <c r="H248" s="39"/>
      <c r="I248" s="233"/>
      <c r="J248" s="39"/>
      <c r="K248" s="39"/>
      <c r="L248" s="43"/>
      <c r="M248" s="234"/>
      <c r="N248" s="235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161</v>
      </c>
      <c r="AU248" s="16" t="s">
        <v>86</v>
      </c>
    </row>
    <row r="249" spans="1:51" s="13" customFormat="1" ht="12">
      <c r="A249" s="13"/>
      <c r="B249" s="237"/>
      <c r="C249" s="238"/>
      <c r="D249" s="231" t="s">
        <v>181</v>
      </c>
      <c r="E249" s="239" t="s">
        <v>116</v>
      </c>
      <c r="F249" s="240" t="s">
        <v>559</v>
      </c>
      <c r="G249" s="238"/>
      <c r="H249" s="241">
        <v>4.4</v>
      </c>
      <c r="I249" s="242"/>
      <c r="J249" s="238"/>
      <c r="K249" s="238"/>
      <c r="L249" s="243"/>
      <c r="M249" s="244"/>
      <c r="N249" s="245"/>
      <c r="O249" s="245"/>
      <c r="P249" s="245"/>
      <c r="Q249" s="245"/>
      <c r="R249" s="245"/>
      <c r="S249" s="245"/>
      <c r="T249" s="24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7" t="s">
        <v>181</v>
      </c>
      <c r="AU249" s="247" t="s">
        <v>86</v>
      </c>
      <c r="AV249" s="13" t="s">
        <v>86</v>
      </c>
      <c r="AW249" s="13" t="s">
        <v>32</v>
      </c>
      <c r="AX249" s="13" t="s">
        <v>84</v>
      </c>
      <c r="AY249" s="247" t="s">
        <v>152</v>
      </c>
    </row>
    <row r="250" spans="1:65" s="2" customFormat="1" ht="24.15" customHeight="1">
      <c r="A250" s="37"/>
      <c r="B250" s="38"/>
      <c r="C250" s="259" t="s">
        <v>361</v>
      </c>
      <c r="D250" s="259" t="s">
        <v>204</v>
      </c>
      <c r="E250" s="260" t="s">
        <v>318</v>
      </c>
      <c r="F250" s="261" t="s">
        <v>319</v>
      </c>
      <c r="G250" s="262" t="s">
        <v>157</v>
      </c>
      <c r="H250" s="263">
        <v>4.488</v>
      </c>
      <c r="I250" s="264"/>
      <c r="J250" s="265">
        <f>ROUND(I250*H250,2)</f>
        <v>0</v>
      </c>
      <c r="K250" s="261" t="s">
        <v>158</v>
      </c>
      <c r="L250" s="266"/>
      <c r="M250" s="267" t="s">
        <v>1</v>
      </c>
      <c r="N250" s="268" t="s">
        <v>41</v>
      </c>
      <c r="O250" s="90"/>
      <c r="P250" s="227">
        <f>O250*H250</f>
        <v>0</v>
      </c>
      <c r="Q250" s="227">
        <v>0.131</v>
      </c>
      <c r="R250" s="227">
        <f>Q250*H250</f>
        <v>0.5879280000000001</v>
      </c>
      <c r="S250" s="227">
        <v>0</v>
      </c>
      <c r="T250" s="228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9" t="s">
        <v>195</v>
      </c>
      <c r="AT250" s="229" t="s">
        <v>204</v>
      </c>
      <c r="AU250" s="229" t="s">
        <v>86</v>
      </c>
      <c r="AY250" s="16" t="s">
        <v>152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6" t="s">
        <v>84</v>
      </c>
      <c r="BK250" s="230">
        <f>ROUND(I250*H250,2)</f>
        <v>0</v>
      </c>
      <c r="BL250" s="16" t="s">
        <v>159</v>
      </c>
      <c r="BM250" s="229" t="s">
        <v>560</v>
      </c>
    </row>
    <row r="251" spans="1:47" s="2" customFormat="1" ht="12">
      <c r="A251" s="37"/>
      <c r="B251" s="38"/>
      <c r="C251" s="39"/>
      <c r="D251" s="231" t="s">
        <v>161</v>
      </c>
      <c r="E251" s="39"/>
      <c r="F251" s="232" t="s">
        <v>319</v>
      </c>
      <c r="G251" s="39"/>
      <c r="H251" s="39"/>
      <c r="I251" s="233"/>
      <c r="J251" s="39"/>
      <c r="K251" s="39"/>
      <c r="L251" s="43"/>
      <c r="M251" s="234"/>
      <c r="N251" s="235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161</v>
      </c>
      <c r="AU251" s="16" t="s">
        <v>86</v>
      </c>
    </row>
    <row r="252" spans="1:51" s="13" customFormat="1" ht="12">
      <c r="A252" s="13"/>
      <c r="B252" s="237"/>
      <c r="C252" s="238"/>
      <c r="D252" s="231" t="s">
        <v>181</v>
      </c>
      <c r="E252" s="239" t="s">
        <v>1</v>
      </c>
      <c r="F252" s="240" t="s">
        <v>561</v>
      </c>
      <c r="G252" s="238"/>
      <c r="H252" s="241">
        <v>4.488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7" t="s">
        <v>181</v>
      </c>
      <c r="AU252" s="247" t="s">
        <v>86</v>
      </c>
      <c r="AV252" s="13" t="s">
        <v>86</v>
      </c>
      <c r="AW252" s="13" t="s">
        <v>32</v>
      </c>
      <c r="AX252" s="13" t="s">
        <v>84</v>
      </c>
      <c r="AY252" s="247" t="s">
        <v>152</v>
      </c>
    </row>
    <row r="253" spans="1:63" s="12" customFormat="1" ht="22.8" customHeight="1">
      <c r="A253" s="12"/>
      <c r="B253" s="202"/>
      <c r="C253" s="203"/>
      <c r="D253" s="204" t="s">
        <v>75</v>
      </c>
      <c r="E253" s="216" t="s">
        <v>195</v>
      </c>
      <c r="F253" s="216" t="s">
        <v>322</v>
      </c>
      <c r="G253" s="203"/>
      <c r="H253" s="203"/>
      <c r="I253" s="206"/>
      <c r="J253" s="217">
        <f>BK253</f>
        <v>0</v>
      </c>
      <c r="K253" s="203"/>
      <c r="L253" s="208"/>
      <c r="M253" s="209"/>
      <c r="N253" s="210"/>
      <c r="O253" s="210"/>
      <c r="P253" s="211">
        <f>SUM(P254:P288)</f>
        <v>0</v>
      </c>
      <c r="Q253" s="210"/>
      <c r="R253" s="211">
        <f>SUM(R254:R288)</f>
        <v>1.0796814399999999</v>
      </c>
      <c r="S253" s="210"/>
      <c r="T253" s="212">
        <f>SUM(T254:T288)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3" t="s">
        <v>84</v>
      </c>
      <c r="AT253" s="214" t="s">
        <v>75</v>
      </c>
      <c r="AU253" s="214" t="s">
        <v>84</v>
      </c>
      <c r="AY253" s="213" t="s">
        <v>152</v>
      </c>
      <c r="BK253" s="215">
        <f>SUM(BK254:BK288)</f>
        <v>0</v>
      </c>
    </row>
    <row r="254" spans="1:65" s="2" customFormat="1" ht="33" customHeight="1">
      <c r="A254" s="37"/>
      <c r="B254" s="38"/>
      <c r="C254" s="218" t="s">
        <v>365</v>
      </c>
      <c r="D254" s="218" t="s">
        <v>154</v>
      </c>
      <c r="E254" s="219" t="s">
        <v>324</v>
      </c>
      <c r="F254" s="220" t="s">
        <v>325</v>
      </c>
      <c r="G254" s="221" t="s">
        <v>326</v>
      </c>
      <c r="H254" s="222">
        <v>7.8</v>
      </c>
      <c r="I254" s="223"/>
      <c r="J254" s="224">
        <f>ROUND(I254*H254,2)</f>
        <v>0</v>
      </c>
      <c r="K254" s="220" t="s">
        <v>158</v>
      </c>
      <c r="L254" s="43"/>
      <c r="M254" s="225" t="s">
        <v>1</v>
      </c>
      <c r="N254" s="226" t="s">
        <v>41</v>
      </c>
      <c r="O254" s="90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9" t="s">
        <v>159</v>
      </c>
      <c r="AT254" s="229" t="s">
        <v>154</v>
      </c>
      <c r="AU254" s="229" t="s">
        <v>86</v>
      </c>
      <c r="AY254" s="16" t="s">
        <v>152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6" t="s">
        <v>84</v>
      </c>
      <c r="BK254" s="230">
        <f>ROUND(I254*H254,2)</f>
        <v>0</v>
      </c>
      <c r="BL254" s="16" t="s">
        <v>159</v>
      </c>
      <c r="BM254" s="229" t="s">
        <v>562</v>
      </c>
    </row>
    <row r="255" spans="1:47" s="2" customFormat="1" ht="12">
      <c r="A255" s="37"/>
      <c r="B255" s="38"/>
      <c r="C255" s="39"/>
      <c r="D255" s="231" t="s">
        <v>161</v>
      </c>
      <c r="E255" s="39"/>
      <c r="F255" s="232" t="s">
        <v>325</v>
      </c>
      <c r="G255" s="39"/>
      <c r="H255" s="39"/>
      <c r="I255" s="233"/>
      <c r="J255" s="39"/>
      <c r="K255" s="39"/>
      <c r="L255" s="43"/>
      <c r="M255" s="234"/>
      <c r="N255" s="235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161</v>
      </c>
      <c r="AU255" s="16" t="s">
        <v>86</v>
      </c>
    </row>
    <row r="256" spans="1:51" s="13" customFormat="1" ht="12">
      <c r="A256" s="13"/>
      <c r="B256" s="237"/>
      <c r="C256" s="238"/>
      <c r="D256" s="231" t="s">
        <v>181</v>
      </c>
      <c r="E256" s="239" t="s">
        <v>107</v>
      </c>
      <c r="F256" s="240" t="s">
        <v>458</v>
      </c>
      <c r="G256" s="238"/>
      <c r="H256" s="241">
        <v>7.8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7" t="s">
        <v>181</v>
      </c>
      <c r="AU256" s="247" t="s">
        <v>86</v>
      </c>
      <c r="AV256" s="13" t="s">
        <v>86</v>
      </c>
      <c r="AW256" s="13" t="s">
        <v>32</v>
      </c>
      <c r="AX256" s="13" t="s">
        <v>84</v>
      </c>
      <c r="AY256" s="247" t="s">
        <v>152</v>
      </c>
    </row>
    <row r="257" spans="1:65" s="2" customFormat="1" ht="16.5" customHeight="1">
      <c r="A257" s="37"/>
      <c r="B257" s="38"/>
      <c r="C257" s="259" t="s">
        <v>369</v>
      </c>
      <c r="D257" s="259" t="s">
        <v>204</v>
      </c>
      <c r="E257" s="260" t="s">
        <v>330</v>
      </c>
      <c r="F257" s="261" t="s">
        <v>331</v>
      </c>
      <c r="G257" s="262" t="s">
        <v>326</v>
      </c>
      <c r="H257" s="263">
        <v>7.878</v>
      </c>
      <c r="I257" s="264"/>
      <c r="J257" s="265">
        <f>ROUND(I257*H257,2)</f>
        <v>0</v>
      </c>
      <c r="K257" s="261" t="s">
        <v>158</v>
      </c>
      <c r="L257" s="266"/>
      <c r="M257" s="267" t="s">
        <v>1</v>
      </c>
      <c r="N257" s="268" t="s">
        <v>41</v>
      </c>
      <c r="O257" s="90"/>
      <c r="P257" s="227">
        <f>O257*H257</f>
        <v>0</v>
      </c>
      <c r="Q257" s="227">
        <v>0.00048</v>
      </c>
      <c r="R257" s="227">
        <f>Q257*H257</f>
        <v>0.00378144</v>
      </c>
      <c r="S257" s="227">
        <v>0</v>
      </c>
      <c r="T257" s="228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29" t="s">
        <v>195</v>
      </c>
      <c r="AT257" s="229" t="s">
        <v>204</v>
      </c>
      <c r="AU257" s="229" t="s">
        <v>86</v>
      </c>
      <c r="AY257" s="16" t="s">
        <v>152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6" t="s">
        <v>84</v>
      </c>
      <c r="BK257" s="230">
        <f>ROUND(I257*H257,2)</f>
        <v>0</v>
      </c>
      <c r="BL257" s="16" t="s">
        <v>159</v>
      </c>
      <c r="BM257" s="229" t="s">
        <v>563</v>
      </c>
    </row>
    <row r="258" spans="1:47" s="2" customFormat="1" ht="12">
      <c r="A258" s="37"/>
      <c r="B258" s="38"/>
      <c r="C258" s="39"/>
      <c r="D258" s="231" t="s">
        <v>161</v>
      </c>
      <c r="E258" s="39"/>
      <c r="F258" s="232" t="s">
        <v>331</v>
      </c>
      <c r="G258" s="39"/>
      <c r="H258" s="39"/>
      <c r="I258" s="233"/>
      <c r="J258" s="39"/>
      <c r="K258" s="39"/>
      <c r="L258" s="43"/>
      <c r="M258" s="234"/>
      <c r="N258" s="235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161</v>
      </c>
      <c r="AU258" s="16" t="s">
        <v>86</v>
      </c>
    </row>
    <row r="259" spans="1:51" s="13" customFormat="1" ht="12">
      <c r="A259" s="13"/>
      <c r="B259" s="237"/>
      <c r="C259" s="238"/>
      <c r="D259" s="231" t="s">
        <v>181</v>
      </c>
      <c r="E259" s="239" t="s">
        <v>1</v>
      </c>
      <c r="F259" s="240" t="s">
        <v>564</v>
      </c>
      <c r="G259" s="238"/>
      <c r="H259" s="241">
        <v>7.878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7" t="s">
        <v>181</v>
      </c>
      <c r="AU259" s="247" t="s">
        <v>86</v>
      </c>
      <c r="AV259" s="13" t="s">
        <v>86</v>
      </c>
      <c r="AW259" s="13" t="s">
        <v>32</v>
      </c>
      <c r="AX259" s="13" t="s">
        <v>84</v>
      </c>
      <c r="AY259" s="247" t="s">
        <v>152</v>
      </c>
    </row>
    <row r="260" spans="1:65" s="2" customFormat="1" ht="37.8" customHeight="1">
      <c r="A260" s="37"/>
      <c r="B260" s="38"/>
      <c r="C260" s="218" t="s">
        <v>373</v>
      </c>
      <c r="D260" s="218" t="s">
        <v>154</v>
      </c>
      <c r="E260" s="219" t="s">
        <v>565</v>
      </c>
      <c r="F260" s="220" t="s">
        <v>566</v>
      </c>
      <c r="G260" s="221" t="s">
        <v>326</v>
      </c>
      <c r="H260" s="222">
        <v>15</v>
      </c>
      <c r="I260" s="223"/>
      <c r="J260" s="224">
        <f>ROUND(I260*H260,2)</f>
        <v>0</v>
      </c>
      <c r="K260" s="220" t="s">
        <v>158</v>
      </c>
      <c r="L260" s="43"/>
      <c r="M260" s="225" t="s">
        <v>1</v>
      </c>
      <c r="N260" s="226" t="s">
        <v>41</v>
      </c>
      <c r="O260" s="90"/>
      <c r="P260" s="227">
        <f>O260*H260</f>
        <v>0</v>
      </c>
      <c r="Q260" s="227">
        <v>1E-05</v>
      </c>
      <c r="R260" s="227">
        <f>Q260*H260</f>
        <v>0.00015000000000000001</v>
      </c>
      <c r="S260" s="227">
        <v>0</v>
      </c>
      <c r="T260" s="228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9" t="s">
        <v>159</v>
      </c>
      <c r="AT260" s="229" t="s">
        <v>154</v>
      </c>
      <c r="AU260" s="229" t="s">
        <v>86</v>
      </c>
      <c r="AY260" s="16" t="s">
        <v>152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6" t="s">
        <v>84</v>
      </c>
      <c r="BK260" s="230">
        <f>ROUND(I260*H260,2)</f>
        <v>0</v>
      </c>
      <c r="BL260" s="16" t="s">
        <v>159</v>
      </c>
      <c r="BM260" s="229" t="s">
        <v>567</v>
      </c>
    </row>
    <row r="261" spans="1:47" s="2" customFormat="1" ht="12">
      <c r="A261" s="37"/>
      <c r="B261" s="38"/>
      <c r="C261" s="39"/>
      <c r="D261" s="231" t="s">
        <v>161</v>
      </c>
      <c r="E261" s="39"/>
      <c r="F261" s="232" t="s">
        <v>566</v>
      </c>
      <c r="G261" s="39"/>
      <c r="H261" s="39"/>
      <c r="I261" s="233"/>
      <c r="J261" s="39"/>
      <c r="K261" s="39"/>
      <c r="L261" s="43"/>
      <c r="M261" s="234"/>
      <c r="N261" s="235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161</v>
      </c>
      <c r="AU261" s="16" t="s">
        <v>86</v>
      </c>
    </row>
    <row r="262" spans="1:51" s="13" customFormat="1" ht="12">
      <c r="A262" s="13"/>
      <c r="B262" s="237"/>
      <c r="C262" s="238"/>
      <c r="D262" s="231" t="s">
        <v>181</v>
      </c>
      <c r="E262" s="239" t="s">
        <v>460</v>
      </c>
      <c r="F262" s="240" t="s">
        <v>568</v>
      </c>
      <c r="G262" s="238"/>
      <c r="H262" s="241">
        <v>15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7" t="s">
        <v>181</v>
      </c>
      <c r="AU262" s="247" t="s">
        <v>86</v>
      </c>
      <c r="AV262" s="13" t="s">
        <v>86</v>
      </c>
      <c r="AW262" s="13" t="s">
        <v>32</v>
      </c>
      <c r="AX262" s="13" t="s">
        <v>84</v>
      </c>
      <c r="AY262" s="247" t="s">
        <v>152</v>
      </c>
    </row>
    <row r="263" spans="1:65" s="2" customFormat="1" ht="21.75" customHeight="1">
      <c r="A263" s="37"/>
      <c r="B263" s="38"/>
      <c r="C263" s="259" t="s">
        <v>377</v>
      </c>
      <c r="D263" s="259" t="s">
        <v>204</v>
      </c>
      <c r="E263" s="260" t="s">
        <v>569</v>
      </c>
      <c r="F263" s="261" t="s">
        <v>570</v>
      </c>
      <c r="G263" s="262" t="s">
        <v>326</v>
      </c>
      <c r="H263" s="263">
        <v>15</v>
      </c>
      <c r="I263" s="264"/>
      <c r="J263" s="265">
        <f>ROUND(I263*H263,2)</f>
        <v>0</v>
      </c>
      <c r="K263" s="261" t="s">
        <v>158</v>
      </c>
      <c r="L263" s="266"/>
      <c r="M263" s="267" t="s">
        <v>1</v>
      </c>
      <c r="N263" s="268" t="s">
        <v>41</v>
      </c>
      <c r="O263" s="90"/>
      <c r="P263" s="227">
        <f>O263*H263</f>
        <v>0</v>
      </c>
      <c r="Q263" s="227">
        <v>0.00267</v>
      </c>
      <c r="R263" s="227">
        <f>Q263*H263</f>
        <v>0.04005</v>
      </c>
      <c r="S263" s="227">
        <v>0</v>
      </c>
      <c r="T263" s="228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29" t="s">
        <v>195</v>
      </c>
      <c r="AT263" s="229" t="s">
        <v>204</v>
      </c>
      <c r="AU263" s="229" t="s">
        <v>86</v>
      </c>
      <c r="AY263" s="16" t="s">
        <v>152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6" t="s">
        <v>84</v>
      </c>
      <c r="BK263" s="230">
        <f>ROUND(I263*H263,2)</f>
        <v>0</v>
      </c>
      <c r="BL263" s="16" t="s">
        <v>159</v>
      </c>
      <c r="BM263" s="229" t="s">
        <v>571</v>
      </c>
    </row>
    <row r="264" spans="1:47" s="2" customFormat="1" ht="12">
      <c r="A264" s="37"/>
      <c r="B264" s="38"/>
      <c r="C264" s="39"/>
      <c r="D264" s="231" t="s">
        <v>161</v>
      </c>
      <c r="E264" s="39"/>
      <c r="F264" s="232" t="s">
        <v>570</v>
      </c>
      <c r="G264" s="39"/>
      <c r="H264" s="39"/>
      <c r="I264" s="233"/>
      <c r="J264" s="39"/>
      <c r="K264" s="39"/>
      <c r="L264" s="43"/>
      <c r="M264" s="234"/>
      <c r="N264" s="235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161</v>
      </c>
      <c r="AU264" s="16" t="s">
        <v>86</v>
      </c>
    </row>
    <row r="265" spans="1:51" s="13" customFormat="1" ht="12">
      <c r="A265" s="13"/>
      <c r="B265" s="237"/>
      <c r="C265" s="238"/>
      <c r="D265" s="231" t="s">
        <v>181</v>
      </c>
      <c r="E265" s="239" t="s">
        <v>1</v>
      </c>
      <c r="F265" s="240" t="s">
        <v>460</v>
      </c>
      <c r="G265" s="238"/>
      <c r="H265" s="241">
        <v>15</v>
      </c>
      <c r="I265" s="242"/>
      <c r="J265" s="238"/>
      <c r="K265" s="238"/>
      <c r="L265" s="243"/>
      <c r="M265" s="244"/>
      <c r="N265" s="245"/>
      <c r="O265" s="245"/>
      <c r="P265" s="245"/>
      <c r="Q265" s="245"/>
      <c r="R265" s="245"/>
      <c r="S265" s="245"/>
      <c r="T265" s="24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7" t="s">
        <v>181</v>
      </c>
      <c r="AU265" s="247" t="s">
        <v>86</v>
      </c>
      <c r="AV265" s="13" t="s">
        <v>86</v>
      </c>
      <c r="AW265" s="13" t="s">
        <v>32</v>
      </c>
      <c r="AX265" s="13" t="s">
        <v>84</v>
      </c>
      <c r="AY265" s="247" t="s">
        <v>152</v>
      </c>
    </row>
    <row r="266" spans="1:65" s="2" customFormat="1" ht="24.15" customHeight="1">
      <c r="A266" s="37"/>
      <c r="B266" s="38"/>
      <c r="C266" s="218" t="s">
        <v>382</v>
      </c>
      <c r="D266" s="218" t="s">
        <v>154</v>
      </c>
      <c r="E266" s="219" t="s">
        <v>572</v>
      </c>
      <c r="F266" s="220" t="s">
        <v>573</v>
      </c>
      <c r="G266" s="221" t="s">
        <v>337</v>
      </c>
      <c r="H266" s="222">
        <v>2</v>
      </c>
      <c r="I266" s="223"/>
      <c r="J266" s="224">
        <f>ROUND(I266*H266,2)</f>
        <v>0</v>
      </c>
      <c r="K266" s="220" t="s">
        <v>158</v>
      </c>
      <c r="L266" s="43"/>
      <c r="M266" s="225" t="s">
        <v>1</v>
      </c>
      <c r="N266" s="226" t="s">
        <v>41</v>
      </c>
      <c r="O266" s="90"/>
      <c r="P266" s="227">
        <f>O266*H266</f>
        <v>0</v>
      </c>
      <c r="Q266" s="227">
        <v>0.12422</v>
      </c>
      <c r="R266" s="227">
        <f>Q266*H266</f>
        <v>0.24844</v>
      </c>
      <c r="S266" s="227">
        <v>0</v>
      </c>
      <c r="T266" s="228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9" t="s">
        <v>159</v>
      </c>
      <c r="AT266" s="229" t="s">
        <v>154</v>
      </c>
      <c r="AU266" s="229" t="s">
        <v>86</v>
      </c>
      <c r="AY266" s="16" t="s">
        <v>152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6" t="s">
        <v>84</v>
      </c>
      <c r="BK266" s="230">
        <f>ROUND(I266*H266,2)</f>
        <v>0</v>
      </c>
      <c r="BL266" s="16" t="s">
        <v>159</v>
      </c>
      <c r="BM266" s="229" t="s">
        <v>574</v>
      </c>
    </row>
    <row r="267" spans="1:47" s="2" customFormat="1" ht="12">
      <c r="A267" s="37"/>
      <c r="B267" s="38"/>
      <c r="C267" s="39"/>
      <c r="D267" s="231" t="s">
        <v>161</v>
      </c>
      <c r="E267" s="39"/>
      <c r="F267" s="232" t="s">
        <v>575</v>
      </c>
      <c r="G267" s="39"/>
      <c r="H267" s="39"/>
      <c r="I267" s="233"/>
      <c r="J267" s="39"/>
      <c r="K267" s="39"/>
      <c r="L267" s="43"/>
      <c r="M267" s="234"/>
      <c r="N267" s="235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161</v>
      </c>
      <c r="AU267" s="16" t="s">
        <v>86</v>
      </c>
    </row>
    <row r="268" spans="1:65" s="2" customFormat="1" ht="16.5" customHeight="1">
      <c r="A268" s="37"/>
      <c r="B268" s="38"/>
      <c r="C268" s="259" t="s">
        <v>386</v>
      </c>
      <c r="D268" s="259" t="s">
        <v>204</v>
      </c>
      <c r="E268" s="260" t="s">
        <v>576</v>
      </c>
      <c r="F268" s="261" t="s">
        <v>577</v>
      </c>
      <c r="G268" s="262" t="s">
        <v>337</v>
      </c>
      <c r="H268" s="263">
        <v>2</v>
      </c>
      <c r="I268" s="264"/>
      <c r="J268" s="265">
        <f>ROUND(I268*H268,2)</f>
        <v>0</v>
      </c>
      <c r="K268" s="261" t="s">
        <v>158</v>
      </c>
      <c r="L268" s="266"/>
      <c r="M268" s="267" t="s">
        <v>1</v>
      </c>
      <c r="N268" s="268" t="s">
        <v>41</v>
      </c>
      <c r="O268" s="90"/>
      <c r="P268" s="227">
        <f>O268*H268</f>
        <v>0</v>
      </c>
      <c r="Q268" s="227">
        <v>0.021</v>
      </c>
      <c r="R268" s="227">
        <f>Q268*H268</f>
        <v>0.042</v>
      </c>
      <c r="S268" s="227">
        <v>0</v>
      </c>
      <c r="T268" s="228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29" t="s">
        <v>195</v>
      </c>
      <c r="AT268" s="229" t="s">
        <v>204</v>
      </c>
      <c r="AU268" s="229" t="s">
        <v>86</v>
      </c>
      <c r="AY268" s="16" t="s">
        <v>152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6" t="s">
        <v>84</v>
      </c>
      <c r="BK268" s="230">
        <f>ROUND(I268*H268,2)</f>
        <v>0</v>
      </c>
      <c r="BL268" s="16" t="s">
        <v>159</v>
      </c>
      <c r="BM268" s="229" t="s">
        <v>578</v>
      </c>
    </row>
    <row r="269" spans="1:47" s="2" customFormat="1" ht="12">
      <c r="A269" s="37"/>
      <c r="B269" s="38"/>
      <c r="C269" s="39"/>
      <c r="D269" s="231" t="s">
        <v>161</v>
      </c>
      <c r="E269" s="39"/>
      <c r="F269" s="232" t="s">
        <v>577</v>
      </c>
      <c r="G269" s="39"/>
      <c r="H269" s="39"/>
      <c r="I269" s="233"/>
      <c r="J269" s="39"/>
      <c r="K269" s="39"/>
      <c r="L269" s="43"/>
      <c r="M269" s="234"/>
      <c r="N269" s="235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161</v>
      </c>
      <c r="AU269" s="16" t="s">
        <v>86</v>
      </c>
    </row>
    <row r="270" spans="1:65" s="2" customFormat="1" ht="21.75" customHeight="1">
      <c r="A270" s="37"/>
      <c r="B270" s="38"/>
      <c r="C270" s="259" t="s">
        <v>391</v>
      </c>
      <c r="D270" s="259" t="s">
        <v>204</v>
      </c>
      <c r="E270" s="260" t="s">
        <v>579</v>
      </c>
      <c r="F270" s="261" t="s">
        <v>580</v>
      </c>
      <c r="G270" s="262" t="s">
        <v>337</v>
      </c>
      <c r="H270" s="263">
        <v>2</v>
      </c>
      <c r="I270" s="264"/>
      <c r="J270" s="265">
        <f>ROUND(I270*H270,2)</f>
        <v>0</v>
      </c>
      <c r="K270" s="261" t="s">
        <v>158</v>
      </c>
      <c r="L270" s="266"/>
      <c r="M270" s="267" t="s">
        <v>1</v>
      </c>
      <c r="N270" s="268" t="s">
        <v>41</v>
      </c>
      <c r="O270" s="90"/>
      <c r="P270" s="227">
        <f>O270*H270</f>
        <v>0</v>
      </c>
      <c r="Q270" s="227">
        <v>0.0085</v>
      </c>
      <c r="R270" s="227">
        <f>Q270*H270</f>
        <v>0.017</v>
      </c>
      <c r="S270" s="227">
        <v>0</v>
      </c>
      <c r="T270" s="228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9" t="s">
        <v>195</v>
      </c>
      <c r="AT270" s="229" t="s">
        <v>204</v>
      </c>
      <c r="AU270" s="229" t="s">
        <v>86</v>
      </c>
      <c r="AY270" s="16" t="s">
        <v>152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6" t="s">
        <v>84</v>
      </c>
      <c r="BK270" s="230">
        <f>ROUND(I270*H270,2)</f>
        <v>0</v>
      </c>
      <c r="BL270" s="16" t="s">
        <v>159</v>
      </c>
      <c r="BM270" s="229" t="s">
        <v>581</v>
      </c>
    </row>
    <row r="271" spans="1:47" s="2" customFormat="1" ht="12">
      <c r="A271" s="37"/>
      <c r="B271" s="38"/>
      <c r="C271" s="39"/>
      <c r="D271" s="231" t="s">
        <v>161</v>
      </c>
      <c r="E271" s="39"/>
      <c r="F271" s="232" t="s">
        <v>580</v>
      </c>
      <c r="G271" s="39"/>
      <c r="H271" s="39"/>
      <c r="I271" s="233"/>
      <c r="J271" s="39"/>
      <c r="K271" s="39"/>
      <c r="L271" s="43"/>
      <c r="M271" s="234"/>
      <c r="N271" s="235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161</v>
      </c>
      <c r="AU271" s="16" t="s">
        <v>86</v>
      </c>
    </row>
    <row r="272" spans="1:65" s="2" customFormat="1" ht="16.5" customHeight="1">
      <c r="A272" s="37"/>
      <c r="B272" s="38"/>
      <c r="C272" s="259" t="s">
        <v>396</v>
      </c>
      <c r="D272" s="259" t="s">
        <v>204</v>
      </c>
      <c r="E272" s="260" t="s">
        <v>582</v>
      </c>
      <c r="F272" s="261" t="s">
        <v>583</v>
      </c>
      <c r="G272" s="262" t="s">
        <v>337</v>
      </c>
      <c r="H272" s="263">
        <v>2</v>
      </c>
      <c r="I272" s="264"/>
      <c r="J272" s="265">
        <f>ROUND(I272*H272,2)</f>
        <v>0</v>
      </c>
      <c r="K272" s="261" t="s">
        <v>158</v>
      </c>
      <c r="L272" s="266"/>
      <c r="M272" s="267" t="s">
        <v>1</v>
      </c>
      <c r="N272" s="268" t="s">
        <v>41</v>
      </c>
      <c r="O272" s="90"/>
      <c r="P272" s="227">
        <f>O272*H272</f>
        <v>0</v>
      </c>
      <c r="Q272" s="227">
        <v>0.00029</v>
      </c>
      <c r="R272" s="227">
        <f>Q272*H272</f>
        <v>0.00058</v>
      </c>
      <c r="S272" s="227">
        <v>0</v>
      </c>
      <c r="T272" s="228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29" t="s">
        <v>195</v>
      </c>
      <c r="AT272" s="229" t="s">
        <v>204</v>
      </c>
      <c r="AU272" s="229" t="s">
        <v>86</v>
      </c>
      <c r="AY272" s="16" t="s">
        <v>152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6" t="s">
        <v>84</v>
      </c>
      <c r="BK272" s="230">
        <f>ROUND(I272*H272,2)</f>
        <v>0</v>
      </c>
      <c r="BL272" s="16" t="s">
        <v>159</v>
      </c>
      <c r="BM272" s="229" t="s">
        <v>584</v>
      </c>
    </row>
    <row r="273" spans="1:47" s="2" customFormat="1" ht="12">
      <c r="A273" s="37"/>
      <c r="B273" s="38"/>
      <c r="C273" s="39"/>
      <c r="D273" s="231" t="s">
        <v>161</v>
      </c>
      <c r="E273" s="39"/>
      <c r="F273" s="232" t="s">
        <v>583</v>
      </c>
      <c r="G273" s="39"/>
      <c r="H273" s="39"/>
      <c r="I273" s="233"/>
      <c r="J273" s="39"/>
      <c r="K273" s="39"/>
      <c r="L273" s="43"/>
      <c r="M273" s="234"/>
      <c r="N273" s="235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161</v>
      </c>
      <c r="AU273" s="16" t="s">
        <v>86</v>
      </c>
    </row>
    <row r="274" spans="1:65" s="2" customFormat="1" ht="24.15" customHeight="1">
      <c r="A274" s="37"/>
      <c r="B274" s="38"/>
      <c r="C274" s="259" t="s">
        <v>401</v>
      </c>
      <c r="D274" s="259" t="s">
        <v>204</v>
      </c>
      <c r="E274" s="260" t="s">
        <v>585</v>
      </c>
      <c r="F274" s="261" t="s">
        <v>586</v>
      </c>
      <c r="G274" s="262" t="s">
        <v>337</v>
      </c>
      <c r="H274" s="263">
        <v>4</v>
      </c>
      <c r="I274" s="264"/>
      <c r="J274" s="265">
        <f>ROUND(I274*H274,2)</f>
        <v>0</v>
      </c>
      <c r="K274" s="261" t="s">
        <v>158</v>
      </c>
      <c r="L274" s="266"/>
      <c r="M274" s="267" t="s">
        <v>1</v>
      </c>
      <c r="N274" s="268" t="s">
        <v>41</v>
      </c>
      <c r="O274" s="90"/>
      <c r="P274" s="227">
        <f>O274*H274</f>
        <v>0</v>
      </c>
      <c r="Q274" s="227">
        <v>0.0002</v>
      </c>
      <c r="R274" s="227">
        <f>Q274*H274</f>
        <v>0.0008</v>
      </c>
      <c r="S274" s="227">
        <v>0</v>
      </c>
      <c r="T274" s="228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29" t="s">
        <v>195</v>
      </c>
      <c r="AT274" s="229" t="s">
        <v>204</v>
      </c>
      <c r="AU274" s="229" t="s">
        <v>86</v>
      </c>
      <c r="AY274" s="16" t="s">
        <v>152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6" t="s">
        <v>84</v>
      </c>
      <c r="BK274" s="230">
        <f>ROUND(I274*H274,2)</f>
        <v>0</v>
      </c>
      <c r="BL274" s="16" t="s">
        <v>159</v>
      </c>
      <c r="BM274" s="229" t="s">
        <v>587</v>
      </c>
    </row>
    <row r="275" spans="1:47" s="2" customFormat="1" ht="12">
      <c r="A275" s="37"/>
      <c r="B275" s="38"/>
      <c r="C275" s="39"/>
      <c r="D275" s="231" t="s">
        <v>161</v>
      </c>
      <c r="E275" s="39"/>
      <c r="F275" s="232" t="s">
        <v>586</v>
      </c>
      <c r="G275" s="39"/>
      <c r="H275" s="39"/>
      <c r="I275" s="233"/>
      <c r="J275" s="39"/>
      <c r="K275" s="39"/>
      <c r="L275" s="43"/>
      <c r="M275" s="234"/>
      <c r="N275" s="235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161</v>
      </c>
      <c r="AU275" s="16" t="s">
        <v>86</v>
      </c>
    </row>
    <row r="276" spans="1:51" s="13" customFormat="1" ht="12">
      <c r="A276" s="13"/>
      <c r="B276" s="237"/>
      <c r="C276" s="238"/>
      <c r="D276" s="231" t="s">
        <v>181</v>
      </c>
      <c r="E276" s="239" t="s">
        <v>1</v>
      </c>
      <c r="F276" s="240" t="s">
        <v>588</v>
      </c>
      <c r="G276" s="238"/>
      <c r="H276" s="241">
        <v>4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7" t="s">
        <v>181</v>
      </c>
      <c r="AU276" s="247" t="s">
        <v>86</v>
      </c>
      <c r="AV276" s="13" t="s">
        <v>86</v>
      </c>
      <c r="AW276" s="13" t="s">
        <v>32</v>
      </c>
      <c r="AX276" s="13" t="s">
        <v>84</v>
      </c>
      <c r="AY276" s="247" t="s">
        <v>152</v>
      </c>
    </row>
    <row r="277" spans="1:65" s="2" customFormat="1" ht="24.15" customHeight="1">
      <c r="A277" s="37"/>
      <c r="B277" s="38"/>
      <c r="C277" s="218" t="s">
        <v>406</v>
      </c>
      <c r="D277" s="218" t="s">
        <v>154</v>
      </c>
      <c r="E277" s="219" t="s">
        <v>589</v>
      </c>
      <c r="F277" s="220" t="s">
        <v>590</v>
      </c>
      <c r="G277" s="221" t="s">
        <v>337</v>
      </c>
      <c r="H277" s="222">
        <v>2</v>
      </c>
      <c r="I277" s="223"/>
      <c r="J277" s="224">
        <f>ROUND(I277*H277,2)</f>
        <v>0</v>
      </c>
      <c r="K277" s="220" t="s">
        <v>158</v>
      </c>
      <c r="L277" s="43"/>
      <c r="M277" s="225" t="s">
        <v>1</v>
      </c>
      <c r="N277" s="226" t="s">
        <v>41</v>
      </c>
      <c r="O277" s="90"/>
      <c r="P277" s="227">
        <f>O277*H277</f>
        <v>0</v>
      </c>
      <c r="Q277" s="227">
        <v>0.02972</v>
      </c>
      <c r="R277" s="227">
        <f>Q277*H277</f>
        <v>0.05944</v>
      </c>
      <c r="S277" s="227">
        <v>0</v>
      </c>
      <c r="T277" s="228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9" t="s">
        <v>159</v>
      </c>
      <c r="AT277" s="229" t="s">
        <v>154</v>
      </c>
      <c r="AU277" s="229" t="s">
        <v>86</v>
      </c>
      <c r="AY277" s="16" t="s">
        <v>152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6" t="s">
        <v>84</v>
      </c>
      <c r="BK277" s="230">
        <f>ROUND(I277*H277,2)</f>
        <v>0</v>
      </c>
      <c r="BL277" s="16" t="s">
        <v>159</v>
      </c>
      <c r="BM277" s="229" t="s">
        <v>591</v>
      </c>
    </row>
    <row r="278" spans="1:47" s="2" customFormat="1" ht="12">
      <c r="A278" s="37"/>
      <c r="B278" s="38"/>
      <c r="C278" s="39"/>
      <c r="D278" s="231" t="s">
        <v>161</v>
      </c>
      <c r="E278" s="39"/>
      <c r="F278" s="232" t="s">
        <v>592</v>
      </c>
      <c r="G278" s="39"/>
      <c r="H278" s="39"/>
      <c r="I278" s="233"/>
      <c r="J278" s="39"/>
      <c r="K278" s="39"/>
      <c r="L278" s="43"/>
      <c r="M278" s="234"/>
      <c r="N278" s="235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161</v>
      </c>
      <c r="AU278" s="16" t="s">
        <v>86</v>
      </c>
    </row>
    <row r="279" spans="1:65" s="2" customFormat="1" ht="16.5" customHeight="1">
      <c r="A279" s="37"/>
      <c r="B279" s="38"/>
      <c r="C279" s="259" t="s">
        <v>411</v>
      </c>
      <c r="D279" s="259" t="s">
        <v>204</v>
      </c>
      <c r="E279" s="260" t="s">
        <v>593</v>
      </c>
      <c r="F279" s="261" t="s">
        <v>594</v>
      </c>
      <c r="G279" s="262" t="s">
        <v>337</v>
      </c>
      <c r="H279" s="263">
        <v>2</v>
      </c>
      <c r="I279" s="264"/>
      <c r="J279" s="265">
        <f>ROUND(I279*H279,2)</f>
        <v>0</v>
      </c>
      <c r="K279" s="261" t="s">
        <v>158</v>
      </c>
      <c r="L279" s="266"/>
      <c r="M279" s="267" t="s">
        <v>1</v>
      </c>
      <c r="N279" s="268" t="s">
        <v>41</v>
      </c>
      <c r="O279" s="90"/>
      <c r="P279" s="227">
        <f>O279*H279</f>
        <v>0</v>
      </c>
      <c r="Q279" s="227">
        <v>0.06</v>
      </c>
      <c r="R279" s="227">
        <f>Q279*H279</f>
        <v>0.12</v>
      </c>
      <c r="S279" s="227">
        <v>0</v>
      </c>
      <c r="T279" s="228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9" t="s">
        <v>195</v>
      </c>
      <c r="AT279" s="229" t="s">
        <v>204</v>
      </c>
      <c r="AU279" s="229" t="s">
        <v>86</v>
      </c>
      <c r="AY279" s="16" t="s">
        <v>152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6" t="s">
        <v>84</v>
      </c>
      <c r="BK279" s="230">
        <f>ROUND(I279*H279,2)</f>
        <v>0</v>
      </c>
      <c r="BL279" s="16" t="s">
        <v>159</v>
      </c>
      <c r="BM279" s="229" t="s">
        <v>595</v>
      </c>
    </row>
    <row r="280" spans="1:47" s="2" customFormat="1" ht="12">
      <c r="A280" s="37"/>
      <c r="B280" s="38"/>
      <c r="C280" s="39"/>
      <c r="D280" s="231" t="s">
        <v>161</v>
      </c>
      <c r="E280" s="39"/>
      <c r="F280" s="232" t="s">
        <v>594</v>
      </c>
      <c r="G280" s="39"/>
      <c r="H280" s="39"/>
      <c r="I280" s="233"/>
      <c r="J280" s="39"/>
      <c r="K280" s="39"/>
      <c r="L280" s="43"/>
      <c r="M280" s="234"/>
      <c r="N280" s="235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161</v>
      </c>
      <c r="AU280" s="16" t="s">
        <v>86</v>
      </c>
    </row>
    <row r="281" spans="1:65" s="2" customFormat="1" ht="16.5" customHeight="1">
      <c r="A281" s="37"/>
      <c r="B281" s="38"/>
      <c r="C281" s="259" t="s">
        <v>417</v>
      </c>
      <c r="D281" s="259" t="s">
        <v>204</v>
      </c>
      <c r="E281" s="260" t="s">
        <v>596</v>
      </c>
      <c r="F281" s="261" t="s">
        <v>597</v>
      </c>
      <c r="G281" s="262" t="s">
        <v>337</v>
      </c>
      <c r="H281" s="263">
        <v>2</v>
      </c>
      <c r="I281" s="264"/>
      <c r="J281" s="265">
        <f>ROUND(I281*H281,2)</f>
        <v>0</v>
      </c>
      <c r="K281" s="261" t="s">
        <v>158</v>
      </c>
      <c r="L281" s="266"/>
      <c r="M281" s="267" t="s">
        <v>1</v>
      </c>
      <c r="N281" s="268" t="s">
        <v>41</v>
      </c>
      <c r="O281" s="90"/>
      <c r="P281" s="227">
        <f>O281*H281</f>
        <v>0</v>
      </c>
      <c r="Q281" s="227">
        <v>0.22</v>
      </c>
      <c r="R281" s="227">
        <f>Q281*H281</f>
        <v>0.44</v>
      </c>
      <c r="S281" s="227">
        <v>0</v>
      </c>
      <c r="T281" s="228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29" t="s">
        <v>195</v>
      </c>
      <c r="AT281" s="229" t="s">
        <v>204</v>
      </c>
      <c r="AU281" s="229" t="s">
        <v>86</v>
      </c>
      <c r="AY281" s="16" t="s">
        <v>152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6" t="s">
        <v>84</v>
      </c>
      <c r="BK281" s="230">
        <f>ROUND(I281*H281,2)</f>
        <v>0</v>
      </c>
      <c r="BL281" s="16" t="s">
        <v>159</v>
      </c>
      <c r="BM281" s="229" t="s">
        <v>598</v>
      </c>
    </row>
    <row r="282" spans="1:47" s="2" customFormat="1" ht="12">
      <c r="A282" s="37"/>
      <c r="B282" s="38"/>
      <c r="C282" s="39"/>
      <c r="D282" s="231" t="s">
        <v>161</v>
      </c>
      <c r="E282" s="39"/>
      <c r="F282" s="232" t="s">
        <v>597</v>
      </c>
      <c r="G282" s="39"/>
      <c r="H282" s="39"/>
      <c r="I282" s="233"/>
      <c r="J282" s="39"/>
      <c r="K282" s="39"/>
      <c r="L282" s="43"/>
      <c r="M282" s="234"/>
      <c r="N282" s="235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161</v>
      </c>
      <c r="AU282" s="16" t="s">
        <v>86</v>
      </c>
    </row>
    <row r="283" spans="1:65" s="2" customFormat="1" ht="24.15" customHeight="1">
      <c r="A283" s="37"/>
      <c r="B283" s="38"/>
      <c r="C283" s="259" t="s">
        <v>421</v>
      </c>
      <c r="D283" s="259" t="s">
        <v>204</v>
      </c>
      <c r="E283" s="260" t="s">
        <v>599</v>
      </c>
      <c r="F283" s="261" t="s">
        <v>600</v>
      </c>
      <c r="G283" s="262" t="s">
        <v>337</v>
      </c>
      <c r="H283" s="263">
        <v>2</v>
      </c>
      <c r="I283" s="264"/>
      <c r="J283" s="265">
        <f>ROUND(I283*H283,2)</f>
        <v>0</v>
      </c>
      <c r="K283" s="261" t="s">
        <v>347</v>
      </c>
      <c r="L283" s="266"/>
      <c r="M283" s="267" t="s">
        <v>1</v>
      </c>
      <c r="N283" s="268" t="s">
        <v>41</v>
      </c>
      <c r="O283" s="90"/>
      <c r="P283" s="227">
        <f>O283*H283</f>
        <v>0</v>
      </c>
      <c r="Q283" s="227">
        <v>0.012</v>
      </c>
      <c r="R283" s="227">
        <f>Q283*H283</f>
        <v>0.024</v>
      </c>
      <c r="S283" s="227">
        <v>0</v>
      </c>
      <c r="T283" s="228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29" t="s">
        <v>195</v>
      </c>
      <c r="AT283" s="229" t="s">
        <v>204</v>
      </c>
      <c r="AU283" s="229" t="s">
        <v>86</v>
      </c>
      <c r="AY283" s="16" t="s">
        <v>152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6" t="s">
        <v>84</v>
      </c>
      <c r="BK283" s="230">
        <f>ROUND(I283*H283,2)</f>
        <v>0</v>
      </c>
      <c r="BL283" s="16" t="s">
        <v>159</v>
      </c>
      <c r="BM283" s="229" t="s">
        <v>601</v>
      </c>
    </row>
    <row r="284" spans="1:47" s="2" customFormat="1" ht="12">
      <c r="A284" s="37"/>
      <c r="B284" s="38"/>
      <c r="C284" s="39"/>
      <c r="D284" s="231" t="s">
        <v>161</v>
      </c>
      <c r="E284" s="39"/>
      <c r="F284" s="232" t="s">
        <v>600</v>
      </c>
      <c r="G284" s="39"/>
      <c r="H284" s="39"/>
      <c r="I284" s="233"/>
      <c r="J284" s="39"/>
      <c r="K284" s="39"/>
      <c r="L284" s="43"/>
      <c r="M284" s="234"/>
      <c r="N284" s="235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161</v>
      </c>
      <c r="AU284" s="16" t="s">
        <v>86</v>
      </c>
    </row>
    <row r="285" spans="1:65" s="2" customFormat="1" ht="24.15" customHeight="1">
      <c r="A285" s="37"/>
      <c r="B285" s="38"/>
      <c r="C285" s="218" t="s">
        <v>426</v>
      </c>
      <c r="D285" s="218" t="s">
        <v>154</v>
      </c>
      <c r="E285" s="219" t="s">
        <v>602</v>
      </c>
      <c r="F285" s="220" t="s">
        <v>603</v>
      </c>
      <c r="G285" s="221" t="s">
        <v>337</v>
      </c>
      <c r="H285" s="222">
        <v>2</v>
      </c>
      <c r="I285" s="223"/>
      <c r="J285" s="224">
        <f>ROUND(I285*H285,2)</f>
        <v>0</v>
      </c>
      <c r="K285" s="220" t="s">
        <v>158</v>
      </c>
      <c r="L285" s="43"/>
      <c r="M285" s="225" t="s">
        <v>1</v>
      </c>
      <c r="N285" s="226" t="s">
        <v>41</v>
      </c>
      <c r="O285" s="90"/>
      <c r="P285" s="227">
        <f>O285*H285</f>
        <v>0</v>
      </c>
      <c r="Q285" s="227">
        <v>0.02972</v>
      </c>
      <c r="R285" s="227">
        <f>Q285*H285</f>
        <v>0.05944</v>
      </c>
      <c r="S285" s="227">
        <v>0</v>
      </c>
      <c r="T285" s="228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9" t="s">
        <v>159</v>
      </c>
      <c r="AT285" s="229" t="s">
        <v>154</v>
      </c>
      <c r="AU285" s="229" t="s">
        <v>86</v>
      </c>
      <c r="AY285" s="16" t="s">
        <v>152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6" t="s">
        <v>84</v>
      </c>
      <c r="BK285" s="230">
        <f>ROUND(I285*H285,2)</f>
        <v>0</v>
      </c>
      <c r="BL285" s="16" t="s">
        <v>159</v>
      </c>
      <c r="BM285" s="229" t="s">
        <v>604</v>
      </c>
    </row>
    <row r="286" spans="1:47" s="2" customFormat="1" ht="12">
      <c r="A286" s="37"/>
      <c r="B286" s="38"/>
      <c r="C286" s="39"/>
      <c r="D286" s="231" t="s">
        <v>161</v>
      </c>
      <c r="E286" s="39"/>
      <c r="F286" s="232" t="s">
        <v>605</v>
      </c>
      <c r="G286" s="39"/>
      <c r="H286" s="39"/>
      <c r="I286" s="233"/>
      <c r="J286" s="39"/>
      <c r="K286" s="39"/>
      <c r="L286" s="43"/>
      <c r="M286" s="234"/>
      <c r="N286" s="235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161</v>
      </c>
      <c r="AU286" s="16" t="s">
        <v>86</v>
      </c>
    </row>
    <row r="287" spans="1:65" s="2" customFormat="1" ht="21.75" customHeight="1">
      <c r="A287" s="37"/>
      <c r="B287" s="38"/>
      <c r="C287" s="259" t="s">
        <v>432</v>
      </c>
      <c r="D287" s="259" t="s">
        <v>204</v>
      </c>
      <c r="E287" s="260" t="s">
        <v>606</v>
      </c>
      <c r="F287" s="261" t="s">
        <v>607</v>
      </c>
      <c r="G287" s="262" t="s">
        <v>326</v>
      </c>
      <c r="H287" s="263">
        <v>2</v>
      </c>
      <c r="I287" s="264"/>
      <c r="J287" s="265">
        <f>ROUND(I287*H287,2)</f>
        <v>0</v>
      </c>
      <c r="K287" s="261" t="s">
        <v>158</v>
      </c>
      <c r="L287" s="266"/>
      <c r="M287" s="267" t="s">
        <v>1</v>
      </c>
      <c r="N287" s="268" t="s">
        <v>41</v>
      </c>
      <c r="O287" s="90"/>
      <c r="P287" s="227">
        <f>O287*H287</f>
        <v>0</v>
      </c>
      <c r="Q287" s="227">
        <v>0.012</v>
      </c>
      <c r="R287" s="227">
        <f>Q287*H287</f>
        <v>0.024</v>
      </c>
      <c r="S287" s="227">
        <v>0</v>
      </c>
      <c r="T287" s="228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9" t="s">
        <v>195</v>
      </c>
      <c r="AT287" s="229" t="s">
        <v>204</v>
      </c>
      <c r="AU287" s="229" t="s">
        <v>86</v>
      </c>
      <c r="AY287" s="16" t="s">
        <v>152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6" t="s">
        <v>84</v>
      </c>
      <c r="BK287" s="230">
        <f>ROUND(I287*H287,2)</f>
        <v>0</v>
      </c>
      <c r="BL287" s="16" t="s">
        <v>159</v>
      </c>
      <c r="BM287" s="229" t="s">
        <v>608</v>
      </c>
    </row>
    <row r="288" spans="1:47" s="2" customFormat="1" ht="12">
      <c r="A288" s="37"/>
      <c r="B288" s="38"/>
      <c r="C288" s="39"/>
      <c r="D288" s="231" t="s">
        <v>161</v>
      </c>
      <c r="E288" s="39"/>
      <c r="F288" s="232" t="s">
        <v>607</v>
      </c>
      <c r="G288" s="39"/>
      <c r="H288" s="39"/>
      <c r="I288" s="233"/>
      <c r="J288" s="39"/>
      <c r="K288" s="39"/>
      <c r="L288" s="43"/>
      <c r="M288" s="234"/>
      <c r="N288" s="235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161</v>
      </c>
      <c r="AU288" s="16" t="s">
        <v>86</v>
      </c>
    </row>
    <row r="289" spans="1:63" s="12" customFormat="1" ht="22.8" customHeight="1">
      <c r="A289" s="12"/>
      <c r="B289" s="202"/>
      <c r="C289" s="203"/>
      <c r="D289" s="204" t="s">
        <v>75</v>
      </c>
      <c r="E289" s="216" t="s">
        <v>203</v>
      </c>
      <c r="F289" s="216" t="s">
        <v>339</v>
      </c>
      <c r="G289" s="203"/>
      <c r="H289" s="203"/>
      <c r="I289" s="206"/>
      <c r="J289" s="217">
        <f>BK289</f>
        <v>0</v>
      </c>
      <c r="K289" s="203"/>
      <c r="L289" s="208"/>
      <c r="M289" s="209"/>
      <c r="N289" s="210"/>
      <c r="O289" s="210"/>
      <c r="P289" s="211">
        <f>SUM(P290:P339)</f>
        <v>0</v>
      </c>
      <c r="Q289" s="210"/>
      <c r="R289" s="211">
        <f>SUM(R290:R339)</f>
        <v>48.69654</v>
      </c>
      <c r="S289" s="210"/>
      <c r="T289" s="212">
        <f>SUM(T290:T339)</f>
        <v>0.082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3" t="s">
        <v>84</v>
      </c>
      <c r="AT289" s="214" t="s">
        <v>75</v>
      </c>
      <c r="AU289" s="214" t="s">
        <v>84</v>
      </c>
      <c r="AY289" s="213" t="s">
        <v>152</v>
      </c>
      <c r="BK289" s="215">
        <f>SUM(BK290:BK339)</f>
        <v>0</v>
      </c>
    </row>
    <row r="290" spans="1:65" s="2" customFormat="1" ht="24.15" customHeight="1">
      <c r="A290" s="37"/>
      <c r="B290" s="38"/>
      <c r="C290" s="218" t="s">
        <v>437</v>
      </c>
      <c r="D290" s="218" t="s">
        <v>154</v>
      </c>
      <c r="E290" s="219" t="s">
        <v>341</v>
      </c>
      <c r="F290" s="220" t="s">
        <v>342</v>
      </c>
      <c r="G290" s="221" t="s">
        <v>337</v>
      </c>
      <c r="H290" s="222">
        <v>4</v>
      </c>
      <c r="I290" s="223"/>
      <c r="J290" s="224">
        <f>ROUND(I290*H290,2)</f>
        <v>0</v>
      </c>
      <c r="K290" s="220" t="s">
        <v>158</v>
      </c>
      <c r="L290" s="43"/>
      <c r="M290" s="225" t="s">
        <v>1</v>
      </c>
      <c r="N290" s="226" t="s">
        <v>41</v>
      </c>
      <c r="O290" s="90"/>
      <c r="P290" s="227">
        <f>O290*H290</f>
        <v>0</v>
      </c>
      <c r="Q290" s="227">
        <v>0.0007</v>
      </c>
      <c r="R290" s="227">
        <f>Q290*H290</f>
        <v>0.0028</v>
      </c>
      <c r="S290" s="227">
        <v>0</v>
      </c>
      <c r="T290" s="228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29" t="s">
        <v>159</v>
      </c>
      <c r="AT290" s="229" t="s">
        <v>154</v>
      </c>
      <c r="AU290" s="229" t="s">
        <v>86</v>
      </c>
      <c r="AY290" s="16" t="s">
        <v>152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6" t="s">
        <v>84</v>
      </c>
      <c r="BK290" s="230">
        <f>ROUND(I290*H290,2)</f>
        <v>0</v>
      </c>
      <c r="BL290" s="16" t="s">
        <v>159</v>
      </c>
      <c r="BM290" s="229" t="s">
        <v>609</v>
      </c>
    </row>
    <row r="291" spans="1:47" s="2" customFormat="1" ht="12">
      <c r="A291" s="37"/>
      <c r="B291" s="38"/>
      <c r="C291" s="39"/>
      <c r="D291" s="231" t="s">
        <v>161</v>
      </c>
      <c r="E291" s="39"/>
      <c r="F291" s="232" t="s">
        <v>342</v>
      </c>
      <c r="G291" s="39"/>
      <c r="H291" s="39"/>
      <c r="I291" s="233"/>
      <c r="J291" s="39"/>
      <c r="K291" s="39"/>
      <c r="L291" s="43"/>
      <c r="M291" s="234"/>
      <c r="N291" s="235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161</v>
      </c>
      <c r="AU291" s="16" t="s">
        <v>86</v>
      </c>
    </row>
    <row r="292" spans="1:65" s="2" customFormat="1" ht="24.15" customHeight="1">
      <c r="A292" s="37"/>
      <c r="B292" s="38"/>
      <c r="C292" s="259" t="s">
        <v>444</v>
      </c>
      <c r="D292" s="259" t="s">
        <v>204</v>
      </c>
      <c r="E292" s="260" t="s">
        <v>351</v>
      </c>
      <c r="F292" s="261" t="s">
        <v>352</v>
      </c>
      <c r="G292" s="262" t="s">
        <v>337</v>
      </c>
      <c r="H292" s="263">
        <v>1</v>
      </c>
      <c r="I292" s="264"/>
      <c r="J292" s="265">
        <f>ROUND(I292*H292,2)</f>
        <v>0</v>
      </c>
      <c r="K292" s="261" t="s">
        <v>347</v>
      </c>
      <c r="L292" s="266"/>
      <c r="M292" s="267" t="s">
        <v>1</v>
      </c>
      <c r="N292" s="268" t="s">
        <v>41</v>
      </c>
      <c r="O292" s="90"/>
      <c r="P292" s="227">
        <f>O292*H292</f>
        <v>0</v>
      </c>
      <c r="Q292" s="227">
        <v>0.004</v>
      </c>
      <c r="R292" s="227">
        <f>Q292*H292</f>
        <v>0.004</v>
      </c>
      <c r="S292" s="227">
        <v>0</v>
      </c>
      <c r="T292" s="228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29" t="s">
        <v>195</v>
      </c>
      <c r="AT292" s="229" t="s">
        <v>204</v>
      </c>
      <c r="AU292" s="229" t="s">
        <v>86</v>
      </c>
      <c r="AY292" s="16" t="s">
        <v>152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16" t="s">
        <v>84</v>
      </c>
      <c r="BK292" s="230">
        <f>ROUND(I292*H292,2)</f>
        <v>0</v>
      </c>
      <c r="BL292" s="16" t="s">
        <v>159</v>
      </c>
      <c r="BM292" s="229" t="s">
        <v>610</v>
      </c>
    </row>
    <row r="293" spans="1:47" s="2" customFormat="1" ht="12">
      <c r="A293" s="37"/>
      <c r="B293" s="38"/>
      <c r="C293" s="39"/>
      <c r="D293" s="231" t="s">
        <v>161</v>
      </c>
      <c r="E293" s="39"/>
      <c r="F293" s="232" t="s">
        <v>352</v>
      </c>
      <c r="G293" s="39"/>
      <c r="H293" s="39"/>
      <c r="I293" s="233"/>
      <c r="J293" s="39"/>
      <c r="K293" s="39"/>
      <c r="L293" s="43"/>
      <c r="M293" s="234"/>
      <c r="N293" s="235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161</v>
      </c>
      <c r="AU293" s="16" t="s">
        <v>86</v>
      </c>
    </row>
    <row r="294" spans="1:47" s="2" customFormat="1" ht="12">
      <c r="A294" s="37"/>
      <c r="B294" s="38"/>
      <c r="C294" s="39"/>
      <c r="D294" s="231" t="s">
        <v>162</v>
      </c>
      <c r="E294" s="39"/>
      <c r="F294" s="236" t="s">
        <v>349</v>
      </c>
      <c r="G294" s="39"/>
      <c r="H294" s="39"/>
      <c r="I294" s="233"/>
      <c r="J294" s="39"/>
      <c r="K294" s="39"/>
      <c r="L294" s="43"/>
      <c r="M294" s="234"/>
      <c r="N294" s="235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162</v>
      </c>
      <c r="AU294" s="16" t="s">
        <v>86</v>
      </c>
    </row>
    <row r="295" spans="1:65" s="2" customFormat="1" ht="21.75" customHeight="1">
      <c r="A295" s="37"/>
      <c r="B295" s="38"/>
      <c r="C295" s="259" t="s">
        <v>611</v>
      </c>
      <c r="D295" s="259" t="s">
        <v>204</v>
      </c>
      <c r="E295" s="260" t="s">
        <v>345</v>
      </c>
      <c r="F295" s="261" t="s">
        <v>346</v>
      </c>
      <c r="G295" s="262" t="s">
        <v>337</v>
      </c>
      <c r="H295" s="263">
        <v>1</v>
      </c>
      <c r="I295" s="264"/>
      <c r="J295" s="265">
        <f>ROUND(I295*H295,2)</f>
        <v>0</v>
      </c>
      <c r="K295" s="261" t="s">
        <v>347</v>
      </c>
      <c r="L295" s="266"/>
      <c r="M295" s="267" t="s">
        <v>1</v>
      </c>
      <c r="N295" s="268" t="s">
        <v>41</v>
      </c>
      <c r="O295" s="90"/>
      <c r="P295" s="227">
        <f>O295*H295</f>
        <v>0</v>
      </c>
      <c r="Q295" s="227">
        <v>0.004</v>
      </c>
      <c r="R295" s="227">
        <f>Q295*H295</f>
        <v>0.004</v>
      </c>
      <c r="S295" s="227">
        <v>0</v>
      </c>
      <c r="T295" s="228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29" t="s">
        <v>195</v>
      </c>
      <c r="AT295" s="229" t="s">
        <v>204</v>
      </c>
      <c r="AU295" s="229" t="s">
        <v>86</v>
      </c>
      <c r="AY295" s="16" t="s">
        <v>152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16" t="s">
        <v>84</v>
      </c>
      <c r="BK295" s="230">
        <f>ROUND(I295*H295,2)</f>
        <v>0</v>
      </c>
      <c r="BL295" s="16" t="s">
        <v>159</v>
      </c>
      <c r="BM295" s="229" t="s">
        <v>612</v>
      </c>
    </row>
    <row r="296" spans="1:47" s="2" customFormat="1" ht="12">
      <c r="A296" s="37"/>
      <c r="B296" s="38"/>
      <c r="C296" s="39"/>
      <c r="D296" s="231" t="s">
        <v>161</v>
      </c>
      <c r="E296" s="39"/>
      <c r="F296" s="232" t="s">
        <v>346</v>
      </c>
      <c r="G296" s="39"/>
      <c r="H296" s="39"/>
      <c r="I296" s="233"/>
      <c r="J296" s="39"/>
      <c r="K296" s="39"/>
      <c r="L296" s="43"/>
      <c r="M296" s="234"/>
      <c r="N296" s="235"/>
      <c r="O296" s="90"/>
      <c r="P296" s="90"/>
      <c r="Q296" s="90"/>
      <c r="R296" s="90"/>
      <c r="S296" s="90"/>
      <c r="T296" s="91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6" t="s">
        <v>161</v>
      </c>
      <c r="AU296" s="16" t="s">
        <v>86</v>
      </c>
    </row>
    <row r="297" spans="1:47" s="2" customFormat="1" ht="12">
      <c r="A297" s="37"/>
      <c r="B297" s="38"/>
      <c r="C297" s="39"/>
      <c r="D297" s="231" t="s">
        <v>162</v>
      </c>
      <c r="E297" s="39"/>
      <c r="F297" s="236" t="s">
        <v>349</v>
      </c>
      <c r="G297" s="39"/>
      <c r="H297" s="39"/>
      <c r="I297" s="233"/>
      <c r="J297" s="39"/>
      <c r="K297" s="39"/>
      <c r="L297" s="43"/>
      <c r="M297" s="234"/>
      <c r="N297" s="235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162</v>
      </c>
      <c r="AU297" s="16" t="s">
        <v>86</v>
      </c>
    </row>
    <row r="298" spans="1:65" s="2" customFormat="1" ht="24.15" customHeight="1">
      <c r="A298" s="37"/>
      <c r="B298" s="38"/>
      <c r="C298" s="259" t="s">
        <v>613</v>
      </c>
      <c r="D298" s="259" t="s">
        <v>204</v>
      </c>
      <c r="E298" s="260" t="s">
        <v>362</v>
      </c>
      <c r="F298" s="261" t="s">
        <v>363</v>
      </c>
      <c r="G298" s="262" t="s">
        <v>337</v>
      </c>
      <c r="H298" s="263">
        <v>1</v>
      </c>
      <c r="I298" s="264"/>
      <c r="J298" s="265">
        <f>ROUND(I298*H298,2)</f>
        <v>0</v>
      </c>
      <c r="K298" s="261" t="s">
        <v>347</v>
      </c>
      <c r="L298" s="266"/>
      <c r="M298" s="267" t="s">
        <v>1</v>
      </c>
      <c r="N298" s="268" t="s">
        <v>41</v>
      </c>
      <c r="O298" s="90"/>
      <c r="P298" s="227">
        <f>O298*H298</f>
        <v>0</v>
      </c>
      <c r="Q298" s="227">
        <v>0.0012</v>
      </c>
      <c r="R298" s="227">
        <f>Q298*H298</f>
        <v>0.0012</v>
      </c>
      <c r="S298" s="227">
        <v>0</v>
      </c>
      <c r="T298" s="228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29" t="s">
        <v>195</v>
      </c>
      <c r="AT298" s="229" t="s">
        <v>204</v>
      </c>
      <c r="AU298" s="229" t="s">
        <v>86</v>
      </c>
      <c r="AY298" s="16" t="s">
        <v>152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16" t="s">
        <v>84</v>
      </c>
      <c r="BK298" s="230">
        <f>ROUND(I298*H298,2)</f>
        <v>0</v>
      </c>
      <c r="BL298" s="16" t="s">
        <v>159</v>
      </c>
      <c r="BM298" s="229" t="s">
        <v>614</v>
      </c>
    </row>
    <row r="299" spans="1:47" s="2" customFormat="1" ht="12">
      <c r="A299" s="37"/>
      <c r="B299" s="38"/>
      <c r="C299" s="39"/>
      <c r="D299" s="231" t="s">
        <v>161</v>
      </c>
      <c r="E299" s="39"/>
      <c r="F299" s="232" t="s">
        <v>363</v>
      </c>
      <c r="G299" s="39"/>
      <c r="H299" s="39"/>
      <c r="I299" s="233"/>
      <c r="J299" s="39"/>
      <c r="K299" s="39"/>
      <c r="L299" s="43"/>
      <c r="M299" s="234"/>
      <c r="N299" s="235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161</v>
      </c>
      <c r="AU299" s="16" t="s">
        <v>86</v>
      </c>
    </row>
    <row r="300" spans="1:47" s="2" customFormat="1" ht="12">
      <c r="A300" s="37"/>
      <c r="B300" s="38"/>
      <c r="C300" s="39"/>
      <c r="D300" s="231" t="s">
        <v>162</v>
      </c>
      <c r="E300" s="39"/>
      <c r="F300" s="236" t="s">
        <v>349</v>
      </c>
      <c r="G300" s="39"/>
      <c r="H300" s="39"/>
      <c r="I300" s="233"/>
      <c r="J300" s="39"/>
      <c r="K300" s="39"/>
      <c r="L300" s="43"/>
      <c r="M300" s="234"/>
      <c r="N300" s="235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162</v>
      </c>
      <c r="AU300" s="16" t="s">
        <v>86</v>
      </c>
    </row>
    <row r="301" spans="1:65" s="2" customFormat="1" ht="16.5" customHeight="1">
      <c r="A301" s="37"/>
      <c r="B301" s="38"/>
      <c r="C301" s="259" t="s">
        <v>615</v>
      </c>
      <c r="D301" s="259" t="s">
        <v>204</v>
      </c>
      <c r="E301" s="260" t="s">
        <v>366</v>
      </c>
      <c r="F301" s="261" t="s">
        <v>367</v>
      </c>
      <c r="G301" s="262" t="s">
        <v>337</v>
      </c>
      <c r="H301" s="263">
        <v>1</v>
      </c>
      <c r="I301" s="264"/>
      <c r="J301" s="265">
        <f>ROUND(I301*H301,2)</f>
        <v>0</v>
      </c>
      <c r="K301" s="261" t="s">
        <v>347</v>
      </c>
      <c r="L301" s="266"/>
      <c r="M301" s="267" t="s">
        <v>1</v>
      </c>
      <c r="N301" s="268" t="s">
        <v>41</v>
      </c>
      <c r="O301" s="90"/>
      <c r="P301" s="227">
        <f>O301*H301</f>
        <v>0</v>
      </c>
      <c r="Q301" s="227">
        <v>0.006</v>
      </c>
      <c r="R301" s="227">
        <f>Q301*H301</f>
        <v>0.006</v>
      </c>
      <c r="S301" s="227">
        <v>0</v>
      </c>
      <c r="T301" s="228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29" t="s">
        <v>195</v>
      </c>
      <c r="AT301" s="229" t="s">
        <v>204</v>
      </c>
      <c r="AU301" s="229" t="s">
        <v>86</v>
      </c>
      <c r="AY301" s="16" t="s">
        <v>152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16" t="s">
        <v>84</v>
      </c>
      <c r="BK301" s="230">
        <f>ROUND(I301*H301,2)</f>
        <v>0</v>
      </c>
      <c r="BL301" s="16" t="s">
        <v>159</v>
      </c>
      <c r="BM301" s="229" t="s">
        <v>616</v>
      </c>
    </row>
    <row r="302" spans="1:47" s="2" customFormat="1" ht="12">
      <c r="A302" s="37"/>
      <c r="B302" s="38"/>
      <c r="C302" s="39"/>
      <c r="D302" s="231" t="s">
        <v>161</v>
      </c>
      <c r="E302" s="39"/>
      <c r="F302" s="232" t="s">
        <v>367</v>
      </c>
      <c r="G302" s="39"/>
      <c r="H302" s="39"/>
      <c r="I302" s="233"/>
      <c r="J302" s="39"/>
      <c r="K302" s="39"/>
      <c r="L302" s="43"/>
      <c r="M302" s="234"/>
      <c r="N302" s="235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6" t="s">
        <v>161</v>
      </c>
      <c r="AU302" s="16" t="s">
        <v>86</v>
      </c>
    </row>
    <row r="303" spans="1:47" s="2" customFormat="1" ht="12">
      <c r="A303" s="37"/>
      <c r="B303" s="38"/>
      <c r="C303" s="39"/>
      <c r="D303" s="231" t="s">
        <v>162</v>
      </c>
      <c r="E303" s="39"/>
      <c r="F303" s="236" t="s">
        <v>349</v>
      </c>
      <c r="G303" s="39"/>
      <c r="H303" s="39"/>
      <c r="I303" s="233"/>
      <c r="J303" s="39"/>
      <c r="K303" s="39"/>
      <c r="L303" s="43"/>
      <c r="M303" s="234"/>
      <c r="N303" s="235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162</v>
      </c>
      <c r="AU303" s="16" t="s">
        <v>86</v>
      </c>
    </row>
    <row r="304" spans="1:65" s="2" customFormat="1" ht="24.15" customHeight="1">
      <c r="A304" s="37"/>
      <c r="B304" s="38"/>
      <c r="C304" s="218" t="s">
        <v>617</v>
      </c>
      <c r="D304" s="218" t="s">
        <v>154</v>
      </c>
      <c r="E304" s="219" t="s">
        <v>618</v>
      </c>
      <c r="F304" s="220" t="s">
        <v>619</v>
      </c>
      <c r="G304" s="221" t="s">
        <v>337</v>
      </c>
      <c r="H304" s="222">
        <v>1</v>
      </c>
      <c r="I304" s="223"/>
      <c r="J304" s="224">
        <f>ROUND(I304*H304,2)</f>
        <v>0</v>
      </c>
      <c r="K304" s="220" t="s">
        <v>158</v>
      </c>
      <c r="L304" s="43"/>
      <c r="M304" s="225" t="s">
        <v>1</v>
      </c>
      <c r="N304" s="226" t="s">
        <v>41</v>
      </c>
      <c r="O304" s="90"/>
      <c r="P304" s="227">
        <f>O304*H304</f>
        <v>0</v>
      </c>
      <c r="Q304" s="227">
        <v>2.50188</v>
      </c>
      <c r="R304" s="227">
        <f>Q304*H304</f>
        <v>2.50188</v>
      </c>
      <c r="S304" s="227">
        <v>0</v>
      </c>
      <c r="T304" s="228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29" t="s">
        <v>159</v>
      </c>
      <c r="AT304" s="229" t="s">
        <v>154</v>
      </c>
      <c r="AU304" s="229" t="s">
        <v>86</v>
      </c>
      <c r="AY304" s="16" t="s">
        <v>152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16" t="s">
        <v>84</v>
      </c>
      <c r="BK304" s="230">
        <f>ROUND(I304*H304,2)</f>
        <v>0</v>
      </c>
      <c r="BL304" s="16" t="s">
        <v>159</v>
      </c>
      <c r="BM304" s="229" t="s">
        <v>620</v>
      </c>
    </row>
    <row r="305" spans="1:47" s="2" customFormat="1" ht="12">
      <c r="A305" s="37"/>
      <c r="B305" s="38"/>
      <c r="C305" s="39"/>
      <c r="D305" s="231" t="s">
        <v>161</v>
      </c>
      <c r="E305" s="39"/>
      <c r="F305" s="232" t="s">
        <v>619</v>
      </c>
      <c r="G305" s="39"/>
      <c r="H305" s="39"/>
      <c r="I305" s="233"/>
      <c r="J305" s="39"/>
      <c r="K305" s="39"/>
      <c r="L305" s="43"/>
      <c r="M305" s="234"/>
      <c r="N305" s="235"/>
      <c r="O305" s="90"/>
      <c r="P305" s="90"/>
      <c r="Q305" s="90"/>
      <c r="R305" s="90"/>
      <c r="S305" s="90"/>
      <c r="T305" s="9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6" t="s">
        <v>161</v>
      </c>
      <c r="AU305" s="16" t="s">
        <v>86</v>
      </c>
    </row>
    <row r="306" spans="1:47" s="2" customFormat="1" ht="12">
      <c r="A306" s="37"/>
      <c r="B306" s="38"/>
      <c r="C306" s="39"/>
      <c r="D306" s="231" t="s">
        <v>162</v>
      </c>
      <c r="E306" s="39"/>
      <c r="F306" s="236" t="s">
        <v>621</v>
      </c>
      <c r="G306" s="39"/>
      <c r="H306" s="39"/>
      <c r="I306" s="233"/>
      <c r="J306" s="39"/>
      <c r="K306" s="39"/>
      <c r="L306" s="43"/>
      <c r="M306" s="234"/>
      <c r="N306" s="235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162</v>
      </c>
      <c r="AU306" s="16" t="s">
        <v>86</v>
      </c>
    </row>
    <row r="307" spans="1:65" s="2" customFormat="1" ht="24.15" customHeight="1">
      <c r="A307" s="37"/>
      <c r="B307" s="38"/>
      <c r="C307" s="218" t="s">
        <v>622</v>
      </c>
      <c r="D307" s="218" t="s">
        <v>154</v>
      </c>
      <c r="E307" s="219" t="s">
        <v>370</v>
      </c>
      <c r="F307" s="220" t="s">
        <v>371</v>
      </c>
      <c r="G307" s="221" t="s">
        <v>337</v>
      </c>
      <c r="H307" s="222">
        <v>3</v>
      </c>
      <c r="I307" s="223"/>
      <c r="J307" s="224">
        <f>ROUND(I307*H307,2)</f>
        <v>0</v>
      </c>
      <c r="K307" s="220" t="s">
        <v>158</v>
      </c>
      <c r="L307" s="43"/>
      <c r="M307" s="225" t="s">
        <v>1</v>
      </c>
      <c r="N307" s="226" t="s">
        <v>41</v>
      </c>
      <c r="O307" s="90"/>
      <c r="P307" s="227">
        <f>O307*H307</f>
        <v>0</v>
      </c>
      <c r="Q307" s="227">
        <v>0.10941</v>
      </c>
      <c r="R307" s="227">
        <f>Q307*H307</f>
        <v>0.32822999999999997</v>
      </c>
      <c r="S307" s="227">
        <v>0</v>
      </c>
      <c r="T307" s="228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29" t="s">
        <v>159</v>
      </c>
      <c r="AT307" s="229" t="s">
        <v>154</v>
      </c>
      <c r="AU307" s="229" t="s">
        <v>86</v>
      </c>
      <c r="AY307" s="16" t="s">
        <v>152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6" t="s">
        <v>84</v>
      </c>
      <c r="BK307" s="230">
        <f>ROUND(I307*H307,2)</f>
        <v>0</v>
      </c>
      <c r="BL307" s="16" t="s">
        <v>159</v>
      </c>
      <c r="BM307" s="229" t="s">
        <v>623</v>
      </c>
    </row>
    <row r="308" spans="1:47" s="2" customFormat="1" ht="12">
      <c r="A308" s="37"/>
      <c r="B308" s="38"/>
      <c r="C308" s="39"/>
      <c r="D308" s="231" t="s">
        <v>161</v>
      </c>
      <c r="E308" s="39"/>
      <c r="F308" s="232" t="s">
        <v>371</v>
      </c>
      <c r="G308" s="39"/>
      <c r="H308" s="39"/>
      <c r="I308" s="233"/>
      <c r="J308" s="39"/>
      <c r="K308" s="39"/>
      <c r="L308" s="43"/>
      <c r="M308" s="234"/>
      <c r="N308" s="235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161</v>
      </c>
      <c r="AU308" s="16" t="s">
        <v>86</v>
      </c>
    </row>
    <row r="309" spans="1:65" s="2" customFormat="1" ht="21.75" customHeight="1">
      <c r="A309" s="37"/>
      <c r="B309" s="38"/>
      <c r="C309" s="259" t="s">
        <v>624</v>
      </c>
      <c r="D309" s="259" t="s">
        <v>204</v>
      </c>
      <c r="E309" s="260" t="s">
        <v>374</v>
      </c>
      <c r="F309" s="261" t="s">
        <v>375</v>
      </c>
      <c r="G309" s="262" t="s">
        <v>337</v>
      </c>
      <c r="H309" s="263">
        <v>3</v>
      </c>
      <c r="I309" s="264"/>
      <c r="J309" s="265">
        <f>ROUND(I309*H309,2)</f>
        <v>0</v>
      </c>
      <c r="K309" s="261" t="s">
        <v>158</v>
      </c>
      <c r="L309" s="266"/>
      <c r="M309" s="267" t="s">
        <v>1</v>
      </c>
      <c r="N309" s="268" t="s">
        <v>41</v>
      </c>
      <c r="O309" s="90"/>
      <c r="P309" s="227">
        <f>O309*H309</f>
        <v>0</v>
      </c>
      <c r="Q309" s="227">
        <v>0.0065</v>
      </c>
      <c r="R309" s="227">
        <f>Q309*H309</f>
        <v>0.0195</v>
      </c>
      <c r="S309" s="227">
        <v>0</v>
      </c>
      <c r="T309" s="228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29" t="s">
        <v>195</v>
      </c>
      <c r="AT309" s="229" t="s">
        <v>204</v>
      </c>
      <c r="AU309" s="229" t="s">
        <v>86</v>
      </c>
      <c r="AY309" s="16" t="s">
        <v>152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16" t="s">
        <v>84</v>
      </c>
      <c r="BK309" s="230">
        <f>ROUND(I309*H309,2)</f>
        <v>0</v>
      </c>
      <c r="BL309" s="16" t="s">
        <v>159</v>
      </c>
      <c r="BM309" s="229" t="s">
        <v>625</v>
      </c>
    </row>
    <row r="310" spans="1:47" s="2" customFormat="1" ht="12">
      <c r="A310" s="37"/>
      <c r="B310" s="38"/>
      <c r="C310" s="39"/>
      <c r="D310" s="231" t="s">
        <v>161</v>
      </c>
      <c r="E310" s="39"/>
      <c r="F310" s="232" t="s">
        <v>375</v>
      </c>
      <c r="G310" s="39"/>
      <c r="H310" s="39"/>
      <c r="I310" s="233"/>
      <c r="J310" s="39"/>
      <c r="K310" s="39"/>
      <c r="L310" s="43"/>
      <c r="M310" s="234"/>
      <c r="N310" s="235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6" t="s">
        <v>161</v>
      </c>
      <c r="AU310" s="16" t="s">
        <v>86</v>
      </c>
    </row>
    <row r="311" spans="1:65" s="2" customFormat="1" ht="16.5" customHeight="1">
      <c r="A311" s="37"/>
      <c r="B311" s="38"/>
      <c r="C311" s="259" t="s">
        <v>626</v>
      </c>
      <c r="D311" s="259" t="s">
        <v>204</v>
      </c>
      <c r="E311" s="260" t="s">
        <v>378</v>
      </c>
      <c r="F311" s="261" t="s">
        <v>379</v>
      </c>
      <c r="G311" s="262" t="s">
        <v>337</v>
      </c>
      <c r="H311" s="263">
        <v>6</v>
      </c>
      <c r="I311" s="264"/>
      <c r="J311" s="265">
        <f>ROUND(I311*H311,2)</f>
        <v>0</v>
      </c>
      <c r="K311" s="261" t="s">
        <v>158</v>
      </c>
      <c r="L311" s="266"/>
      <c r="M311" s="267" t="s">
        <v>1</v>
      </c>
      <c r="N311" s="268" t="s">
        <v>41</v>
      </c>
      <c r="O311" s="90"/>
      <c r="P311" s="227">
        <f>O311*H311</f>
        <v>0</v>
      </c>
      <c r="Q311" s="227">
        <v>0.0004</v>
      </c>
      <c r="R311" s="227">
        <f>Q311*H311</f>
        <v>0.0024000000000000002</v>
      </c>
      <c r="S311" s="227">
        <v>0</v>
      </c>
      <c r="T311" s="228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29" t="s">
        <v>195</v>
      </c>
      <c r="AT311" s="229" t="s">
        <v>204</v>
      </c>
      <c r="AU311" s="229" t="s">
        <v>86</v>
      </c>
      <c r="AY311" s="16" t="s">
        <v>152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16" t="s">
        <v>84</v>
      </c>
      <c r="BK311" s="230">
        <f>ROUND(I311*H311,2)</f>
        <v>0</v>
      </c>
      <c r="BL311" s="16" t="s">
        <v>159</v>
      </c>
      <c r="BM311" s="229" t="s">
        <v>627</v>
      </c>
    </row>
    <row r="312" spans="1:47" s="2" customFormat="1" ht="12">
      <c r="A312" s="37"/>
      <c r="B312" s="38"/>
      <c r="C312" s="39"/>
      <c r="D312" s="231" t="s">
        <v>161</v>
      </c>
      <c r="E312" s="39"/>
      <c r="F312" s="232" t="s">
        <v>379</v>
      </c>
      <c r="G312" s="39"/>
      <c r="H312" s="39"/>
      <c r="I312" s="233"/>
      <c r="J312" s="39"/>
      <c r="K312" s="39"/>
      <c r="L312" s="43"/>
      <c r="M312" s="234"/>
      <c r="N312" s="235"/>
      <c r="O312" s="90"/>
      <c r="P312" s="90"/>
      <c r="Q312" s="90"/>
      <c r="R312" s="90"/>
      <c r="S312" s="90"/>
      <c r="T312" s="91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6" t="s">
        <v>161</v>
      </c>
      <c r="AU312" s="16" t="s">
        <v>86</v>
      </c>
    </row>
    <row r="313" spans="1:51" s="13" customFormat="1" ht="12">
      <c r="A313" s="13"/>
      <c r="B313" s="237"/>
      <c r="C313" s="238"/>
      <c r="D313" s="231" t="s">
        <v>181</v>
      </c>
      <c r="E313" s="239" t="s">
        <v>1</v>
      </c>
      <c r="F313" s="240" t="s">
        <v>628</v>
      </c>
      <c r="G313" s="238"/>
      <c r="H313" s="241">
        <v>6</v>
      </c>
      <c r="I313" s="242"/>
      <c r="J313" s="238"/>
      <c r="K313" s="238"/>
      <c r="L313" s="243"/>
      <c r="M313" s="244"/>
      <c r="N313" s="245"/>
      <c r="O313" s="245"/>
      <c r="P313" s="245"/>
      <c r="Q313" s="245"/>
      <c r="R313" s="245"/>
      <c r="S313" s="245"/>
      <c r="T313" s="24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7" t="s">
        <v>181</v>
      </c>
      <c r="AU313" s="247" t="s">
        <v>86</v>
      </c>
      <c r="AV313" s="13" t="s">
        <v>86</v>
      </c>
      <c r="AW313" s="13" t="s">
        <v>32</v>
      </c>
      <c r="AX313" s="13" t="s">
        <v>84</v>
      </c>
      <c r="AY313" s="247" t="s">
        <v>152</v>
      </c>
    </row>
    <row r="314" spans="1:65" s="2" customFormat="1" ht="16.5" customHeight="1">
      <c r="A314" s="37"/>
      <c r="B314" s="38"/>
      <c r="C314" s="259" t="s">
        <v>629</v>
      </c>
      <c r="D314" s="259" t="s">
        <v>204</v>
      </c>
      <c r="E314" s="260" t="s">
        <v>383</v>
      </c>
      <c r="F314" s="261" t="s">
        <v>384</v>
      </c>
      <c r="G314" s="262" t="s">
        <v>337</v>
      </c>
      <c r="H314" s="263">
        <v>3</v>
      </c>
      <c r="I314" s="264"/>
      <c r="J314" s="265">
        <f>ROUND(I314*H314,2)</f>
        <v>0</v>
      </c>
      <c r="K314" s="261" t="s">
        <v>158</v>
      </c>
      <c r="L314" s="266"/>
      <c r="M314" s="267" t="s">
        <v>1</v>
      </c>
      <c r="N314" s="268" t="s">
        <v>41</v>
      </c>
      <c r="O314" s="90"/>
      <c r="P314" s="227">
        <f>O314*H314</f>
        <v>0</v>
      </c>
      <c r="Q314" s="227">
        <v>0.00015</v>
      </c>
      <c r="R314" s="227">
        <f>Q314*H314</f>
        <v>0.00045</v>
      </c>
      <c r="S314" s="227">
        <v>0</v>
      </c>
      <c r="T314" s="228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29" t="s">
        <v>195</v>
      </c>
      <c r="AT314" s="229" t="s">
        <v>204</v>
      </c>
      <c r="AU314" s="229" t="s">
        <v>86</v>
      </c>
      <c r="AY314" s="16" t="s">
        <v>152</v>
      </c>
      <c r="BE314" s="230">
        <f>IF(N314="základní",J314,0)</f>
        <v>0</v>
      </c>
      <c r="BF314" s="230">
        <f>IF(N314="snížená",J314,0)</f>
        <v>0</v>
      </c>
      <c r="BG314" s="230">
        <f>IF(N314="zákl. přenesená",J314,0)</f>
        <v>0</v>
      </c>
      <c r="BH314" s="230">
        <f>IF(N314="sníž. přenesená",J314,0)</f>
        <v>0</v>
      </c>
      <c r="BI314" s="230">
        <f>IF(N314="nulová",J314,0)</f>
        <v>0</v>
      </c>
      <c r="BJ314" s="16" t="s">
        <v>84</v>
      </c>
      <c r="BK314" s="230">
        <f>ROUND(I314*H314,2)</f>
        <v>0</v>
      </c>
      <c r="BL314" s="16" t="s">
        <v>159</v>
      </c>
      <c r="BM314" s="229" t="s">
        <v>630</v>
      </c>
    </row>
    <row r="315" spans="1:47" s="2" customFormat="1" ht="12">
      <c r="A315" s="37"/>
      <c r="B315" s="38"/>
      <c r="C315" s="39"/>
      <c r="D315" s="231" t="s">
        <v>161</v>
      </c>
      <c r="E315" s="39"/>
      <c r="F315" s="232" t="s">
        <v>384</v>
      </c>
      <c r="G315" s="39"/>
      <c r="H315" s="39"/>
      <c r="I315" s="233"/>
      <c r="J315" s="39"/>
      <c r="K315" s="39"/>
      <c r="L315" s="43"/>
      <c r="M315" s="234"/>
      <c r="N315" s="235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161</v>
      </c>
      <c r="AU315" s="16" t="s">
        <v>86</v>
      </c>
    </row>
    <row r="316" spans="1:65" s="2" customFormat="1" ht="49.05" customHeight="1">
      <c r="A316" s="37"/>
      <c r="B316" s="38"/>
      <c r="C316" s="218" t="s">
        <v>631</v>
      </c>
      <c r="D316" s="218" t="s">
        <v>154</v>
      </c>
      <c r="E316" s="219" t="s">
        <v>387</v>
      </c>
      <c r="F316" s="220" t="s">
        <v>388</v>
      </c>
      <c r="G316" s="221" t="s">
        <v>326</v>
      </c>
      <c r="H316" s="222">
        <v>96</v>
      </c>
      <c r="I316" s="223"/>
      <c r="J316" s="224">
        <f>ROUND(I316*H316,2)</f>
        <v>0</v>
      </c>
      <c r="K316" s="220" t="s">
        <v>158</v>
      </c>
      <c r="L316" s="43"/>
      <c r="M316" s="225" t="s">
        <v>1</v>
      </c>
      <c r="N316" s="226" t="s">
        <v>41</v>
      </c>
      <c r="O316" s="90"/>
      <c r="P316" s="227">
        <f>O316*H316</f>
        <v>0</v>
      </c>
      <c r="Q316" s="227">
        <v>0.1554</v>
      </c>
      <c r="R316" s="227">
        <f>Q316*H316</f>
        <v>14.918400000000002</v>
      </c>
      <c r="S316" s="227">
        <v>0</v>
      </c>
      <c r="T316" s="228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29" t="s">
        <v>159</v>
      </c>
      <c r="AT316" s="229" t="s">
        <v>154</v>
      </c>
      <c r="AU316" s="229" t="s">
        <v>86</v>
      </c>
      <c r="AY316" s="16" t="s">
        <v>152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16" t="s">
        <v>84</v>
      </c>
      <c r="BK316" s="230">
        <f>ROUND(I316*H316,2)</f>
        <v>0</v>
      </c>
      <c r="BL316" s="16" t="s">
        <v>159</v>
      </c>
      <c r="BM316" s="229" t="s">
        <v>632</v>
      </c>
    </row>
    <row r="317" spans="1:47" s="2" customFormat="1" ht="12">
      <c r="A317" s="37"/>
      <c r="B317" s="38"/>
      <c r="C317" s="39"/>
      <c r="D317" s="231" t="s">
        <v>161</v>
      </c>
      <c r="E317" s="39"/>
      <c r="F317" s="232" t="s">
        <v>388</v>
      </c>
      <c r="G317" s="39"/>
      <c r="H317" s="39"/>
      <c r="I317" s="233"/>
      <c r="J317" s="39"/>
      <c r="K317" s="39"/>
      <c r="L317" s="43"/>
      <c r="M317" s="234"/>
      <c r="N317" s="235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161</v>
      </c>
      <c r="AU317" s="16" t="s">
        <v>86</v>
      </c>
    </row>
    <row r="318" spans="1:65" s="2" customFormat="1" ht="16.5" customHeight="1">
      <c r="A318" s="37"/>
      <c r="B318" s="38"/>
      <c r="C318" s="259" t="s">
        <v>633</v>
      </c>
      <c r="D318" s="259" t="s">
        <v>204</v>
      </c>
      <c r="E318" s="260" t="s">
        <v>392</v>
      </c>
      <c r="F318" s="261" t="s">
        <v>393</v>
      </c>
      <c r="G318" s="262" t="s">
        <v>326</v>
      </c>
      <c r="H318" s="263">
        <v>96.96</v>
      </c>
      <c r="I318" s="264"/>
      <c r="J318" s="265">
        <f>ROUND(I318*H318,2)</f>
        <v>0</v>
      </c>
      <c r="K318" s="261" t="s">
        <v>158</v>
      </c>
      <c r="L318" s="266"/>
      <c r="M318" s="267" t="s">
        <v>1</v>
      </c>
      <c r="N318" s="268" t="s">
        <v>41</v>
      </c>
      <c r="O318" s="90"/>
      <c r="P318" s="227">
        <f>O318*H318</f>
        <v>0</v>
      </c>
      <c r="Q318" s="227">
        <v>0.102</v>
      </c>
      <c r="R318" s="227">
        <f>Q318*H318</f>
        <v>9.889919999999998</v>
      </c>
      <c r="S318" s="227">
        <v>0</v>
      </c>
      <c r="T318" s="228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29" t="s">
        <v>195</v>
      </c>
      <c r="AT318" s="229" t="s">
        <v>204</v>
      </c>
      <c r="AU318" s="229" t="s">
        <v>86</v>
      </c>
      <c r="AY318" s="16" t="s">
        <v>152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6" t="s">
        <v>84</v>
      </c>
      <c r="BK318" s="230">
        <f>ROUND(I318*H318,2)</f>
        <v>0</v>
      </c>
      <c r="BL318" s="16" t="s">
        <v>159</v>
      </c>
      <c r="BM318" s="229" t="s">
        <v>634</v>
      </c>
    </row>
    <row r="319" spans="1:47" s="2" customFormat="1" ht="12">
      <c r="A319" s="37"/>
      <c r="B319" s="38"/>
      <c r="C319" s="39"/>
      <c r="D319" s="231" t="s">
        <v>161</v>
      </c>
      <c r="E319" s="39"/>
      <c r="F319" s="232" t="s">
        <v>393</v>
      </c>
      <c r="G319" s="39"/>
      <c r="H319" s="39"/>
      <c r="I319" s="233"/>
      <c r="J319" s="39"/>
      <c r="K319" s="39"/>
      <c r="L319" s="43"/>
      <c r="M319" s="234"/>
      <c r="N319" s="235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161</v>
      </c>
      <c r="AU319" s="16" t="s">
        <v>86</v>
      </c>
    </row>
    <row r="320" spans="1:51" s="13" customFormat="1" ht="12">
      <c r="A320" s="13"/>
      <c r="B320" s="237"/>
      <c r="C320" s="238"/>
      <c r="D320" s="231" t="s">
        <v>181</v>
      </c>
      <c r="E320" s="239" t="s">
        <v>1</v>
      </c>
      <c r="F320" s="240" t="s">
        <v>635</v>
      </c>
      <c r="G320" s="238"/>
      <c r="H320" s="241">
        <v>96.96</v>
      </c>
      <c r="I320" s="242"/>
      <c r="J320" s="238"/>
      <c r="K320" s="238"/>
      <c r="L320" s="243"/>
      <c r="M320" s="244"/>
      <c r="N320" s="245"/>
      <c r="O320" s="245"/>
      <c r="P320" s="245"/>
      <c r="Q320" s="245"/>
      <c r="R320" s="245"/>
      <c r="S320" s="245"/>
      <c r="T320" s="24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7" t="s">
        <v>181</v>
      </c>
      <c r="AU320" s="247" t="s">
        <v>86</v>
      </c>
      <c r="AV320" s="13" t="s">
        <v>86</v>
      </c>
      <c r="AW320" s="13" t="s">
        <v>32</v>
      </c>
      <c r="AX320" s="13" t="s">
        <v>84</v>
      </c>
      <c r="AY320" s="247" t="s">
        <v>152</v>
      </c>
    </row>
    <row r="321" spans="1:65" s="2" customFormat="1" ht="49.05" customHeight="1">
      <c r="A321" s="37"/>
      <c r="B321" s="38"/>
      <c r="C321" s="218" t="s">
        <v>636</v>
      </c>
      <c r="D321" s="218" t="s">
        <v>154</v>
      </c>
      <c r="E321" s="219" t="s">
        <v>397</v>
      </c>
      <c r="F321" s="220" t="s">
        <v>398</v>
      </c>
      <c r="G321" s="221" t="s">
        <v>326</v>
      </c>
      <c r="H321" s="222">
        <v>113.98</v>
      </c>
      <c r="I321" s="223"/>
      <c r="J321" s="224">
        <f>ROUND(I321*H321,2)</f>
        <v>0</v>
      </c>
      <c r="K321" s="220" t="s">
        <v>158</v>
      </c>
      <c r="L321" s="43"/>
      <c r="M321" s="225" t="s">
        <v>1</v>
      </c>
      <c r="N321" s="226" t="s">
        <v>41</v>
      </c>
      <c r="O321" s="90"/>
      <c r="P321" s="227">
        <f>O321*H321</f>
        <v>0</v>
      </c>
      <c r="Q321" s="227">
        <v>0.1295</v>
      </c>
      <c r="R321" s="227">
        <f>Q321*H321</f>
        <v>14.76041</v>
      </c>
      <c r="S321" s="227">
        <v>0</v>
      </c>
      <c r="T321" s="228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29" t="s">
        <v>159</v>
      </c>
      <c r="AT321" s="229" t="s">
        <v>154</v>
      </c>
      <c r="AU321" s="229" t="s">
        <v>86</v>
      </c>
      <c r="AY321" s="16" t="s">
        <v>152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16" t="s">
        <v>84</v>
      </c>
      <c r="BK321" s="230">
        <f>ROUND(I321*H321,2)</f>
        <v>0</v>
      </c>
      <c r="BL321" s="16" t="s">
        <v>159</v>
      </c>
      <c r="BM321" s="229" t="s">
        <v>637</v>
      </c>
    </row>
    <row r="322" spans="1:47" s="2" customFormat="1" ht="12">
      <c r="A322" s="37"/>
      <c r="B322" s="38"/>
      <c r="C322" s="39"/>
      <c r="D322" s="231" t="s">
        <v>161</v>
      </c>
      <c r="E322" s="39"/>
      <c r="F322" s="232" t="s">
        <v>398</v>
      </c>
      <c r="G322" s="39"/>
      <c r="H322" s="39"/>
      <c r="I322" s="233"/>
      <c r="J322" s="39"/>
      <c r="K322" s="39"/>
      <c r="L322" s="43"/>
      <c r="M322" s="234"/>
      <c r="N322" s="235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161</v>
      </c>
      <c r="AU322" s="16" t="s">
        <v>86</v>
      </c>
    </row>
    <row r="323" spans="1:51" s="13" customFormat="1" ht="12">
      <c r="A323" s="13"/>
      <c r="B323" s="237"/>
      <c r="C323" s="238"/>
      <c r="D323" s="231" t="s">
        <v>181</v>
      </c>
      <c r="E323" s="239" t="s">
        <v>1</v>
      </c>
      <c r="F323" s="240" t="s">
        <v>638</v>
      </c>
      <c r="G323" s="238"/>
      <c r="H323" s="241">
        <v>113.98</v>
      </c>
      <c r="I323" s="242"/>
      <c r="J323" s="238"/>
      <c r="K323" s="238"/>
      <c r="L323" s="243"/>
      <c r="M323" s="244"/>
      <c r="N323" s="245"/>
      <c r="O323" s="245"/>
      <c r="P323" s="245"/>
      <c r="Q323" s="245"/>
      <c r="R323" s="245"/>
      <c r="S323" s="245"/>
      <c r="T323" s="24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7" t="s">
        <v>181</v>
      </c>
      <c r="AU323" s="247" t="s">
        <v>86</v>
      </c>
      <c r="AV323" s="13" t="s">
        <v>86</v>
      </c>
      <c r="AW323" s="13" t="s">
        <v>32</v>
      </c>
      <c r="AX323" s="13" t="s">
        <v>84</v>
      </c>
      <c r="AY323" s="247" t="s">
        <v>152</v>
      </c>
    </row>
    <row r="324" spans="1:65" s="2" customFormat="1" ht="16.5" customHeight="1">
      <c r="A324" s="37"/>
      <c r="B324" s="38"/>
      <c r="C324" s="259" t="s">
        <v>639</v>
      </c>
      <c r="D324" s="259" t="s">
        <v>204</v>
      </c>
      <c r="E324" s="260" t="s">
        <v>402</v>
      </c>
      <c r="F324" s="261" t="s">
        <v>403</v>
      </c>
      <c r="G324" s="262" t="s">
        <v>326</v>
      </c>
      <c r="H324" s="263">
        <v>115.12</v>
      </c>
      <c r="I324" s="264"/>
      <c r="J324" s="265">
        <f>ROUND(I324*H324,2)</f>
        <v>0</v>
      </c>
      <c r="K324" s="261" t="s">
        <v>158</v>
      </c>
      <c r="L324" s="266"/>
      <c r="M324" s="267" t="s">
        <v>1</v>
      </c>
      <c r="N324" s="268" t="s">
        <v>41</v>
      </c>
      <c r="O324" s="90"/>
      <c r="P324" s="227">
        <f>O324*H324</f>
        <v>0</v>
      </c>
      <c r="Q324" s="227">
        <v>0.046</v>
      </c>
      <c r="R324" s="227">
        <f>Q324*H324</f>
        <v>5.29552</v>
      </c>
      <c r="S324" s="227">
        <v>0</v>
      </c>
      <c r="T324" s="228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29" t="s">
        <v>195</v>
      </c>
      <c r="AT324" s="229" t="s">
        <v>204</v>
      </c>
      <c r="AU324" s="229" t="s">
        <v>86</v>
      </c>
      <c r="AY324" s="16" t="s">
        <v>152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16" t="s">
        <v>84</v>
      </c>
      <c r="BK324" s="230">
        <f>ROUND(I324*H324,2)</f>
        <v>0</v>
      </c>
      <c r="BL324" s="16" t="s">
        <v>159</v>
      </c>
      <c r="BM324" s="229" t="s">
        <v>640</v>
      </c>
    </row>
    <row r="325" spans="1:47" s="2" customFormat="1" ht="12">
      <c r="A325" s="37"/>
      <c r="B325" s="38"/>
      <c r="C325" s="39"/>
      <c r="D325" s="231" t="s">
        <v>161</v>
      </c>
      <c r="E325" s="39"/>
      <c r="F325" s="232" t="s">
        <v>403</v>
      </c>
      <c r="G325" s="39"/>
      <c r="H325" s="39"/>
      <c r="I325" s="233"/>
      <c r="J325" s="39"/>
      <c r="K325" s="39"/>
      <c r="L325" s="43"/>
      <c r="M325" s="234"/>
      <c r="N325" s="235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161</v>
      </c>
      <c r="AU325" s="16" t="s">
        <v>86</v>
      </c>
    </row>
    <row r="326" spans="1:51" s="13" customFormat="1" ht="12">
      <c r="A326" s="13"/>
      <c r="B326" s="237"/>
      <c r="C326" s="238"/>
      <c r="D326" s="231" t="s">
        <v>181</v>
      </c>
      <c r="E326" s="239" t="s">
        <v>1</v>
      </c>
      <c r="F326" s="240" t="s">
        <v>641</v>
      </c>
      <c r="G326" s="238"/>
      <c r="H326" s="241">
        <v>115.12</v>
      </c>
      <c r="I326" s="242"/>
      <c r="J326" s="238"/>
      <c r="K326" s="238"/>
      <c r="L326" s="243"/>
      <c r="M326" s="244"/>
      <c r="N326" s="245"/>
      <c r="O326" s="245"/>
      <c r="P326" s="245"/>
      <c r="Q326" s="245"/>
      <c r="R326" s="245"/>
      <c r="S326" s="245"/>
      <c r="T326" s="24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7" t="s">
        <v>181</v>
      </c>
      <c r="AU326" s="247" t="s">
        <v>86</v>
      </c>
      <c r="AV326" s="13" t="s">
        <v>86</v>
      </c>
      <c r="AW326" s="13" t="s">
        <v>32</v>
      </c>
      <c r="AX326" s="13" t="s">
        <v>84</v>
      </c>
      <c r="AY326" s="247" t="s">
        <v>152</v>
      </c>
    </row>
    <row r="327" spans="1:65" s="2" customFormat="1" ht="44.25" customHeight="1">
      <c r="A327" s="37"/>
      <c r="B327" s="38"/>
      <c r="C327" s="218" t="s">
        <v>642</v>
      </c>
      <c r="D327" s="218" t="s">
        <v>154</v>
      </c>
      <c r="E327" s="219" t="s">
        <v>407</v>
      </c>
      <c r="F327" s="220" t="s">
        <v>408</v>
      </c>
      <c r="G327" s="221" t="s">
        <v>326</v>
      </c>
      <c r="H327" s="222">
        <v>97</v>
      </c>
      <c r="I327" s="223"/>
      <c r="J327" s="224">
        <f>ROUND(I327*H327,2)</f>
        <v>0</v>
      </c>
      <c r="K327" s="220" t="s">
        <v>158</v>
      </c>
      <c r="L327" s="43"/>
      <c r="M327" s="225" t="s">
        <v>1</v>
      </c>
      <c r="N327" s="226" t="s">
        <v>41</v>
      </c>
      <c r="O327" s="90"/>
      <c r="P327" s="227">
        <f>O327*H327</f>
        <v>0</v>
      </c>
      <c r="Q327" s="227">
        <v>0</v>
      </c>
      <c r="R327" s="227">
        <f>Q327*H327</f>
        <v>0</v>
      </c>
      <c r="S327" s="227">
        <v>0</v>
      </c>
      <c r="T327" s="228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29" t="s">
        <v>159</v>
      </c>
      <c r="AT327" s="229" t="s">
        <v>154</v>
      </c>
      <c r="AU327" s="229" t="s">
        <v>86</v>
      </c>
      <c r="AY327" s="16" t="s">
        <v>152</v>
      </c>
      <c r="BE327" s="230">
        <f>IF(N327="základní",J327,0)</f>
        <v>0</v>
      </c>
      <c r="BF327" s="230">
        <f>IF(N327="snížená",J327,0)</f>
        <v>0</v>
      </c>
      <c r="BG327" s="230">
        <f>IF(N327="zákl. přenesená",J327,0)</f>
        <v>0</v>
      </c>
      <c r="BH327" s="230">
        <f>IF(N327="sníž. přenesená",J327,0)</f>
        <v>0</v>
      </c>
      <c r="BI327" s="230">
        <f>IF(N327="nulová",J327,0)</f>
        <v>0</v>
      </c>
      <c r="BJ327" s="16" t="s">
        <v>84</v>
      </c>
      <c r="BK327" s="230">
        <f>ROUND(I327*H327,2)</f>
        <v>0</v>
      </c>
      <c r="BL327" s="16" t="s">
        <v>159</v>
      </c>
      <c r="BM327" s="229" t="s">
        <v>643</v>
      </c>
    </row>
    <row r="328" spans="1:47" s="2" customFormat="1" ht="12">
      <c r="A328" s="37"/>
      <c r="B328" s="38"/>
      <c r="C328" s="39"/>
      <c r="D328" s="231" t="s">
        <v>161</v>
      </c>
      <c r="E328" s="39"/>
      <c r="F328" s="232" t="s">
        <v>408</v>
      </c>
      <c r="G328" s="39"/>
      <c r="H328" s="39"/>
      <c r="I328" s="233"/>
      <c r="J328" s="39"/>
      <c r="K328" s="39"/>
      <c r="L328" s="43"/>
      <c r="M328" s="234"/>
      <c r="N328" s="235"/>
      <c r="O328" s="90"/>
      <c r="P328" s="90"/>
      <c r="Q328" s="90"/>
      <c r="R328" s="90"/>
      <c r="S328" s="90"/>
      <c r="T328" s="91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6" t="s">
        <v>161</v>
      </c>
      <c r="AU328" s="16" t="s">
        <v>86</v>
      </c>
    </row>
    <row r="329" spans="1:65" s="2" customFormat="1" ht="24.15" customHeight="1">
      <c r="A329" s="37"/>
      <c r="B329" s="38"/>
      <c r="C329" s="218" t="s">
        <v>644</v>
      </c>
      <c r="D329" s="218" t="s">
        <v>154</v>
      </c>
      <c r="E329" s="219" t="s">
        <v>412</v>
      </c>
      <c r="F329" s="220" t="s">
        <v>413</v>
      </c>
      <c r="G329" s="221" t="s">
        <v>326</v>
      </c>
      <c r="H329" s="222">
        <v>97</v>
      </c>
      <c r="I329" s="223"/>
      <c r="J329" s="224">
        <f>ROUND(I329*H329,2)</f>
        <v>0</v>
      </c>
      <c r="K329" s="220" t="s">
        <v>158</v>
      </c>
      <c r="L329" s="43"/>
      <c r="M329" s="225" t="s">
        <v>1</v>
      </c>
      <c r="N329" s="226" t="s">
        <v>41</v>
      </c>
      <c r="O329" s="90"/>
      <c r="P329" s="227">
        <f>O329*H329</f>
        <v>0</v>
      </c>
      <c r="Q329" s="227">
        <v>0</v>
      </c>
      <c r="R329" s="227">
        <f>Q329*H329</f>
        <v>0</v>
      </c>
      <c r="S329" s="227">
        <v>0</v>
      </c>
      <c r="T329" s="228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29" t="s">
        <v>159</v>
      </c>
      <c r="AT329" s="229" t="s">
        <v>154</v>
      </c>
      <c r="AU329" s="229" t="s">
        <v>86</v>
      </c>
      <c r="AY329" s="16" t="s">
        <v>152</v>
      </c>
      <c r="BE329" s="230">
        <f>IF(N329="základní",J329,0)</f>
        <v>0</v>
      </c>
      <c r="BF329" s="230">
        <f>IF(N329="snížená",J329,0)</f>
        <v>0</v>
      </c>
      <c r="BG329" s="230">
        <f>IF(N329="zákl. přenesená",J329,0)</f>
        <v>0</v>
      </c>
      <c r="BH329" s="230">
        <f>IF(N329="sníž. přenesená",J329,0)</f>
        <v>0</v>
      </c>
      <c r="BI329" s="230">
        <f>IF(N329="nulová",J329,0)</f>
        <v>0</v>
      </c>
      <c r="BJ329" s="16" t="s">
        <v>84</v>
      </c>
      <c r="BK329" s="230">
        <f>ROUND(I329*H329,2)</f>
        <v>0</v>
      </c>
      <c r="BL329" s="16" t="s">
        <v>159</v>
      </c>
      <c r="BM329" s="229" t="s">
        <v>645</v>
      </c>
    </row>
    <row r="330" spans="1:47" s="2" customFormat="1" ht="12">
      <c r="A330" s="37"/>
      <c r="B330" s="38"/>
      <c r="C330" s="39"/>
      <c r="D330" s="231" t="s">
        <v>161</v>
      </c>
      <c r="E330" s="39"/>
      <c r="F330" s="232" t="s">
        <v>413</v>
      </c>
      <c r="G330" s="39"/>
      <c r="H330" s="39"/>
      <c r="I330" s="233"/>
      <c r="J330" s="39"/>
      <c r="K330" s="39"/>
      <c r="L330" s="43"/>
      <c r="M330" s="234"/>
      <c r="N330" s="235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161</v>
      </c>
      <c r="AU330" s="16" t="s">
        <v>86</v>
      </c>
    </row>
    <row r="331" spans="1:65" s="2" customFormat="1" ht="24.15" customHeight="1">
      <c r="A331" s="37"/>
      <c r="B331" s="38"/>
      <c r="C331" s="218" t="s">
        <v>646</v>
      </c>
      <c r="D331" s="218" t="s">
        <v>154</v>
      </c>
      <c r="E331" s="219" t="s">
        <v>647</v>
      </c>
      <c r="F331" s="220" t="s">
        <v>648</v>
      </c>
      <c r="G331" s="221" t="s">
        <v>326</v>
      </c>
      <c r="H331" s="222">
        <v>3</v>
      </c>
      <c r="I331" s="223"/>
      <c r="J331" s="224">
        <f>ROUND(I331*H331,2)</f>
        <v>0</v>
      </c>
      <c r="K331" s="220" t="s">
        <v>158</v>
      </c>
      <c r="L331" s="43"/>
      <c r="M331" s="225" t="s">
        <v>1</v>
      </c>
      <c r="N331" s="226" t="s">
        <v>41</v>
      </c>
      <c r="O331" s="90"/>
      <c r="P331" s="227">
        <f>O331*H331</f>
        <v>0</v>
      </c>
      <c r="Q331" s="227">
        <v>0.29221</v>
      </c>
      <c r="R331" s="227">
        <f>Q331*H331</f>
        <v>0.87663</v>
      </c>
      <c r="S331" s="227">
        <v>0</v>
      </c>
      <c r="T331" s="228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29" t="s">
        <v>159</v>
      </c>
      <c r="AT331" s="229" t="s">
        <v>154</v>
      </c>
      <c r="AU331" s="229" t="s">
        <v>86</v>
      </c>
      <c r="AY331" s="16" t="s">
        <v>152</v>
      </c>
      <c r="BE331" s="230">
        <f>IF(N331="základní",J331,0)</f>
        <v>0</v>
      </c>
      <c r="BF331" s="230">
        <f>IF(N331="snížená",J331,0)</f>
        <v>0</v>
      </c>
      <c r="BG331" s="230">
        <f>IF(N331="zákl. přenesená",J331,0)</f>
        <v>0</v>
      </c>
      <c r="BH331" s="230">
        <f>IF(N331="sníž. přenesená",J331,0)</f>
        <v>0</v>
      </c>
      <c r="BI331" s="230">
        <f>IF(N331="nulová",J331,0)</f>
        <v>0</v>
      </c>
      <c r="BJ331" s="16" t="s">
        <v>84</v>
      </c>
      <c r="BK331" s="230">
        <f>ROUND(I331*H331,2)</f>
        <v>0</v>
      </c>
      <c r="BL331" s="16" t="s">
        <v>159</v>
      </c>
      <c r="BM331" s="229" t="s">
        <v>649</v>
      </c>
    </row>
    <row r="332" spans="1:47" s="2" customFormat="1" ht="12">
      <c r="A332" s="37"/>
      <c r="B332" s="38"/>
      <c r="C332" s="39"/>
      <c r="D332" s="231" t="s">
        <v>161</v>
      </c>
      <c r="E332" s="39"/>
      <c r="F332" s="232" t="s">
        <v>648</v>
      </c>
      <c r="G332" s="39"/>
      <c r="H332" s="39"/>
      <c r="I332" s="233"/>
      <c r="J332" s="39"/>
      <c r="K332" s="39"/>
      <c r="L332" s="43"/>
      <c r="M332" s="234"/>
      <c r="N332" s="235"/>
      <c r="O332" s="90"/>
      <c r="P332" s="90"/>
      <c r="Q332" s="90"/>
      <c r="R332" s="90"/>
      <c r="S332" s="90"/>
      <c r="T332" s="91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161</v>
      </c>
      <c r="AU332" s="16" t="s">
        <v>86</v>
      </c>
    </row>
    <row r="333" spans="1:65" s="2" customFormat="1" ht="24.15" customHeight="1">
      <c r="A333" s="37"/>
      <c r="B333" s="38"/>
      <c r="C333" s="259" t="s">
        <v>650</v>
      </c>
      <c r="D333" s="259" t="s">
        <v>204</v>
      </c>
      <c r="E333" s="260" t="s">
        <v>651</v>
      </c>
      <c r="F333" s="261" t="s">
        <v>652</v>
      </c>
      <c r="G333" s="262" t="s">
        <v>326</v>
      </c>
      <c r="H333" s="263">
        <v>3</v>
      </c>
      <c r="I333" s="264"/>
      <c r="J333" s="265">
        <f>ROUND(I333*H333,2)</f>
        <v>0</v>
      </c>
      <c r="K333" s="261" t="s">
        <v>158</v>
      </c>
      <c r="L333" s="266"/>
      <c r="M333" s="267" t="s">
        <v>1</v>
      </c>
      <c r="N333" s="268" t="s">
        <v>41</v>
      </c>
      <c r="O333" s="90"/>
      <c r="P333" s="227">
        <f>O333*H333</f>
        <v>0</v>
      </c>
      <c r="Q333" s="227">
        <v>0.021</v>
      </c>
      <c r="R333" s="227">
        <f>Q333*H333</f>
        <v>0.063</v>
      </c>
      <c r="S333" s="227">
        <v>0</v>
      </c>
      <c r="T333" s="228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29" t="s">
        <v>195</v>
      </c>
      <c r="AT333" s="229" t="s">
        <v>204</v>
      </c>
      <c r="AU333" s="229" t="s">
        <v>86</v>
      </c>
      <c r="AY333" s="16" t="s">
        <v>152</v>
      </c>
      <c r="BE333" s="230">
        <f>IF(N333="základní",J333,0)</f>
        <v>0</v>
      </c>
      <c r="BF333" s="230">
        <f>IF(N333="snížená",J333,0)</f>
        <v>0</v>
      </c>
      <c r="BG333" s="230">
        <f>IF(N333="zákl. přenesená",J333,0)</f>
        <v>0</v>
      </c>
      <c r="BH333" s="230">
        <f>IF(N333="sníž. přenesená",J333,0)</f>
        <v>0</v>
      </c>
      <c r="BI333" s="230">
        <f>IF(N333="nulová",J333,0)</f>
        <v>0</v>
      </c>
      <c r="BJ333" s="16" t="s">
        <v>84</v>
      </c>
      <c r="BK333" s="230">
        <f>ROUND(I333*H333,2)</f>
        <v>0</v>
      </c>
      <c r="BL333" s="16" t="s">
        <v>159</v>
      </c>
      <c r="BM333" s="229" t="s">
        <v>653</v>
      </c>
    </row>
    <row r="334" spans="1:47" s="2" customFormat="1" ht="12">
      <c r="A334" s="37"/>
      <c r="B334" s="38"/>
      <c r="C334" s="39"/>
      <c r="D334" s="231" t="s">
        <v>161</v>
      </c>
      <c r="E334" s="39"/>
      <c r="F334" s="232" t="s">
        <v>652</v>
      </c>
      <c r="G334" s="39"/>
      <c r="H334" s="39"/>
      <c r="I334" s="233"/>
      <c r="J334" s="39"/>
      <c r="K334" s="39"/>
      <c r="L334" s="43"/>
      <c r="M334" s="234"/>
      <c r="N334" s="235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161</v>
      </c>
      <c r="AU334" s="16" t="s">
        <v>86</v>
      </c>
    </row>
    <row r="335" spans="1:65" s="2" customFormat="1" ht="16.5" customHeight="1">
      <c r="A335" s="37"/>
      <c r="B335" s="38"/>
      <c r="C335" s="259" t="s">
        <v>654</v>
      </c>
      <c r="D335" s="259" t="s">
        <v>204</v>
      </c>
      <c r="E335" s="260" t="s">
        <v>655</v>
      </c>
      <c r="F335" s="261" t="s">
        <v>656</v>
      </c>
      <c r="G335" s="262" t="s">
        <v>326</v>
      </c>
      <c r="H335" s="263">
        <v>3</v>
      </c>
      <c r="I335" s="264"/>
      <c r="J335" s="265">
        <f>ROUND(I335*H335,2)</f>
        <v>0</v>
      </c>
      <c r="K335" s="261" t="s">
        <v>158</v>
      </c>
      <c r="L335" s="266"/>
      <c r="M335" s="267" t="s">
        <v>1</v>
      </c>
      <c r="N335" s="268" t="s">
        <v>41</v>
      </c>
      <c r="O335" s="90"/>
      <c r="P335" s="227">
        <f>O335*H335</f>
        <v>0</v>
      </c>
      <c r="Q335" s="227">
        <v>0.0074</v>
      </c>
      <c r="R335" s="227">
        <f>Q335*H335</f>
        <v>0.0222</v>
      </c>
      <c r="S335" s="227">
        <v>0</v>
      </c>
      <c r="T335" s="228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29" t="s">
        <v>195</v>
      </c>
      <c r="AT335" s="229" t="s">
        <v>204</v>
      </c>
      <c r="AU335" s="229" t="s">
        <v>86</v>
      </c>
      <c r="AY335" s="16" t="s">
        <v>152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6" t="s">
        <v>84</v>
      </c>
      <c r="BK335" s="230">
        <f>ROUND(I335*H335,2)</f>
        <v>0</v>
      </c>
      <c r="BL335" s="16" t="s">
        <v>159</v>
      </c>
      <c r="BM335" s="229" t="s">
        <v>657</v>
      </c>
    </row>
    <row r="336" spans="1:47" s="2" customFormat="1" ht="12">
      <c r="A336" s="37"/>
      <c r="B336" s="38"/>
      <c r="C336" s="39"/>
      <c r="D336" s="231" t="s">
        <v>161</v>
      </c>
      <c r="E336" s="39"/>
      <c r="F336" s="232" t="s">
        <v>656</v>
      </c>
      <c r="G336" s="39"/>
      <c r="H336" s="39"/>
      <c r="I336" s="233"/>
      <c r="J336" s="39"/>
      <c r="K336" s="39"/>
      <c r="L336" s="43"/>
      <c r="M336" s="234"/>
      <c r="N336" s="235"/>
      <c r="O336" s="90"/>
      <c r="P336" s="90"/>
      <c r="Q336" s="90"/>
      <c r="R336" s="90"/>
      <c r="S336" s="90"/>
      <c r="T336" s="91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6" t="s">
        <v>161</v>
      </c>
      <c r="AU336" s="16" t="s">
        <v>86</v>
      </c>
    </row>
    <row r="337" spans="1:65" s="2" customFormat="1" ht="55.5" customHeight="1">
      <c r="A337" s="37"/>
      <c r="B337" s="38"/>
      <c r="C337" s="218" t="s">
        <v>658</v>
      </c>
      <c r="D337" s="218" t="s">
        <v>154</v>
      </c>
      <c r="E337" s="219" t="s">
        <v>659</v>
      </c>
      <c r="F337" s="220" t="s">
        <v>660</v>
      </c>
      <c r="G337" s="221" t="s">
        <v>337</v>
      </c>
      <c r="H337" s="222">
        <v>1</v>
      </c>
      <c r="I337" s="223"/>
      <c r="J337" s="224">
        <f>ROUND(I337*H337,2)</f>
        <v>0</v>
      </c>
      <c r="K337" s="220" t="s">
        <v>158</v>
      </c>
      <c r="L337" s="43"/>
      <c r="M337" s="225" t="s">
        <v>1</v>
      </c>
      <c r="N337" s="226" t="s">
        <v>41</v>
      </c>
      <c r="O337" s="90"/>
      <c r="P337" s="227">
        <f>O337*H337</f>
        <v>0</v>
      </c>
      <c r="Q337" s="227">
        <v>0</v>
      </c>
      <c r="R337" s="227">
        <f>Q337*H337</f>
        <v>0</v>
      </c>
      <c r="S337" s="227">
        <v>0.082</v>
      </c>
      <c r="T337" s="228">
        <f>S337*H337</f>
        <v>0.082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29" t="s">
        <v>159</v>
      </c>
      <c r="AT337" s="229" t="s">
        <v>154</v>
      </c>
      <c r="AU337" s="229" t="s">
        <v>86</v>
      </c>
      <c r="AY337" s="16" t="s">
        <v>152</v>
      </c>
      <c r="BE337" s="230">
        <f>IF(N337="základní",J337,0)</f>
        <v>0</v>
      </c>
      <c r="BF337" s="230">
        <f>IF(N337="snížená",J337,0)</f>
        <v>0</v>
      </c>
      <c r="BG337" s="230">
        <f>IF(N337="zákl. přenesená",J337,0)</f>
        <v>0</v>
      </c>
      <c r="BH337" s="230">
        <f>IF(N337="sníž. přenesená",J337,0)</f>
        <v>0</v>
      </c>
      <c r="BI337" s="230">
        <f>IF(N337="nulová",J337,0)</f>
        <v>0</v>
      </c>
      <c r="BJ337" s="16" t="s">
        <v>84</v>
      </c>
      <c r="BK337" s="230">
        <f>ROUND(I337*H337,2)</f>
        <v>0</v>
      </c>
      <c r="BL337" s="16" t="s">
        <v>159</v>
      </c>
      <c r="BM337" s="229" t="s">
        <v>661</v>
      </c>
    </row>
    <row r="338" spans="1:47" s="2" customFormat="1" ht="12">
      <c r="A338" s="37"/>
      <c r="B338" s="38"/>
      <c r="C338" s="39"/>
      <c r="D338" s="231" t="s">
        <v>161</v>
      </c>
      <c r="E338" s="39"/>
      <c r="F338" s="232" t="s">
        <v>660</v>
      </c>
      <c r="G338" s="39"/>
      <c r="H338" s="39"/>
      <c r="I338" s="233"/>
      <c r="J338" s="39"/>
      <c r="K338" s="39"/>
      <c r="L338" s="43"/>
      <c r="M338" s="234"/>
      <c r="N338" s="235"/>
      <c r="O338" s="90"/>
      <c r="P338" s="90"/>
      <c r="Q338" s="90"/>
      <c r="R338" s="90"/>
      <c r="S338" s="90"/>
      <c r="T338" s="91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6" t="s">
        <v>161</v>
      </c>
      <c r="AU338" s="16" t="s">
        <v>86</v>
      </c>
    </row>
    <row r="339" spans="1:47" s="2" customFormat="1" ht="12">
      <c r="A339" s="37"/>
      <c r="B339" s="38"/>
      <c r="C339" s="39"/>
      <c r="D339" s="231" t="s">
        <v>162</v>
      </c>
      <c r="E339" s="39"/>
      <c r="F339" s="236" t="s">
        <v>621</v>
      </c>
      <c r="G339" s="39"/>
      <c r="H339" s="39"/>
      <c r="I339" s="233"/>
      <c r="J339" s="39"/>
      <c r="K339" s="39"/>
      <c r="L339" s="43"/>
      <c r="M339" s="234"/>
      <c r="N339" s="235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6" t="s">
        <v>162</v>
      </c>
      <c r="AU339" s="16" t="s">
        <v>86</v>
      </c>
    </row>
    <row r="340" spans="1:63" s="12" customFormat="1" ht="22.8" customHeight="1">
      <c r="A340" s="12"/>
      <c r="B340" s="202"/>
      <c r="C340" s="203"/>
      <c r="D340" s="204" t="s">
        <v>75</v>
      </c>
      <c r="E340" s="216" t="s">
        <v>415</v>
      </c>
      <c r="F340" s="216" t="s">
        <v>416</v>
      </c>
      <c r="G340" s="203"/>
      <c r="H340" s="203"/>
      <c r="I340" s="206"/>
      <c r="J340" s="217">
        <f>BK340</f>
        <v>0</v>
      </c>
      <c r="K340" s="203"/>
      <c r="L340" s="208"/>
      <c r="M340" s="209"/>
      <c r="N340" s="210"/>
      <c r="O340" s="210"/>
      <c r="P340" s="211">
        <f>SUM(P341:P359)</f>
        <v>0</v>
      </c>
      <c r="Q340" s="210"/>
      <c r="R340" s="211">
        <f>SUM(R341:R359)</f>
        <v>0</v>
      </c>
      <c r="S340" s="210"/>
      <c r="T340" s="212">
        <f>SUM(T341:T359)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13" t="s">
        <v>84</v>
      </c>
      <c r="AT340" s="214" t="s">
        <v>75</v>
      </c>
      <c r="AU340" s="214" t="s">
        <v>84</v>
      </c>
      <c r="AY340" s="213" t="s">
        <v>152</v>
      </c>
      <c r="BK340" s="215">
        <f>SUM(BK341:BK359)</f>
        <v>0</v>
      </c>
    </row>
    <row r="341" spans="1:65" s="2" customFormat="1" ht="37.8" customHeight="1">
      <c r="A341" s="37"/>
      <c r="B341" s="38"/>
      <c r="C341" s="218" t="s">
        <v>662</v>
      </c>
      <c r="D341" s="218" t="s">
        <v>154</v>
      </c>
      <c r="E341" s="219" t="s">
        <v>418</v>
      </c>
      <c r="F341" s="220" t="s">
        <v>419</v>
      </c>
      <c r="G341" s="221" t="s">
        <v>207</v>
      </c>
      <c r="H341" s="222">
        <v>89.488</v>
      </c>
      <c r="I341" s="223"/>
      <c r="J341" s="224">
        <f>ROUND(I341*H341,2)</f>
        <v>0</v>
      </c>
      <c r="K341" s="220" t="s">
        <v>158</v>
      </c>
      <c r="L341" s="43"/>
      <c r="M341" s="225" t="s">
        <v>1</v>
      </c>
      <c r="N341" s="226" t="s">
        <v>41</v>
      </c>
      <c r="O341" s="90"/>
      <c r="P341" s="227">
        <f>O341*H341</f>
        <v>0</v>
      </c>
      <c r="Q341" s="227">
        <v>0</v>
      </c>
      <c r="R341" s="227">
        <f>Q341*H341</f>
        <v>0</v>
      </c>
      <c r="S341" s="227">
        <v>0</v>
      </c>
      <c r="T341" s="228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29" t="s">
        <v>159</v>
      </c>
      <c r="AT341" s="229" t="s">
        <v>154</v>
      </c>
      <c r="AU341" s="229" t="s">
        <v>86</v>
      </c>
      <c r="AY341" s="16" t="s">
        <v>152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6" t="s">
        <v>84</v>
      </c>
      <c r="BK341" s="230">
        <f>ROUND(I341*H341,2)</f>
        <v>0</v>
      </c>
      <c r="BL341" s="16" t="s">
        <v>159</v>
      </c>
      <c r="BM341" s="229" t="s">
        <v>663</v>
      </c>
    </row>
    <row r="342" spans="1:47" s="2" customFormat="1" ht="12">
      <c r="A342" s="37"/>
      <c r="B342" s="38"/>
      <c r="C342" s="39"/>
      <c r="D342" s="231" t="s">
        <v>161</v>
      </c>
      <c r="E342" s="39"/>
      <c r="F342" s="232" t="s">
        <v>419</v>
      </c>
      <c r="G342" s="39"/>
      <c r="H342" s="39"/>
      <c r="I342" s="233"/>
      <c r="J342" s="39"/>
      <c r="K342" s="39"/>
      <c r="L342" s="43"/>
      <c r="M342" s="234"/>
      <c r="N342" s="235"/>
      <c r="O342" s="90"/>
      <c r="P342" s="90"/>
      <c r="Q342" s="90"/>
      <c r="R342" s="90"/>
      <c r="S342" s="90"/>
      <c r="T342" s="91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6" t="s">
        <v>161</v>
      </c>
      <c r="AU342" s="16" t="s">
        <v>86</v>
      </c>
    </row>
    <row r="343" spans="1:65" s="2" customFormat="1" ht="37.8" customHeight="1">
      <c r="A343" s="37"/>
      <c r="B343" s="38"/>
      <c r="C343" s="218" t="s">
        <v>664</v>
      </c>
      <c r="D343" s="218" t="s">
        <v>154</v>
      </c>
      <c r="E343" s="219" t="s">
        <v>422</v>
      </c>
      <c r="F343" s="220" t="s">
        <v>423</v>
      </c>
      <c r="G343" s="221" t="s">
        <v>207</v>
      </c>
      <c r="H343" s="222">
        <v>805.392</v>
      </c>
      <c r="I343" s="223"/>
      <c r="J343" s="224">
        <f>ROUND(I343*H343,2)</f>
        <v>0</v>
      </c>
      <c r="K343" s="220" t="s">
        <v>158</v>
      </c>
      <c r="L343" s="43"/>
      <c r="M343" s="225" t="s">
        <v>1</v>
      </c>
      <c r="N343" s="226" t="s">
        <v>41</v>
      </c>
      <c r="O343" s="90"/>
      <c r="P343" s="227">
        <f>O343*H343</f>
        <v>0</v>
      </c>
      <c r="Q343" s="227">
        <v>0</v>
      </c>
      <c r="R343" s="227">
        <f>Q343*H343</f>
        <v>0</v>
      </c>
      <c r="S343" s="227">
        <v>0</v>
      </c>
      <c r="T343" s="228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29" t="s">
        <v>159</v>
      </c>
      <c r="AT343" s="229" t="s">
        <v>154</v>
      </c>
      <c r="AU343" s="229" t="s">
        <v>86</v>
      </c>
      <c r="AY343" s="16" t="s">
        <v>152</v>
      </c>
      <c r="BE343" s="230">
        <f>IF(N343="základní",J343,0)</f>
        <v>0</v>
      </c>
      <c r="BF343" s="230">
        <f>IF(N343="snížená",J343,0)</f>
        <v>0</v>
      </c>
      <c r="BG343" s="230">
        <f>IF(N343="zákl. přenesená",J343,0)</f>
        <v>0</v>
      </c>
      <c r="BH343" s="230">
        <f>IF(N343="sníž. přenesená",J343,0)</f>
        <v>0</v>
      </c>
      <c r="BI343" s="230">
        <f>IF(N343="nulová",J343,0)</f>
        <v>0</v>
      </c>
      <c r="BJ343" s="16" t="s">
        <v>84</v>
      </c>
      <c r="BK343" s="230">
        <f>ROUND(I343*H343,2)</f>
        <v>0</v>
      </c>
      <c r="BL343" s="16" t="s">
        <v>159</v>
      </c>
      <c r="BM343" s="229" t="s">
        <v>665</v>
      </c>
    </row>
    <row r="344" spans="1:47" s="2" customFormat="1" ht="12">
      <c r="A344" s="37"/>
      <c r="B344" s="38"/>
      <c r="C344" s="39"/>
      <c r="D344" s="231" t="s">
        <v>161</v>
      </c>
      <c r="E344" s="39"/>
      <c r="F344" s="232" t="s">
        <v>423</v>
      </c>
      <c r="G344" s="39"/>
      <c r="H344" s="39"/>
      <c r="I344" s="233"/>
      <c r="J344" s="39"/>
      <c r="K344" s="39"/>
      <c r="L344" s="43"/>
      <c r="M344" s="234"/>
      <c r="N344" s="235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6" t="s">
        <v>161</v>
      </c>
      <c r="AU344" s="16" t="s">
        <v>86</v>
      </c>
    </row>
    <row r="345" spans="1:51" s="13" customFormat="1" ht="12">
      <c r="A345" s="13"/>
      <c r="B345" s="237"/>
      <c r="C345" s="238"/>
      <c r="D345" s="231" t="s">
        <v>181</v>
      </c>
      <c r="E345" s="239" t="s">
        <v>1</v>
      </c>
      <c r="F345" s="240" t="s">
        <v>666</v>
      </c>
      <c r="G345" s="238"/>
      <c r="H345" s="241">
        <v>805.392</v>
      </c>
      <c r="I345" s="242"/>
      <c r="J345" s="238"/>
      <c r="K345" s="238"/>
      <c r="L345" s="243"/>
      <c r="M345" s="244"/>
      <c r="N345" s="245"/>
      <c r="O345" s="245"/>
      <c r="P345" s="245"/>
      <c r="Q345" s="245"/>
      <c r="R345" s="245"/>
      <c r="S345" s="245"/>
      <c r="T345" s="24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7" t="s">
        <v>181</v>
      </c>
      <c r="AU345" s="247" t="s">
        <v>86</v>
      </c>
      <c r="AV345" s="13" t="s">
        <v>86</v>
      </c>
      <c r="AW345" s="13" t="s">
        <v>32</v>
      </c>
      <c r="AX345" s="13" t="s">
        <v>84</v>
      </c>
      <c r="AY345" s="247" t="s">
        <v>152</v>
      </c>
    </row>
    <row r="346" spans="1:65" s="2" customFormat="1" ht="37.8" customHeight="1">
      <c r="A346" s="37"/>
      <c r="B346" s="38"/>
      <c r="C346" s="218" t="s">
        <v>667</v>
      </c>
      <c r="D346" s="218" t="s">
        <v>154</v>
      </c>
      <c r="E346" s="219" t="s">
        <v>668</v>
      </c>
      <c r="F346" s="220" t="s">
        <v>669</v>
      </c>
      <c r="G346" s="221" t="s">
        <v>207</v>
      </c>
      <c r="H346" s="222">
        <v>89.488</v>
      </c>
      <c r="I346" s="223"/>
      <c r="J346" s="224">
        <f>ROUND(I346*H346,2)</f>
        <v>0</v>
      </c>
      <c r="K346" s="220" t="s">
        <v>158</v>
      </c>
      <c r="L346" s="43"/>
      <c r="M346" s="225" t="s">
        <v>1</v>
      </c>
      <c r="N346" s="226" t="s">
        <v>41</v>
      </c>
      <c r="O346" s="90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29" t="s">
        <v>159</v>
      </c>
      <c r="AT346" s="229" t="s">
        <v>154</v>
      </c>
      <c r="AU346" s="229" t="s">
        <v>86</v>
      </c>
      <c r="AY346" s="16" t="s">
        <v>152</v>
      </c>
      <c r="BE346" s="230">
        <f>IF(N346="základní",J346,0)</f>
        <v>0</v>
      </c>
      <c r="BF346" s="230">
        <f>IF(N346="snížená",J346,0)</f>
        <v>0</v>
      </c>
      <c r="BG346" s="230">
        <f>IF(N346="zákl. přenesená",J346,0)</f>
        <v>0</v>
      </c>
      <c r="BH346" s="230">
        <f>IF(N346="sníž. přenesená",J346,0)</f>
        <v>0</v>
      </c>
      <c r="BI346" s="230">
        <f>IF(N346="nulová",J346,0)</f>
        <v>0</v>
      </c>
      <c r="BJ346" s="16" t="s">
        <v>84</v>
      </c>
      <c r="BK346" s="230">
        <f>ROUND(I346*H346,2)</f>
        <v>0</v>
      </c>
      <c r="BL346" s="16" t="s">
        <v>159</v>
      </c>
      <c r="BM346" s="229" t="s">
        <v>670</v>
      </c>
    </row>
    <row r="347" spans="1:47" s="2" customFormat="1" ht="12">
      <c r="A347" s="37"/>
      <c r="B347" s="38"/>
      <c r="C347" s="39"/>
      <c r="D347" s="231" t="s">
        <v>161</v>
      </c>
      <c r="E347" s="39"/>
      <c r="F347" s="232" t="s">
        <v>669</v>
      </c>
      <c r="G347" s="39"/>
      <c r="H347" s="39"/>
      <c r="I347" s="233"/>
      <c r="J347" s="39"/>
      <c r="K347" s="39"/>
      <c r="L347" s="43"/>
      <c r="M347" s="234"/>
      <c r="N347" s="235"/>
      <c r="O347" s="90"/>
      <c r="P347" s="90"/>
      <c r="Q347" s="90"/>
      <c r="R347" s="90"/>
      <c r="S347" s="90"/>
      <c r="T347" s="91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6" t="s">
        <v>161</v>
      </c>
      <c r="AU347" s="16" t="s">
        <v>86</v>
      </c>
    </row>
    <row r="348" spans="1:65" s="2" customFormat="1" ht="37.8" customHeight="1">
      <c r="A348" s="37"/>
      <c r="B348" s="38"/>
      <c r="C348" s="218" t="s">
        <v>671</v>
      </c>
      <c r="D348" s="218" t="s">
        <v>154</v>
      </c>
      <c r="E348" s="219" t="s">
        <v>672</v>
      </c>
      <c r="F348" s="220" t="s">
        <v>423</v>
      </c>
      <c r="G348" s="221" t="s">
        <v>207</v>
      </c>
      <c r="H348" s="222">
        <v>805.392</v>
      </c>
      <c r="I348" s="223"/>
      <c r="J348" s="224">
        <f>ROUND(I348*H348,2)</f>
        <v>0</v>
      </c>
      <c r="K348" s="220" t="s">
        <v>158</v>
      </c>
      <c r="L348" s="43"/>
      <c r="M348" s="225" t="s">
        <v>1</v>
      </c>
      <c r="N348" s="226" t="s">
        <v>41</v>
      </c>
      <c r="O348" s="90"/>
      <c r="P348" s="227">
        <f>O348*H348</f>
        <v>0</v>
      </c>
      <c r="Q348" s="227">
        <v>0</v>
      </c>
      <c r="R348" s="227">
        <f>Q348*H348</f>
        <v>0</v>
      </c>
      <c r="S348" s="227">
        <v>0</v>
      </c>
      <c r="T348" s="228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29" t="s">
        <v>159</v>
      </c>
      <c r="AT348" s="229" t="s">
        <v>154</v>
      </c>
      <c r="AU348" s="229" t="s">
        <v>86</v>
      </c>
      <c r="AY348" s="16" t="s">
        <v>152</v>
      </c>
      <c r="BE348" s="230">
        <f>IF(N348="základní",J348,0)</f>
        <v>0</v>
      </c>
      <c r="BF348" s="230">
        <f>IF(N348="snížená",J348,0)</f>
        <v>0</v>
      </c>
      <c r="BG348" s="230">
        <f>IF(N348="zákl. přenesená",J348,0)</f>
        <v>0</v>
      </c>
      <c r="BH348" s="230">
        <f>IF(N348="sníž. přenesená",J348,0)</f>
        <v>0</v>
      </c>
      <c r="BI348" s="230">
        <f>IF(N348="nulová",J348,0)</f>
        <v>0</v>
      </c>
      <c r="BJ348" s="16" t="s">
        <v>84</v>
      </c>
      <c r="BK348" s="230">
        <f>ROUND(I348*H348,2)</f>
        <v>0</v>
      </c>
      <c r="BL348" s="16" t="s">
        <v>159</v>
      </c>
      <c r="BM348" s="229" t="s">
        <v>673</v>
      </c>
    </row>
    <row r="349" spans="1:47" s="2" customFormat="1" ht="12">
      <c r="A349" s="37"/>
      <c r="B349" s="38"/>
      <c r="C349" s="39"/>
      <c r="D349" s="231" t="s">
        <v>161</v>
      </c>
      <c r="E349" s="39"/>
      <c r="F349" s="232" t="s">
        <v>423</v>
      </c>
      <c r="G349" s="39"/>
      <c r="H349" s="39"/>
      <c r="I349" s="233"/>
      <c r="J349" s="39"/>
      <c r="K349" s="39"/>
      <c r="L349" s="43"/>
      <c r="M349" s="234"/>
      <c r="N349" s="235"/>
      <c r="O349" s="90"/>
      <c r="P349" s="90"/>
      <c r="Q349" s="90"/>
      <c r="R349" s="90"/>
      <c r="S349" s="90"/>
      <c r="T349" s="91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6" t="s">
        <v>161</v>
      </c>
      <c r="AU349" s="16" t="s">
        <v>86</v>
      </c>
    </row>
    <row r="350" spans="1:51" s="13" customFormat="1" ht="12">
      <c r="A350" s="13"/>
      <c r="B350" s="237"/>
      <c r="C350" s="238"/>
      <c r="D350" s="231" t="s">
        <v>181</v>
      </c>
      <c r="E350" s="239" t="s">
        <v>1</v>
      </c>
      <c r="F350" s="240" t="s">
        <v>666</v>
      </c>
      <c r="G350" s="238"/>
      <c r="H350" s="241">
        <v>805.392</v>
      </c>
      <c r="I350" s="242"/>
      <c r="J350" s="238"/>
      <c r="K350" s="238"/>
      <c r="L350" s="243"/>
      <c r="M350" s="244"/>
      <c r="N350" s="245"/>
      <c r="O350" s="245"/>
      <c r="P350" s="245"/>
      <c r="Q350" s="245"/>
      <c r="R350" s="245"/>
      <c r="S350" s="245"/>
      <c r="T350" s="24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7" t="s">
        <v>181</v>
      </c>
      <c r="AU350" s="247" t="s">
        <v>86</v>
      </c>
      <c r="AV350" s="13" t="s">
        <v>86</v>
      </c>
      <c r="AW350" s="13" t="s">
        <v>32</v>
      </c>
      <c r="AX350" s="13" t="s">
        <v>84</v>
      </c>
      <c r="AY350" s="247" t="s">
        <v>152</v>
      </c>
    </row>
    <row r="351" spans="1:65" s="2" customFormat="1" ht="37.8" customHeight="1">
      <c r="A351" s="37"/>
      <c r="B351" s="38"/>
      <c r="C351" s="218" t="s">
        <v>674</v>
      </c>
      <c r="D351" s="218" t="s">
        <v>154</v>
      </c>
      <c r="E351" s="219" t="s">
        <v>427</v>
      </c>
      <c r="F351" s="220" t="s">
        <v>428</v>
      </c>
      <c r="G351" s="221" t="s">
        <v>207</v>
      </c>
      <c r="H351" s="222">
        <v>0.517</v>
      </c>
      <c r="I351" s="223"/>
      <c r="J351" s="224">
        <f>ROUND(I351*H351,2)</f>
        <v>0</v>
      </c>
      <c r="K351" s="220" t="s">
        <v>158</v>
      </c>
      <c r="L351" s="43"/>
      <c r="M351" s="225" t="s">
        <v>1</v>
      </c>
      <c r="N351" s="226" t="s">
        <v>41</v>
      </c>
      <c r="O351" s="90"/>
      <c r="P351" s="227">
        <f>O351*H351</f>
        <v>0</v>
      </c>
      <c r="Q351" s="227">
        <v>0</v>
      </c>
      <c r="R351" s="227">
        <f>Q351*H351</f>
        <v>0</v>
      </c>
      <c r="S351" s="227">
        <v>0</v>
      </c>
      <c r="T351" s="228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29" t="s">
        <v>159</v>
      </c>
      <c r="AT351" s="229" t="s">
        <v>154</v>
      </c>
      <c r="AU351" s="229" t="s">
        <v>86</v>
      </c>
      <c r="AY351" s="16" t="s">
        <v>152</v>
      </c>
      <c r="BE351" s="230">
        <f>IF(N351="základní",J351,0)</f>
        <v>0</v>
      </c>
      <c r="BF351" s="230">
        <f>IF(N351="snížená",J351,0)</f>
        <v>0</v>
      </c>
      <c r="BG351" s="230">
        <f>IF(N351="zákl. přenesená",J351,0)</f>
        <v>0</v>
      </c>
      <c r="BH351" s="230">
        <f>IF(N351="sníž. přenesená",J351,0)</f>
        <v>0</v>
      </c>
      <c r="BI351" s="230">
        <f>IF(N351="nulová",J351,0)</f>
        <v>0</v>
      </c>
      <c r="BJ351" s="16" t="s">
        <v>84</v>
      </c>
      <c r="BK351" s="230">
        <f>ROUND(I351*H351,2)</f>
        <v>0</v>
      </c>
      <c r="BL351" s="16" t="s">
        <v>159</v>
      </c>
      <c r="BM351" s="229" t="s">
        <v>675</v>
      </c>
    </row>
    <row r="352" spans="1:47" s="2" customFormat="1" ht="12">
      <c r="A352" s="37"/>
      <c r="B352" s="38"/>
      <c r="C352" s="39"/>
      <c r="D352" s="231" t="s">
        <v>161</v>
      </c>
      <c r="E352" s="39"/>
      <c r="F352" s="232" t="s">
        <v>430</v>
      </c>
      <c r="G352" s="39"/>
      <c r="H352" s="39"/>
      <c r="I352" s="233"/>
      <c r="J352" s="39"/>
      <c r="K352" s="39"/>
      <c r="L352" s="43"/>
      <c r="M352" s="234"/>
      <c r="N352" s="235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6" t="s">
        <v>161</v>
      </c>
      <c r="AU352" s="16" t="s">
        <v>86</v>
      </c>
    </row>
    <row r="353" spans="1:51" s="13" customFormat="1" ht="12">
      <c r="A353" s="13"/>
      <c r="B353" s="237"/>
      <c r="C353" s="238"/>
      <c r="D353" s="231" t="s">
        <v>181</v>
      </c>
      <c r="E353" s="239" t="s">
        <v>1</v>
      </c>
      <c r="F353" s="240" t="s">
        <v>676</v>
      </c>
      <c r="G353" s="238"/>
      <c r="H353" s="241">
        <v>0.517</v>
      </c>
      <c r="I353" s="242"/>
      <c r="J353" s="238"/>
      <c r="K353" s="238"/>
      <c r="L353" s="243"/>
      <c r="M353" s="244"/>
      <c r="N353" s="245"/>
      <c r="O353" s="245"/>
      <c r="P353" s="245"/>
      <c r="Q353" s="245"/>
      <c r="R353" s="245"/>
      <c r="S353" s="245"/>
      <c r="T353" s="24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7" t="s">
        <v>181</v>
      </c>
      <c r="AU353" s="247" t="s">
        <v>86</v>
      </c>
      <c r="AV353" s="13" t="s">
        <v>86</v>
      </c>
      <c r="AW353" s="13" t="s">
        <v>32</v>
      </c>
      <c r="AX353" s="13" t="s">
        <v>84</v>
      </c>
      <c r="AY353" s="247" t="s">
        <v>152</v>
      </c>
    </row>
    <row r="354" spans="1:65" s="2" customFormat="1" ht="44.25" customHeight="1">
      <c r="A354" s="37"/>
      <c r="B354" s="38"/>
      <c r="C354" s="218" t="s">
        <v>677</v>
      </c>
      <c r="D354" s="218" t="s">
        <v>154</v>
      </c>
      <c r="E354" s="219" t="s">
        <v>433</v>
      </c>
      <c r="F354" s="220" t="s">
        <v>434</v>
      </c>
      <c r="G354" s="221" t="s">
        <v>207</v>
      </c>
      <c r="H354" s="222">
        <v>54.206</v>
      </c>
      <c r="I354" s="223"/>
      <c r="J354" s="224">
        <f>ROUND(I354*H354,2)</f>
        <v>0</v>
      </c>
      <c r="K354" s="220" t="s">
        <v>158</v>
      </c>
      <c r="L354" s="43"/>
      <c r="M354" s="225" t="s">
        <v>1</v>
      </c>
      <c r="N354" s="226" t="s">
        <v>41</v>
      </c>
      <c r="O354" s="90"/>
      <c r="P354" s="227">
        <f>O354*H354</f>
        <v>0</v>
      </c>
      <c r="Q354" s="227">
        <v>0</v>
      </c>
      <c r="R354" s="227">
        <f>Q354*H354</f>
        <v>0</v>
      </c>
      <c r="S354" s="227">
        <v>0</v>
      </c>
      <c r="T354" s="228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29" t="s">
        <v>159</v>
      </c>
      <c r="AT354" s="229" t="s">
        <v>154</v>
      </c>
      <c r="AU354" s="229" t="s">
        <v>86</v>
      </c>
      <c r="AY354" s="16" t="s">
        <v>152</v>
      </c>
      <c r="BE354" s="230">
        <f>IF(N354="základní",J354,0)</f>
        <v>0</v>
      </c>
      <c r="BF354" s="230">
        <f>IF(N354="snížená",J354,0)</f>
        <v>0</v>
      </c>
      <c r="BG354" s="230">
        <f>IF(N354="zákl. přenesená",J354,0)</f>
        <v>0</v>
      </c>
      <c r="BH354" s="230">
        <f>IF(N354="sníž. přenesená",J354,0)</f>
        <v>0</v>
      </c>
      <c r="BI354" s="230">
        <f>IF(N354="nulová",J354,0)</f>
        <v>0</v>
      </c>
      <c r="BJ354" s="16" t="s">
        <v>84</v>
      </c>
      <c r="BK354" s="230">
        <f>ROUND(I354*H354,2)</f>
        <v>0</v>
      </c>
      <c r="BL354" s="16" t="s">
        <v>159</v>
      </c>
      <c r="BM354" s="229" t="s">
        <v>678</v>
      </c>
    </row>
    <row r="355" spans="1:47" s="2" customFormat="1" ht="12">
      <c r="A355" s="37"/>
      <c r="B355" s="38"/>
      <c r="C355" s="39"/>
      <c r="D355" s="231" t="s">
        <v>161</v>
      </c>
      <c r="E355" s="39"/>
      <c r="F355" s="232" t="s">
        <v>434</v>
      </c>
      <c r="G355" s="39"/>
      <c r="H355" s="39"/>
      <c r="I355" s="233"/>
      <c r="J355" s="39"/>
      <c r="K355" s="39"/>
      <c r="L355" s="43"/>
      <c r="M355" s="234"/>
      <c r="N355" s="235"/>
      <c r="O355" s="90"/>
      <c r="P355" s="90"/>
      <c r="Q355" s="90"/>
      <c r="R355" s="90"/>
      <c r="S355" s="90"/>
      <c r="T355" s="91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6" t="s">
        <v>161</v>
      </c>
      <c r="AU355" s="16" t="s">
        <v>86</v>
      </c>
    </row>
    <row r="356" spans="1:51" s="13" customFormat="1" ht="12">
      <c r="A356" s="13"/>
      <c r="B356" s="237"/>
      <c r="C356" s="238"/>
      <c r="D356" s="231" t="s">
        <v>181</v>
      </c>
      <c r="E356" s="239" t="s">
        <v>1</v>
      </c>
      <c r="F356" s="240" t="s">
        <v>679</v>
      </c>
      <c r="G356" s="238"/>
      <c r="H356" s="241">
        <v>54.206</v>
      </c>
      <c r="I356" s="242"/>
      <c r="J356" s="238"/>
      <c r="K356" s="238"/>
      <c r="L356" s="243"/>
      <c r="M356" s="244"/>
      <c r="N356" s="245"/>
      <c r="O356" s="245"/>
      <c r="P356" s="245"/>
      <c r="Q356" s="245"/>
      <c r="R356" s="245"/>
      <c r="S356" s="245"/>
      <c r="T356" s="24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7" t="s">
        <v>181</v>
      </c>
      <c r="AU356" s="247" t="s">
        <v>86</v>
      </c>
      <c r="AV356" s="13" t="s">
        <v>86</v>
      </c>
      <c r="AW356" s="13" t="s">
        <v>32</v>
      </c>
      <c r="AX356" s="13" t="s">
        <v>84</v>
      </c>
      <c r="AY356" s="247" t="s">
        <v>152</v>
      </c>
    </row>
    <row r="357" spans="1:65" s="2" customFormat="1" ht="44.25" customHeight="1">
      <c r="A357" s="37"/>
      <c r="B357" s="38"/>
      <c r="C357" s="218" t="s">
        <v>680</v>
      </c>
      <c r="D357" s="218" t="s">
        <v>154</v>
      </c>
      <c r="E357" s="219" t="s">
        <v>438</v>
      </c>
      <c r="F357" s="220" t="s">
        <v>439</v>
      </c>
      <c r="G357" s="221" t="s">
        <v>207</v>
      </c>
      <c r="H357" s="222">
        <v>34.765</v>
      </c>
      <c r="I357" s="223"/>
      <c r="J357" s="224">
        <f>ROUND(I357*H357,2)</f>
        <v>0</v>
      </c>
      <c r="K357" s="220" t="s">
        <v>158</v>
      </c>
      <c r="L357" s="43"/>
      <c r="M357" s="225" t="s">
        <v>1</v>
      </c>
      <c r="N357" s="226" t="s">
        <v>41</v>
      </c>
      <c r="O357" s="90"/>
      <c r="P357" s="227">
        <f>O357*H357</f>
        <v>0</v>
      </c>
      <c r="Q357" s="227">
        <v>0</v>
      </c>
      <c r="R357" s="227">
        <f>Q357*H357</f>
        <v>0</v>
      </c>
      <c r="S357" s="227">
        <v>0</v>
      </c>
      <c r="T357" s="228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29" t="s">
        <v>159</v>
      </c>
      <c r="AT357" s="229" t="s">
        <v>154</v>
      </c>
      <c r="AU357" s="229" t="s">
        <v>86</v>
      </c>
      <c r="AY357" s="16" t="s">
        <v>152</v>
      </c>
      <c r="BE357" s="230">
        <f>IF(N357="základní",J357,0)</f>
        <v>0</v>
      </c>
      <c r="BF357" s="230">
        <f>IF(N357="snížená",J357,0)</f>
        <v>0</v>
      </c>
      <c r="BG357" s="230">
        <f>IF(N357="zákl. přenesená",J357,0)</f>
        <v>0</v>
      </c>
      <c r="BH357" s="230">
        <f>IF(N357="sníž. přenesená",J357,0)</f>
        <v>0</v>
      </c>
      <c r="BI357" s="230">
        <f>IF(N357="nulová",J357,0)</f>
        <v>0</v>
      </c>
      <c r="BJ357" s="16" t="s">
        <v>84</v>
      </c>
      <c r="BK357" s="230">
        <f>ROUND(I357*H357,2)</f>
        <v>0</v>
      </c>
      <c r="BL357" s="16" t="s">
        <v>159</v>
      </c>
      <c r="BM357" s="229" t="s">
        <v>681</v>
      </c>
    </row>
    <row r="358" spans="1:47" s="2" customFormat="1" ht="12">
      <c r="A358" s="37"/>
      <c r="B358" s="38"/>
      <c r="C358" s="39"/>
      <c r="D358" s="231" t="s">
        <v>161</v>
      </c>
      <c r="E358" s="39"/>
      <c r="F358" s="232" t="s">
        <v>439</v>
      </c>
      <c r="G358" s="39"/>
      <c r="H358" s="39"/>
      <c r="I358" s="233"/>
      <c r="J358" s="39"/>
      <c r="K358" s="39"/>
      <c r="L358" s="43"/>
      <c r="M358" s="234"/>
      <c r="N358" s="235"/>
      <c r="O358" s="90"/>
      <c r="P358" s="90"/>
      <c r="Q358" s="90"/>
      <c r="R358" s="90"/>
      <c r="S358" s="90"/>
      <c r="T358" s="91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T358" s="16" t="s">
        <v>161</v>
      </c>
      <c r="AU358" s="16" t="s">
        <v>86</v>
      </c>
    </row>
    <row r="359" spans="1:51" s="13" customFormat="1" ht="12">
      <c r="A359" s="13"/>
      <c r="B359" s="237"/>
      <c r="C359" s="238"/>
      <c r="D359" s="231" t="s">
        <v>181</v>
      </c>
      <c r="E359" s="239" t="s">
        <v>1</v>
      </c>
      <c r="F359" s="240" t="s">
        <v>682</v>
      </c>
      <c r="G359" s="238"/>
      <c r="H359" s="241">
        <v>34.765</v>
      </c>
      <c r="I359" s="242"/>
      <c r="J359" s="238"/>
      <c r="K359" s="238"/>
      <c r="L359" s="243"/>
      <c r="M359" s="244"/>
      <c r="N359" s="245"/>
      <c r="O359" s="245"/>
      <c r="P359" s="245"/>
      <c r="Q359" s="245"/>
      <c r="R359" s="245"/>
      <c r="S359" s="245"/>
      <c r="T359" s="24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7" t="s">
        <v>181</v>
      </c>
      <c r="AU359" s="247" t="s">
        <v>86</v>
      </c>
      <c r="AV359" s="13" t="s">
        <v>86</v>
      </c>
      <c r="AW359" s="13" t="s">
        <v>32</v>
      </c>
      <c r="AX359" s="13" t="s">
        <v>84</v>
      </c>
      <c r="AY359" s="247" t="s">
        <v>152</v>
      </c>
    </row>
    <row r="360" spans="1:63" s="12" customFormat="1" ht="22.8" customHeight="1">
      <c r="A360" s="12"/>
      <c r="B360" s="202"/>
      <c r="C360" s="203"/>
      <c r="D360" s="204" t="s">
        <v>75</v>
      </c>
      <c r="E360" s="216" t="s">
        <v>442</v>
      </c>
      <c r="F360" s="216" t="s">
        <v>443</v>
      </c>
      <c r="G360" s="203"/>
      <c r="H360" s="203"/>
      <c r="I360" s="206"/>
      <c r="J360" s="217">
        <f>BK360</f>
        <v>0</v>
      </c>
      <c r="K360" s="203"/>
      <c r="L360" s="208"/>
      <c r="M360" s="209"/>
      <c r="N360" s="210"/>
      <c r="O360" s="210"/>
      <c r="P360" s="211">
        <f>SUM(P361:P362)</f>
        <v>0</v>
      </c>
      <c r="Q360" s="210"/>
      <c r="R360" s="211">
        <f>SUM(R361:R362)</f>
        <v>0</v>
      </c>
      <c r="S360" s="210"/>
      <c r="T360" s="212">
        <f>SUM(T361:T362)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13" t="s">
        <v>84</v>
      </c>
      <c r="AT360" s="214" t="s">
        <v>75</v>
      </c>
      <c r="AU360" s="214" t="s">
        <v>84</v>
      </c>
      <c r="AY360" s="213" t="s">
        <v>152</v>
      </c>
      <c r="BK360" s="215">
        <f>SUM(BK361:BK362)</f>
        <v>0</v>
      </c>
    </row>
    <row r="361" spans="1:65" s="2" customFormat="1" ht="44.25" customHeight="1">
      <c r="A361" s="37"/>
      <c r="B361" s="38"/>
      <c r="C361" s="218" t="s">
        <v>683</v>
      </c>
      <c r="D361" s="218" t="s">
        <v>154</v>
      </c>
      <c r="E361" s="219" t="s">
        <v>445</v>
      </c>
      <c r="F361" s="220" t="s">
        <v>446</v>
      </c>
      <c r="G361" s="221" t="s">
        <v>207</v>
      </c>
      <c r="H361" s="222">
        <v>876.425</v>
      </c>
      <c r="I361" s="223"/>
      <c r="J361" s="224">
        <f>ROUND(I361*H361,2)</f>
        <v>0</v>
      </c>
      <c r="K361" s="220" t="s">
        <v>158</v>
      </c>
      <c r="L361" s="43"/>
      <c r="M361" s="225" t="s">
        <v>1</v>
      </c>
      <c r="N361" s="226" t="s">
        <v>41</v>
      </c>
      <c r="O361" s="90"/>
      <c r="P361" s="227">
        <f>O361*H361</f>
        <v>0</v>
      </c>
      <c r="Q361" s="227">
        <v>0</v>
      </c>
      <c r="R361" s="227">
        <f>Q361*H361</f>
        <v>0</v>
      </c>
      <c r="S361" s="227">
        <v>0</v>
      </c>
      <c r="T361" s="228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29" t="s">
        <v>159</v>
      </c>
      <c r="AT361" s="229" t="s">
        <v>154</v>
      </c>
      <c r="AU361" s="229" t="s">
        <v>86</v>
      </c>
      <c r="AY361" s="16" t="s">
        <v>152</v>
      </c>
      <c r="BE361" s="230">
        <f>IF(N361="základní",J361,0)</f>
        <v>0</v>
      </c>
      <c r="BF361" s="230">
        <f>IF(N361="snížená",J361,0)</f>
        <v>0</v>
      </c>
      <c r="BG361" s="230">
        <f>IF(N361="zákl. přenesená",J361,0)</f>
        <v>0</v>
      </c>
      <c r="BH361" s="230">
        <f>IF(N361="sníž. přenesená",J361,0)</f>
        <v>0</v>
      </c>
      <c r="BI361" s="230">
        <f>IF(N361="nulová",J361,0)</f>
        <v>0</v>
      </c>
      <c r="BJ361" s="16" t="s">
        <v>84</v>
      </c>
      <c r="BK361" s="230">
        <f>ROUND(I361*H361,2)</f>
        <v>0</v>
      </c>
      <c r="BL361" s="16" t="s">
        <v>159</v>
      </c>
      <c r="BM361" s="229" t="s">
        <v>684</v>
      </c>
    </row>
    <row r="362" spans="1:47" s="2" customFormat="1" ht="12">
      <c r="A362" s="37"/>
      <c r="B362" s="38"/>
      <c r="C362" s="39"/>
      <c r="D362" s="231" t="s">
        <v>161</v>
      </c>
      <c r="E362" s="39"/>
      <c r="F362" s="232" t="s">
        <v>446</v>
      </c>
      <c r="G362" s="39"/>
      <c r="H362" s="39"/>
      <c r="I362" s="233"/>
      <c r="J362" s="39"/>
      <c r="K362" s="39"/>
      <c r="L362" s="43"/>
      <c r="M362" s="269"/>
      <c r="N362" s="270"/>
      <c r="O362" s="271"/>
      <c r="P362" s="271"/>
      <c r="Q362" s="271"/>
      <c r="R362" s="271"/>
      <c r="S362" s="271"/>
      <c r="T362" s="272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6" t="s">
        <v>161</v>
      </c>
      <c r="AU362" s="16" t="s">
        <v>86</v>
      </c>
    </row>
    <row r="363" spans="1:31" s="2" customFormat="1" ht="6.95" customHeight="1">
      <c r="A363" s="37"/>
      <c r="B363" s="65"/>
      <c r="C363" s="66"/>
      <c r="D363" s="66"/>
      <c r="E363" s="66"/>
      <c r="F363" s="66"/>
      <c r="G363" s="66"/>
      <c r="H363" s="66"/>
      <c r="I363" s="66"/>
      <c r="J363" s="66"/>
      <c r="K363" s="66"/>
      <c r="L363" s="43"/>
      <c r="M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</row>
  </sheetData>
  <sheetProtection password="CC35" sheet="1" objects="1" scenarios="1" formatColumns="0" formatRows="0" autoFilter="0"/>
  <autoFilter ref="C122:K36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Komunikace pro pěší a cyklisty průmyslová zóna I. etapa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685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120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121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122</v>
      </c>
      <c r="F21" s="37"/>
      <c r="G21" s="37"/>
      <c r="H21" s="37"/>
      <c r="I21" s="140" t="s">
        <v>27</v>
      </c>
      <c r="J21" s="143" t="s">
        <v>123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465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ROUND((SUM(BE119:BE130)),2)</f>
        <v>0</v>
      </c>
      <c r="G33" s="37"/>
      <c r="H33" s="37"/>
      <c r="I33" s="155">
        <v>0.21</v>
      </c>
      <c r="J33" s="154">
        <f>ROUND(((SUM(BE119:BE130))*I33),2)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ROUND((SUM(BF119:BF130)),2)</f>
        <v>0</v>
      </c>
      <c r="G34" s="37"/>
      <c r="H34" s="37"/>
      <c r="I34" s="155">
        <v>0.15</v>
      </c>
      <c r="J34" s="154">
        <f>ROUND(((SUM(BF119:BF130))*I34),2)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ROUND((SUM(BG119:BG130)),2)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ROUND((SUM(BH119:BH130)),2)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ROUND((SUM(BI119:BI130)),2)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102. - Stabilizace pláně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Rumburk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VPH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126</v>
      </c>
      <c r="D94" s="176"/>
      <c r="E94" s="176"/>
      <c r="F94" s="176"/>
      <c r="G94" s="176"/>
      <c r="H94" s="176"/>
      <c r="I94" s="176"/>
      <c r="J94" s="177" t="s">
        <v>127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128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129</v>
      </c>
    </row>
    <row r="97" spans="1:31" s="9" customFormat="1" ht="24.95" customHeight="1">
      <c r="A97" s="9"/>
      <c r="B97" s="179"/>
      <c r="C97" s="180"/>
      <c r="D97" s="181" t="s">
        <v>130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132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136</v>
      </c>
      <c r="E99" s="188"/>
      <c r="F99" s="188"/>
      <c r="G99" s="188"/>
      <c r="H99" s="188"/>
      <c r="I99" s="188"/>
      <c r="J99" s="189">
        <f>J128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137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4" t="str">
        <f>E7</f>
        <v>Komunikace pro pěší a cyklisty průmyslová zóna I. etapa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118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SO 102. - Stabilizace pláně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Rumburk</v>
      </c>
      <c r="G113" s="39"/>
      <c r="H113" s="39"/>
      <c r="I113" s="31" t="s">
        <v>22</v>
      </c>
      <c r="J113" s="78" t="str">
        <f>IF(J12="","",J12)</f>
        <v>4. 1. 2023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>Město Rumburk</v>
      </c>
      <c r="G115" s="39"/>
      <c r="H115" s="39"/>
      <c r="I115" s="31" t="s">
        <v>30</v>
      </c>
      <c r="J115" s="35" t="str">
        <f>E21</f>
        <v>VPH s.r.o.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28</v>
      </c>
      <c r="D116" s="39"/>
      <c r="E116" s="39"/>
      <c r="F116" s="26" t="str">
        <f>IF(E18="","",E18)</f>
        <v>Vyplň údaj</v>
      </c>
      <c r="G116" s="39"/>
      <c r="H116" s="39"/>
      <c r="I116" s="31" t="s">
        <v>33</v>
      </c>
      <c r="J116" s="35" t="str">
        <f>E24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1"/>
      <c r="B118" s="192"/>
      <c r="C118" s="193" t="s">
        <v>138</v>
      </c>
      <c r="D118" s="194" t="s">
        <v>61</v>
      </c>
      <c r="E118" s="194" t="s">
        <v>57</v>
      </c>
      <c r="F118" s="194" t="s">
        <v>58</v>
      </c>
      <c r="G118" s="194" t="s">
        <v>139</v>
      </c>
      <c r="H118" s="194" t="s">
        <v>140</v>
      </c>
      <c r="I118" s="194" t="s">
        <v>141</v>
      </c>
      <c r="J118" s="194" t="s">
        <v>127</v>
      </c>
      <c r="K118" s="195" t="s">
        <v>142</v>
      </c>
      <c r="L118" s="196"/>
      <c r="M118" s="99" t="s">
        <v>1</v>
      </c>
      <c r="N118" s="100" t="s">
        <v>40</v>
      </c>
      <c r="O118" s="100" t="s">
        <v>143</v>
      </c>
      <c r="P118" s="100" t="s">
        <v>144</v>
      </c>
      <c r="Q118" s="100" t="s">
        <v>145</v>
      </c>
      <c r="R118" s="100" t="s">
        <v>146</v>
      </c>
      <c r="S118" s="100" t="s">
        <v>147</v>
      </c>
      <c r="T118" s="101" t="s">
        <v>148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7"/>
      <c r="B119" s="38"/>
      <c r="C119" s="106" t="s">
        <v>149</v>
      </c>
      <c r="D119" s="39"/>
      <c r="E119" s="39"/>
      <c r="F119" s="39"/>
      <c r="G119" s="39"/>
      <c r="H119" s="39"/>
      <c r="I119" s="39"/>
      <c r="J119" s="197">
        <f>BK119</f>
        <v>0</v>
      </c>
      <c r="K119" s="39"/>
      <c r="L119" s="43"/>
      <c r="M119" s="102"/>
      <c r="N119" s="198"/>
      <c r="O119" s="103"/>
      <c r="P119" s="199">
        <f>P120</f>
        <v>0</v>
      </c>
      <c r="Q119" s="103"/>
      <c r="R119" s="199">
        <f>R120</f>
        <v>11.727</v>
      </c>
      <c r="S119" s="103"/>
      <c r="T119" s="200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75</v>
      </c>
      <c r="AU119" s="16" t="s">
        <v>129</v>
      </c>
      <c r="BK119" s="201">
        <f>BK120</f>
        <v>0</v>
      </c>
    </row>
    <row r="120" spans="1:63" s="12" customFormat="1" ht="25.9" customHeight="1">
      <c r="A120" s="12"/>
      <c r="B120" s="202"/>
      <c r="C120" s="203"/>
      <c r="D120" s="204" t="s">
        <v>75</v>
      </c>
      <c r="E120" s="205" t="s">
        <v>150</v>
      </c>
      <c r="F120" s="205" t="s">
        <v>151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P121+P128</f>
        <v>0</v>
      </c>
      <c r="Q120" s="210"/>
      <c r="R120" s="211">
        <f>R121+R128</f>
        <v>11.727</v>
      </c>
      <c r="S120" s="210"/>
      <c r="T120" s="212">
        <f>T121+T128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84</v>
      </c>
      <c r="AT120" s="214" t="s">
        <v>75</v>
      </c>
      <c r="AU120" s="214" t="s">
        <v>76</v>
      </c>
      <c r="AY120" s="213" t="s">
        <v>152</v>
      </c>
      <c r="BK120" s="215">
        <f>BK121+BK128</f>
        <v>0</v>
      </c>
    </row>
    <row r="121" spans="1:63" s="12" customFormat="1" ht="22.8" customHeight="1">
      <c r="A121" s="12"/>
      <c r="B121" s="202"/>
      <c r="C121" s="203"/>
      <c r="D121" s="204" t="s">
        <v>75</v>
      </c>
      <c r="E121" s="216" t="s">
        <v>175</v>
      </c>
      <c r="F121" s="216" t="s">
        <v>254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SUM(P122:P127)</f>
        <v>0</v>
      </c>
      <c r="Q121" s="210"/>
      <c r="R121" s="211">
        <f>SUM(R122:R127)</f>
        <v>11.727</v>
      </c>
      <c r="S121" s="210"/>
      <c r="T121" s="212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84</v>
      </c>
      <c r="AT121" s="214" t="s">
        <v>75</v>
      </c>
      <c r="AU121" s="214" t="s">
        <v>84</v>
      </c>
      <c r="AY121" s="213" t="s">
        <v>152</v>
      </c>
      <c r="BK121" s="215">
        <f>SUM(BK122:BK127)</f>
        <v>0</v>
      </c>
    </row>
    <row r="122" spans="1:65" s="2" customFormat="1" ht="66.75" customHeight="1">
      <c r="A122" s="37"/>
      <c r="B122" s="38"/>
      <c r="C122" s="218" t="s">
        <v>84</v>
      </c>
      <c r="D122" s="218" t="s">
        <v>154</v>
      </c>
      <c r="E122" s="219" t="s">
        <v>449</v>
      </c>
      <c r="F122" s="220" t="s">
        <v>450</v>
      </c>
      <c r="G122" s="221" t="s">
        <v>157</v>
      </c>
      <c r="H122" s="222">
        <v>723.902</v>
      </c>
      <c r="I122" s="223"/>
      <c r="J122" s="224">
        <f>ROUND(I122*H122,2)</f>
        <v>0</v>
      </c>
      <c r="K122" s="220" t="s">
        <v>158</v>
      </c>
      <c r="L122" s="43"/>
      <c r="M122" s="225" t="s">
        <v>1</v>
      </c>
      <c r="N122" s="226" t="s">
        <v>41</v>
      </c>
      <c r="O122" s="90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9" t="s">
        <v>159</v>
      </c>
      <c r="AT122" s="229" t="s">
        <v>154</v>
      </c>
      <c r="AU122" s="229" t="s">
        <v>86</v>
      </c>
      <c r="AY122" s="16" t="s">
        <v>152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6" t="s">
        <v>84</v>
      </c>
      <c r="BK122" s="230">
        <f>ROUND(I122*H122,2)</f>
        <v>0</v>
      </c>
      <c r="BL122" s="16" t="s">
        <v>159</v>
      </c>
      <c r="BM122" s="229" t="s">
        <v>686</v>
      </c>
    </row>
    <row r="123" spans="1:47" s="2" customFormat="1" ht="12">
      <c r="A123" s="37"/>
      <c r="B123" s="38"/>
      <c r="C123" s="39"/>
      <c r="D123" s="231" t="s">
        <v>161</v>
      </c>
      <c r="E123" s="39"/>
      <c r="F123" s="232" t="s">
        <v>450</v>
      </c>
      <c r="G123" s="39"/>
      <c r="H123" s="39"/>
      <c r="I123" s="233"/>
      <c r="J123" s="39"/>
      <c r="K123" s="39"/>
      <c r="L123" s="43"/>
      <c r="M123" s="234"/>
      <c r="N123" s="235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161</v>
      </c>
      <c r="AU123" s="16" t="s">
        <v>86</v>
      </c>
    </row>
    <row r="124" spans="1:51" s="13" customFormat="1" ht="12">
      <c r="A124" s="13"/>
      <c r="B124" s="237"/>
      <c r="C124" s="238"/>
      <c r="D124" s="231" t="s">
        <v>181</v>
      </c>
      <c r="E124" s="239" t="s">
        <v>1</v>
      </c>
      <c r="F124" s="240" t="s">
        <v>687</v>
      </c>
      <c r="G124" s="238"/>
      <c r="H124" s="241">
        <v>723.902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7" t="s">
        <v>181</v>
      </c>
      <c r="AU124" s="247" t="s">
        <v>86</v>
      </c>
      <c r="AV124" s="13" t="s">
        <v>86</v>
      </c>
      <c r="AW124" s="13" t="s">
        <v>32</v>
      </c>
      <c r="AX124" s="13" t="s">
        <v>84</v>
      </c>
      <c r="AY124" s="247" t="s">
        <v>152</v>
      </c>
    </row>
    <row r="125" spans="1:65" s="2" customFormat="1" ht="21.75" customHeight="1">
      <c r="A125" s="37"/>
      <c r="B125" s="38"/>
      <c r="C125" s="259" t="s">
        <v>86</v>
      </c>
      <c r="D125" s="259" t="s">
        <v>204</v>
      </c>
      <c r="E125" s="260" t="s">
        <v>453</v>
      </c>
      <c r="F125" s="261" t="s">
        <v>454</v>
      </c>
      <c r="G125" s="262" t="s">
        <v>207</v>
      </c>
      <c r="H125" s="263">
        <v>11.727</v>
      </c>
      <c r="I125" s="264"/>
      <c r="J125" s="265">
        <f>ROUND(I125*H125,2)</f>
        <v>0</v>
      </c>
      <c r="K125" s="261" t="s">
        <v>158</v>
      </c>
      <c r="L125" s="266"/>
      <c r="M125" s="267" t="s">
        <v>1</v>
      </c>
      <c r="N125" s="268" t="s">
        <v>41</v>
      </c>
      <c r="O125" s="90"/>
      <c r="P125" s="227">
        <f>O125*H125</f>
        <v>0</v>
      </c>
      <c r="Q125" s="227">
        <v>1</v>
      </c>
      <c r="R125" s="227">
        <f>Q125*H125</f>
        <v>11.727</v>
      </c>
      <c r="S125" s="227">
        <v>0</v>
      </c>
      <c r="T125" s="228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9" t="s">
        <v>195</v>
      </c>
      <c r="AT125" s="229" t="s">
        <v>204</v>
      </c>
      <c r="AU125" s="229" t="s">
        <v>86</v>
      </c>
      <c r="AY125" s="16" t="s">
        <v>152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6" t="s">
        <v>84</v>
      </c>
      <c r="BK125" s="230">
        <f>ROUND(I125*H125,2)</f>
        <v>0</v>
      </c>
      <c r="BL125" s="16" t="s">
        <v>159</v>
      </c>
      <c r="BM125" s="229" t="s">
        <v>688</v>
      </c>
    </row>
    <row r="126" spans="1:47" s="2" customFormat="1" ht="12">
      <c r="A126" s="37"/>
      <c r="B126" s="38"/>
      <c r="C126" s="39"/>
      <c r="D126" s="231" t="s">
        <v>161</v>
      </c>
      <c r="E126" s="39"/>
      <c r="F126" s="232" t="s">
        <v>454</v>
      </c>
      <c r="G126" s="39"/>
      <c r="H126" s="39"/>
      <c r="I126" s="233"/>
      <c r="J126" s="39"/>
      <c r="K126" s="39"/>
      <c r="L126" s="43"/>
      <c r="M126" s="234"/>
      <c r="N126" s="235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161</v>
      </c>
      <c r="AU126" s="16" t="s">
        <v>86</v>
      </c>
    </row>
    <row r="127" spans="1:51" s="13" customFormat="1" ht="12">
      <c r="A127" s="13"/>
      <c r="B127" s="237"/>
      <c r="C127" s="238"/>
      <c r="D127" s="231" t="s">
        <v>181</v>
      </c>
      <c r="E127" s="239" t="s">
        <v>1</v>
      </c>
      <c r="F127" s="240" t="s">
        <v>689</v>
      </c>
      <c r="G127" s="238"/>
      <c r="H127" s="241">
        <v>11.727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7" t="s">
        <v>181</v>
      </c>
      <c r="AU127" s="247" t="s">
        <v>86</v>
      </c>
      <c r="AV127" s="13" t="s">
        <v>86</v>
      </c>
      <c r="AW127" s="13" t="s">
        <v>32</v>
      </c>
      <c r="AX127" s="13" t="s">
        <v>84</v>
      </c>
      <c r="AY127" s="247" t="s">
        <v>152</v>
      </c>
    </row>
    <row r="128" spans="1:63" s="12" customFormat="1" ht="22.8" customHeight="1">
      <c r="A128" s="12"/>
      <c r="B128" s="202"/>
      <c r="C128" s="203"/>
      <c r="D128" s="204" t="s">
        <v>75</v>
      </c>
      <c r="E128" s="216" t="s">
        <v>442</v>
      </c>
      <c r="F128" s="216" t="s">
        <v>443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SUM(P129:P130)</f>
        <v>0</v>
      </c>
      <c r="Q128" s="210"/>
      <c r="R128" s="211">
        <f>SUM(R129:R130)</f>
        <v>0</v>
      </c>
      <c r="S128" s="210"/>
      <c r="T128" s="212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84</v>
      </c>
      <c r="AT128" s="214" t="s">
        <v>75</v>
      </c>
      <c r="AU128" s="214" t="s">
        <v>84</v>
      </c>
      <c r="AY128" s="213" t="s">
        <v>152</v>
      </c>
      <c r="BK128" s="215">
        <f>SUM(BK129:BK130)</f>
        <v>0</v>
      </c>
    </row>
    <row r="129" spans="1:65" s="2" customFormat="1" ht="44.25" customHeight="1">
      <c r="A129" s="37"/>
      <c r="B129" s="38"/>
      <c r="C129" s="218" t="s">
        <v>167</v>
      </c>
      <c r="D129" s="218" t="s">
        <v>154</v>
      </c>
      <c r="E129" s="219" t="s">
        <v>445</v>
      </c>
      <c r="F129" s="220" t="s">
        <v>446</v>
      </c>
      <c r="G129" s="221" t="s">
        <v>207</v>
      </c>
      <c r="H129" s="222">
        <v>11.727</v>
      </c>
      <c r="I129" s="223"/>
      <c r="J129" s="224">
        <f>ROUND(I129*H129,2)</f>
        <v>0</v>
      </c>
      <c r="K129" s="220" t="s">
        <v>158</v>
      </c>
      <c r="L129" s="43"/>
      <c r="M129" s="225" t="s">
        <v>1</v>
      </c>
      <c r="N129" s="226" t="s">
        <v>41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159</v>
      </c>
      <c r="AT129" s="229" t="s">
        <v>154</v>
      </c>
      <c r="AU129" s="229" t="s">
        <v>86</v>
      </c>
      <c r="AY129" s="16" t="s">
        <v>152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84</v>
      </c>
      <c r="BK129" s="230">
        <f>ROUND(I129*H129,2)</f>
        <v>0</v>
      </c>
      <c r="BL129" s="16" t="s">
        <v>159</v>
      </c>
      <c r="BM129" s="229" t="s">
        <v>690</v>
      </c>
    </row>
    <row r="130" spans="1:47" s="2" customFormat="1" ht="12">
      <c r="A130" s="37"/>
      <c r="B130" s="38"/>
      <c r="C130" s="39"/>
      <c r="D130" s="231" t="s">
        <v>161</v>
      </c>
      <c r="E130" s="39"/>
      <c r="F130" s="232" t="s">
        <v>446</v>
      </c>
      <c r="G130" s="39"/>
      <c r="H130" s="39"/>
      <c r="I130" s="233"/>
      <c r="J130" s="39"/>
      <c r="K130" s="39"/>
      <c r="L130" s="43"/>
      <c r="M130" s="269"/>
      <c r="N130" s="270"/>
      <c r="O130" s="271"/>
      <c r="P130" s="271"/>
      <c r="Q130" s="271"/>
      <c r="R130" s="271"/>
      <c r="S130" s="271"/>
      <c r="T130" s="272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161</v>
      </c>
      <c r="AU130" s="16" t="s">
        <v>86</v>
      </c>
    </row>
    <row r="131" spans="1:31" s="2" customFormat="1" ht="6.95" customHeight="1">
      <c r="A131" s="37"/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43"/>
      <c r="M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</sheetData>
  <sheetProtection password="CC35" sheet="1" objects="1" scenarios="1" formatColumns="0" formatRows="0" autoFilter="0"/>
  <autoFilter ref="C118:K13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Komunikace pro pěší a cyklisty průmyslová zóna I. etapa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691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31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ROUND((SUM(BE129:BE248)),2)</f>
        <v>0</v>
      </c>
      <c r="G33" s="37"/>
      <c r="H33" s="37"/>
      <c r="I33" s="155">
        <v>0.21</v>
      </c>
      <c r="J33" s="154">
        <f>ROUND(((SUM(BE129:BE248))*I33),2)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ROUND((SUM(BF129:BF248)),2)</f>
        <v>0</v>
      </c>
      <c r="G34" s="37"/>
      <c r="H34" s="37"/>
      <c r="I34" s="155">
        <v>0.15</v>
      </c>
      <c r="J34" s="154">
        <f>ROUND(((SUM(BF129:BF248))*I34),2)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ROUND((SUM(BG129:BG248)),2)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ROUND((SUM(BH129:BH248)),2)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ROUND((SUM(BI129:BI248)),2)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201 - SO201 zárubní zídka a ochr. zábradlí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Rumburk 2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KIP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126</v>
      </c>
      <c r="D94" s="176"/>
      <c r="E94" s="176"/>
      <c r="F94" s="176"/>
      <c r="G94" s="176"/>
      <c r="H94" s="176"/>
      <c r="I94" s="176"/>
      <c r="J94" s="177" t="s">
        <v>127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128</v>
      </c>
      <c r="D96" s="39"/>
      <c r="E96" s="39"/>
      <c r="F96" s="39"/>
      <c r="G96" s="39"/>
      <c r="H96" s="39"/>
      <c r="I96" s="39"/>
      <c r="J96" s="109">
        <f>J129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129</v>
      </c>
    </row>
    <row r="97" spans="1:31" s="9" customFormat="1" ht="24.95" customHeight="1">
      <c r="A97" s="9"/>
      <c r="B97" s="179"/>
      <c r="C97" s="180"/>
      <c r="D97" s="181" t="s">
        <v>130</v>
      </c>
      <c r="E97" s="182"/>
      <c r="F97" s="182"/>
      <c r="G97" s="182"/>
      <c r="H97" s="182"/>
      <c r="I97" s="182"/>
      <c r="J97" s="183">
        <f>J130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131</v>
      </c>
      <c r="E98" s="188"/>
      <c r="F98" s="188"/>
      <c r="G98" s="188"/>
      <c r="H98" s="188"/>
      <c r="I98" s="188"/>
      <c r="J98" s="189">
        <f>J131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692</v>
      </c>
      <c r="E99" s="188"/>
      <c r="F99" s="188"/>
      <c r="G99" s="188"/>
      <c r="H99" s="188"/>
      <c r="I99" s="188"/>
      <c r="J99" s="189">
        <f>J154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693</v>
      </c>
      <c r="E100" s="188"/>
      <c r="F100" s="188"/>
      <c r="G100" s="188"/>
      <c r="H100" s="188"/>
      <c r="I100" s="188"/>
      <c r="J100" s="189">
        <f>J168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694</v>
      </c>
      <c r="E101" s="188"/>
      <c r="F101" s="188"/>
      <c r="G101" s="188"/>
      <c r="H101" s="188"/>
      <c r="I101" s="188"/>
      <c r="J101" s="189">
        <f>J192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695</v>
      </c>
      <c r="E102" s="188"/>
      <c r="F102" s="188"/>
      <c r="G102" s="188"/>
      <c r="H102" s="188"/>
      <c r="I102" s="188"/>
      <c r="J102" s="189">
        <f>J207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136</v>
      </c>
      <c r="E103" s="188"/>
      <c r="F103" s="188"/>
      <c r="G103" s="188"/>
      <c r="H103" s="188"/>
      <c r="I103" s="188"/>
      <c r="J103" s="189">
        <f>J211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696</v>
      </c>
      <c r="E104" s="182"/>
      <c r="F104" s="182"/>
      <c r="G104" s="182"/>
      <c r="H104" s="182"/>
      <c r="I104" s="182"/>
      <c r="J104" s="183">
        <f>J214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697</v>
      </c>
      <c r="E105" s="188"/>
      <c r="F105" s="188"/>
      <c r="G105" s="188"/>
      <c r="H105" s="188"/>
      <c r="I105" s="188"/>
      <c r="J105" s="189">
        <f>J215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698</v>
      </c>
      <c r="E106" s="188"/>
      <c r="F106" s="188"/>
      <c r="G106" s="188"/>
      <c r="H106" s="188"/>
      <c r="I106" s="188"/>
      <c r="J106" s="189">
        <f>J219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699</v>
      </c>
      <c r="E107" s="188"/>
      <c r="F107" s="188"/>
      <c r="G107" s="188"/>
      <c r="H107" s="188"/>
      <c r="I107" s="188"/>
      <c r="J107" s="189">
        <f>J226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700</v>
      </c>
      <c r="E108" s="188"/>
      <c r="F108" s="188"/>
      <c r="G108" s="188"/>
      <c r="H108" s="188"/>
      <c r="I108" s="188"/>
      <c r="J108" s="189">
        <f>J230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701</v>
      </c>
      <c r="E109" s="188"/>
      <c r="F109" s="188"/>
      <c r="G109" s="188"/>
      <c r="H109" s="188"/>
      <c r="I109" s="188"/>
      <c r="J109" s="189">
        <f>J233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137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74" t="str">
        <f>E7</f>
        <v>Komunikace pro pěší a cyklisty průmyslová zóna I. etapa</v>
      </c>
      <c r="F119" s="31"/>
      <c r="G119" s="31"/>
      <c r="H119" s="31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118</v>
      </c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6.5" customHeight="1">
      <c r="A121" s="37"/>
      <c r="B121" s="38"/>
      <c r="C121" s="39"/>
      <c r="D121" s="39"/>
      <c r="E121" s="75" t="str">
        <f>E9</f>
        <v>201 - SO201 zárubní zídka a ochr. zábradlí</v>
      </c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20</v>
      </c>
      <c r="D123" s="39"/>
      <c r="E123" s="39"/>
      <c r="F123" s="26" t="str">
        <f>F12</f>
        <v>Rumburk 2</v>
      </c>
      <c r="G123" s="39"/>
      <c r="H123" s="39"/>
      <c r="I123" s="31" t="s">
        <v>22</v>
      </c>
      <c r="J123" s="78" t="str">
        <f>IF(J12="","",J12)</f>
        <v>4. 1. 2023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24</v>
      </c>
      <c r="D125" s="39"/>
      <c r="E125" s="39"/>
      <c r="F125" s="26" t="str">
        <f>E15</f>
        <v>Město Rumburk</v>
      </c>
      <c r="G125" s="39"/>
      <c r="H125" s="39"/>
      <c r="I125" s="31" t="s">
        <v>30</v>
      </c>
      <c r="J125" s="35" t="str">
        <f>E21</f>
        <v>KIP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28</v>
      </c>
      <c r="D126" s="39"/>
      <c r="E126" s="39"/>
      <c r="F126" s="26" t="str">
        <f>IF(E18="","",E18)</f>
        <v>Vyplň údaj</v>
      </c>
      <c r="G126" s="39"/>
      <c r="H126" s="39"/>
      <c r="I126" s="31" t="s">
        <v>33</v>
      </c>
      <c r="J126" s="35" t="str">
        <f>E24</f>
        <v>J. Nešněra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0.3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11" customFormat="1" ht="29.25" customHeight="1">
      <c r="A128" s="191"/>
      <c r="B128" s="192"/>
      <c r="C128" s="193" t="s">
        <v>138</v>
      </c>
      <c r="D128" s="194" t="s">
        <v>61</v>
      </c>
      <c r="E128" s="194" t="s">
        <v>57</v>
      </c>
      <c r="F128" s="194" t="s">
        <v>58</v>
      </c>
      <c r="G128" s="194" t="s">
        <v>139</v>
      </c>
      <c r="H128" s="194" t="s">
        <v>140</v>
      </c>
      <c r="I128" s="194" t="s">
        <v>141</v>
      </c>
      <c r="J128" s="194" t="s">
        <v>127</v>
      </c>
      <c r="K128" s="195" t="s">
        <v>142</v>
      </c>
      <c r="L128" s="196"/>
      <c r="M128" s="99" t="s">
        <v>1</v>
      </c>
      <c r="N128" s="100" t="s">
        <v>40</v>
      </c>
      <c r="O128" s="100" t="s">
        <v>143</v>
      </c>
      <c r="P128" s="100" t="s">
        <v>144</v>
      </c>
      <c r="Q128" s="100" t="s">
        <v>145</v>
      </c>
      <c r="R128" s="100" t="s">
        <v>146</v>
      </c>
      <c r="S128" s="100" t="s">
        <v>147</v>
      </c>
      <c r="T128" s="101" t="s">
        <v>148</v>
      </c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</row>
    <row r="129" spans="1:63" s="2" customFormat="1" ht="22.8" customHeight="1">
      <c r="A129" s="37"/>
      <c r="B129" s="38"/>
      <c r="C129" s="106" t="s">
        <v>149</v>
      </c>
      <c r="D129" s="39"/>
      <c r="E129" s="39"/>
      <c r="F129" s="39"/>
      <c r="G129" s="39"/>
      <c r="H129" s="39"/>
      <c r="I129" s="39"/>
      <c r="J129" s="197">
        <f>BK129</f>
        <v>0</v>
      </c>
      <c r="K129" s="39"/>
      <c r="L129" s="43"/>
      <c r="M129" s="102"/>
      <c r="N129" s="198"/>
      <c r="O129" s="103"/>
      <c r="P129" s="199">
        <f>P130+P214</f>
        <v>0</v>
      </c>
      <c r="Q129" s="103"/>
      <c r="R129" s="199">
        <f>R130+R214</f>
        <v>80.29730416999999</v>
      </c>
      <c r="S129" s="103"/>
      <c r="T129" s="200">
        <f>T130+T214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75</v>
      </c>
      <c r="AU129" s="16" t="s">
        <v>129</v>
      </c>
      <c r="BK129" s="201">
        <f>BK130+BK214</f>
        <v>0</v>
      </c>
    </row>
    <row r="130" spans="1:63" s="12" customFormat="1" ht="25.9" customHeight="1">
      <c r="A130" s="12"/>
      <c r="B130" s="202"/>
      <c r="C130" s="203"/>
      <c r="D130" s="204" t="s">
        <v>75</v>
      </c>
      <c r="E130" s="205" t="s">
        <v>150</v>
      </c>
      <c r="F130" s="205" t="s">
        <v>151</v>
      </c>
      <c r="G130" s="203"/>
      <c r="H130" s="203"/>
      <c r="I130" s="206"/>
      <c r="J130" s="207">
        <f>BK130</f>
        <v>0</v>
      </c>
      <c r="K130" s="203"/>
      <c r="L130" s="208"/>
      <c r="M130" s="209"/>
      <c r="N130" s="210"/>
      <c r="O130" s="210"/>
      <c r="P130" s="211">
        <f>P131+P154+P168+P192+P207+P211</f>
        <v>0</v>
      </c>
      <c r="Q130" s="210"/>
      <c r="R130" s="211">
        <f>R131+R154+R168+R192+R207+R211</f>
        <v>78.17373117</v>
      </c>
      <c r="S130" s="210"/>
      <c r="T130" s="212">
        <f>T131+T154+T168+T192+T207+T211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84</v>
      </c>
      <c r="AT130" s="214" t="s">
        <v>75</v>
      </c>
      <c r="AU130" s="214" t="s">
        <v>76</v>
      </c>
      <c r="AY130" s="213" t="s">
        <v>152</v>
      </c>
      <c r="BK130" s="215">
        <f>BK131+BK154+BK168+BK192+BK207+BK211</f>
        <v>0</v>
      </c>
    </row>
    <row r="131" spans="1:63" s="12" customFormat="1" ht="22.8" customHeight="1">
      <c r="A131" s="12"/>
      <c r="B131" s="202"/>
      <c r="C131" s="203"/>
      <c r="D131" s="204" t="s">
        <v>75</v>
      </c>
      <c r="E131" s="216" t="s">
        <v>84</v>
      </c>
      <c r="F131" s="216" t="s">
        <v>153</v>
      </c>
      <c r="G131" s="203"/>
      <c r="H131" s="203"/>
      <c r="I131" s="206"/>
      <c r="J131" s="217">
        <f>BK131</f>
        <v>0</v>
      </c>
      <c r="K131" s="203"/>
      <c r="L131" s="208"/>
      <c r="M131" s="209"/>
      <c r="N131" s="210"/>
      <c r="O131" s="210"/>
      <c r="P131" s="211">
        <f>SUM(P132:P153)</f>
        <v>0</v>
      </c>
      <c r="Q131" s="210"/>
      <c r="R131" s="211">
        <f>SUM(R132:R153)</f>
        <v>2.5</v>
      </c>
      <c r="S131" s="210"/>
      <c r="T131" s="212">
        <f>SUM(T132:T153)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84</v>
      </c>
      <c r="AT131" s="214" t="s">
        <v>75</v>
      </c>
      <c r="AU131" s="214" t="s">
        <v>84</v>
      </c>
      <c r="AY131" s="213" t="s">
        <v>152</v>
      </c>
      <c r="BK131" s="215">
        <f>SUM(BK132:BK153)</f>
        <v>0</v>
      </c>
    </row>
    <row r="132" spans="1:65" s="2" customFormat="1" ht="33" customHeight="1">
      <c r="A132" s="37"/>
      <c r="B132" s="38"/>
      <c r="C132" s="218" t="s">
        <v>84</v>
      </c>
      <c r="D132" s="218" t="s">
        <v>154</v>
      </c>
      <c r="E132" s="219" t="s">
        <v>487</v>
      </c>
      <c r="F132" s="220" t="s">
        <v>488</v>
      </c>
      <c r="G132" s="221" t="s">
        <v>178</v>
      </c>
      <c r="H132" s="222">
        <v>4</v>
      </c>
      <c r="I132" s="223"/>
      <c r="J132" s="224">
        <f>ROUND(I132*H132,2)</f>
        <v>0</v>
      </c>
      <c r="K132" s="220" t="s">
        <v>158</v>
      </c>
      <c r="L132" s="43"/>
      <c r="M132" s="225" t="s">
        <v>1</v>
      </c>
      <c r="N132" s="226" t="s">
        <v>41</v>
      </c>
      <c r="O132" s="90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9" t="s">
        <v>159</v>
      </c>
      <c r="AT132" s="229" t="s">
        <v>154</v>
      </c>
      <c r="AU132" s="229" t="s">
        <v>86</v>
      </c>
      <c r="AY132" s="16" t="s">
        <v>152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84</v>
      </c>
      <c r="BK132" s="230">
        <f>ROUND(I132*H132,2)</f>
        <v>0</v>
      </c>
      <c r="BL132" s="16" t="s">
        <v>159</v>
      </c>
      <c r="BM132" s="229" t="s">
        <v>702</v>
      </c>
    </row>
    <row r="133" spans="1:47" s="2" customFormat="1" ht="12">
      <c r="A133" s="37"/>
      <c r="B133" s="38"/>
      <c r="C133" s="39"/>
      <c r="D133" s="231" t="s">
        <v>161</v>
      </c>
      <c r="E133" s="39"/>
      <c r="F133" s="232" t="s">
        <v>490</v>
      </c>
      <c r="G133" s="39"/>
      <c r="H133" s="39"/>
      <c r="I133" s="233"/>
      <c r="J133" s="39"/>
      <c r="K133" s="39"/>
      <c r="L133" s="43"/>
      <c r="M133" s="234"/>
      <c r="N133" s="235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161</v>
      </c>
      <c r="AU133" s="16" t="s">
        <v>86</v>
      </c>
    </row>
    <row r="134" spans="1:51" s="13" customFormat="1" ht="12">
      <c r="A134" s="13"/>
      <c r="B134" s="237"/>
      <c r="C134" s="238"/>
      <c r="D134" s="231" t="s">
        <v>181</v>
      </c>
      <c r="E134" s="239" t="s">
        <v>1</v>
      </c>
      <c r="F134" s="240" t="s">
        <v>159</v>
      </c>
      <c r="G134" s="238"/>
      <c r="H134" s="241">
        <v>4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181</v>
      </c>
      <c r="AU134" s="247" t="s">
        <v>86</v>
      </c>
      <c r="AV134" s="13" t="s">
        <v>86</v>
      </c>
      <c r="AW134" s="13" t="s">
        <v>32</v>
      </c>
      <c r="AX134" s="13" t="s">
        <v>84</v>
      </c>
      <c r="AY134" s="247" t="s">
        <v>152</v>
      </c>
    </row>
    <row r="135" spans="1:65" s="2" customFormat="1" ht="33" customHeight="1">
      <c r="A135" s="37"/>
      <c r="B135" s="38"/>
      <c r="C135" s="218" t="s">
        <v>86</v>
      </c>
      <c r="D135" s="218" t="s">
        <v>154</v>
      </c>
      <c r="E135" s="219" t="s">
        <v>492</v>
      </c>
      <c r="F135" s="220" t="s">
        <v>493</v>
      </c>
      <c r="G135" s="221" t="s">
        <v>178</v>
      </c>
      <c r="H135" s="222">
        <v>22.242</v>
      </c>
      <c r="I135" s="223"/>
      <c r="J135" s="224">
        <f>ROUND(I135*H135,2)</f>
        <v>0</v>
      </c>
      <c r="K135" s="220" t="s">
        <v>158</v>
      </c>
      <c r="L135" s="43"/>
      <c r="M135" s="225" t="s">
        <v>1</v>
      </c>
      <c r="N135" s="226" t="s">
        <v>41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159</v>
      </c>
      <c r="AT135" s="229" t="s">
        <v>154</v>
      </c>
      <c r="AU135" s="229" t="s">
        <v>86</v>
      </c>
      <c r="AY135" s="16" t="s">
        <v>152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84</v>
      </c>
      <c r="BK135" s="230">
        <f>ROUND(I135*H135,2)</f>
        <v>0</v>
      </c>
      <c r="BL135" s="16" t="s">
        <v>159</v>
      </c>
      <c r="BM135" s="229" t="s">
        <v>703</v>
      </c>
    </row>
    <row r="136" spans="1:47" s="2" customFormat="1" ht="12">
      <c r="A136" s="37"/>
      <c r="B136" s="38"/>
      <c r="C136" s="39"/>
      <c r="D136" s="231" t="s">
        <v>161</v>
      </c>
      <c r="E136" s="39"/>
      <c r="F136" s="232" t="s">
        <v>495</v>
      </c>
      <c r="G136" s="39"/>
      <c r="H136" s="39"/>
      <c r="I136" s="233"/>
      <c r="J136" s="39"/>
      <c r="K136" s="39"/>
      <c r="L136" s="43"/>
      <c r="M136" s="234"/>
      <c r="N136" s="235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161</v>
      </c>
      <c r="AU136" s="16" t="s">
        <v>86</v>
      </c>
    </row>
    <row r="137" spans="1:51" s="13" customFormat="1" ht="12">
      <c r="A137" s="13"/>
      <c r="B137" s="237"/>
      <c r="C137" s="238"/>
      <c r="D137" s="231" t="s">
        <v>181</v>
      </c>
      <c r="E137" s="239" t="s">
        <v>1</v>
      </c>
      <c r="F137" s="240" t="s">
        <v>704</v>
      </c>
      <c r="G137" s="238"/>
      <c r="H137" s="241">
        <v>18.147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181</v>
      </c>
      <c r="AU137" s="247" t="s">
        <v>86</v>
      </c>
      <c r="AV137" s="13" t="s">
        <v>86</v>
      </c>
      <c r="AW137" s="13" t="s">
        <v>32</v>
      </c>
      <c r="AX137" s="13" t="s">
        <v>76</v>
      </c>
      <c r="AY137" s="247" t="s">
        <v>152</v>
      </c>
    </row>
    <row r="138" spans="1:51" s="13" customFormat="1" ht="12">
      <c r="A138" s="13"/>
      <c r="B138" s="237"/>
      <c r="C138" s="238"/>
      <c r="D138" s="231" t="s">
        <v>181</v>
      </c>
      <c r="E138" s="239" t="s">
        <v>1</v>
      </c>
      <c r="F138" s="240" t="s">
        <v>705</v>
      </c>
      <c r="G138" s="238"/>
      <c r="H138" s="241">
        <v>4.095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181</v>
      </c>
      <c r="AU138" s="247" t="s">
        <v>86</v>
      </c>
      <c r="AV138" s="13" t="s">
        <v>86</v>
      </c>
      <c r="AW138" s="13" t="s">
        <v>32</v>
      </c>
      <c r="AX138" s="13" t="s">
        <v>76</v>
      </c>
      <c r="AY138" s="247" t="s">
        <v>152</v>
      </c>
    </row>
    <row r="139" spans="1:51" s="14" customFormat="1" ht="12">
      <c r="A139" s="14"/>
      <c r="B139" s="248"/>
      <c r="C139" s="249"/>
      <c r="D139" s="231" t="s">
        <v>181</v>
      </c>
      <c r="E139" s="250" t="s">
        <v>1</v>
      </c>
      <c r="F139" s="251" t="s">
        <v>202</v>
      </c>
      <c r="G139" s="249"/>
      <c r="H139" s="252">
        <v>22.241999999999997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8" t="s">
        <v>181</v>
      </c>
      <c r="AU139" s="258" t="s">
        <v>86</v>
      </c>
      <c r="AV139" s="14" t="s">
        <v>159</v>
      </c>
      <c r="AW139" s="14" t="s">
        <v>32</v>
      </c>
      <c r="AX139" s="14" t="s">
        <v>84</v>
      </c>
      <c r="AY139" s="258" t="s">
        <v>152</v>
      </c>
    </row>
    <row r="140" spans="1:65" s="2" customFormat="1" ht="37.8" customHeight="1">
      <c r="A140" s="37"/>
      <c r="B140" s="38"/>
      <c r="C140" s="218" t="s">
        <v>167</v>
      </c>
      <c r="D140" s="218" t="s">
        <v>154</v>
      </c>
      <c r="E140" s="219" t="s">
        <v>196</v>
      </c>
      <c r="F140" s="220" t="s">
        <v>197</v>
      </c>
      <c r="G140" s="221" t="s">
        <v>178</v>
      </c>
      <c r="H140" s="222">
        <v>22.242</v>
      </c>
      <c r="I140" s="223"/>
      <c r="J140" s="224">
        <f>ROUND(I140*H140,2)</f>
        <v>0</v>
      </c>
      <c r="K140" s="220" t="s">
        <v>158</v>
      </c>
      <c r="L140" s="43"/>
      <c r="M140" s="225" t="s">
        <v>1</v>
      </c>
      <c r="N140" s="226" t="s">
        <v>41</v>
      </c>
      <c r="O140" s="90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9" t="s">
        <v>159</v>
      </c>
      <c r="AT140" s="229" t="s">
        <v>154</v>
      </c>
      <c r="AU140" s="229" t="s">
        <v>86</v>
      </c>
      <c r="AY140" s="16" t="s">
        <v>152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84</v>
      </c>
      <c r="BK140" s="230">
        <f>ROUND(I140*H140,2)</f>
        <v>0</v>
      </c>
      <c r="BL140" s="16" t="s">
        <v>159</v>
      </c>
      <c r="BM140" s="229" t="s">
        <v>706</v>
      </c>
    </row>
    <row r="141" spans="1:47" s="2" customFormat="1" ht="12">
      <c r="A141" s="37"/>
      <c r="B141" s="38"/>
      <c r="C141" s="39"/>
      <c r="D141" s="231" t="s">
        <v>161</v>
      </c>
      <c r="E141" s="39"/>
      <c r="F141" s="232" t="s">
        <v>199</v>
      </c>
      <c r="G141" s="39"/>
      <c r="H141" s="39"/>
      <c r="I141" s="233"/>
      <c r="J141" s="39"/>
      <c r="K141" s="39"/>
      <c r="L141" s="43"/>
      <c r="M141" s="234"/>
      <c r="N141" s="235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161</v>
      </c>
      <c r="AU141" s="16" t="s">
        <v>86</v>
      </c>
    </row>
    <row r="142" spans="1:51" s="13" customFormat="1" ht="12">
      <c r="A142" s="13"/>
      <c r="B142" s="237"/>
      <c r="C142" s="238"/>
      <c r="D142" s="231" t="s">
        <v>181</v>
      </c>
      <c r="E142" s="239" t="s">
        <v>1</v>
      </c>
      <c r="F142" s="240" t="s">
        <v>707</v>
      </c>
      <c r="G142" s="238"/>
      <c r="H142" s="241">
        <v>22.242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181</v>
      </c>
      <c r="AU142" s="247" t="s">
        <v>86</v>
      </c>
      <c r="AV142" s="13" t="s">
        <v>86</v>
      </c>
      <c r="AW142" s="13" t="s">
        <v>32</v>
      </c>
      <c r="AX142" s="13" t="s">
        <v>84</v>
      </c>
      <c r="AY142" s="247" t="s">
        <v>152</v>
      </c>
    </row>
    <row r="143" spans="1:65" s="2" customFormat="1" ht="33" customHeight="1">
      <c r="A143" s="37"/>
      <c r="B143" s="38"/>
      <c r="C143" s="218" t="s">
        <v>159</v>
      </c>
      <c r="D143" s="218" t="s">
        <v>154</v>
      </c>
      <c r="E143" s="219" t="s">
        <v>708</v>
      </c>
      <c r="F143" s="220" t="s">
        <v>709</v>
      </c>
      <c r="G143" s="221" t="s">
        <v>207</v>
      </c>
      <c r="H143" s="222">
        <v>40.036</v>
      </c>
      <c r="I143" s="223"/>
      <c r="J143" s="224">
        <f>ROUND(I143*H143,2)</f>
        <v>0</v>
      </c>
      <c r="K143" s="220" t="s">
        <v>158</v>
      </c>
      <c r="L143" s="43"/>
      <c r="M143" s="225" t="s">
        <v>1</v>
      </c>
      <c r="N143" s="226" t="s">
        <v>41</v>
      </c>
      <c r="O143" s="90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159</v>
      </c>
      <c r="AT143" s="229" t="s">
        <v>154</v>
      </c>
      <c r="AU143" s="229" t="s">
        <v>86</v>
      </c>
      <c r="AY143" s="16" t="s">
        <v>152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84</v>
      </c>
      <c r="BK143" s="230">
        <f>ROUND(I143*H143,2)</f>
        <v>0</v>
      </c>
      <c r="BL143" s="16" t="s">
        <v>159</v>
      </c>
      <c r="BM143" s="229" t="s">
        <v>710</v>
      </c>
    </row>
    <row r="144" spans="1:47" s="2" customFormat="1" ht="12">
      <c r="A144" s="37"/>
      <c r="B144" s="38"/>
      <c r="C144" s="39"/>
      <c r="D144" s="231" t="s">
        <v>161</v>
      </c>
      <c r="E144" s="39"/>
      <c r="F144" s="232" t="s">
        <v>434</v>
      </c>
      <c r="G144" s="39"/>
      <c r="H144" s="39"/>
      <c r="I144" s="233"/>
      <c r="J144" s="39"/>
      <c r="K144" s="39"/>
      <c r="L144" s="43"/>
      <c r="M144" s="234"/>
      <c r="N144" s="235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161</v>
      </c>
      <c r="AU144" s="16" t="s">
        <v>86</v>
      </c>
    </row>
    <row r="145" spans="1:51" s="13" customFormat="1" ht="12">
      <c r="A145" s="13"/>
      <c r="B145" s="237"/>
      <c r="C145" s="238"/>
      <c r="D145" s="231" t="s">
        <v>181</v>
      </c>
      <c r="E145" s="239" t="s">
        <v>1</v>
      </c>
      <c r="F145" s="240" t="s">
        <v>707</v>
      </c>
      <c r="G145" s="238"/>
      <c r="H145" s="241">
        <v>22.242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181</v>
      </c>
      <c r="AU145" s="247" t="s">
        <v>86</v>
      </c>
      <c r="AV145" s="13" t="s">
        <v>86</v>
      </c>
      <c r="AW145" s="13" t="s">
        <v>32</v>
      </c>
      <c r="AX145" s="13" t="s">
        <v>76</v>
      </c>
      <c r="AY145" s="247" t="s">
        <v>152</v>
      </c>
    </row>
    <row r="146" spans="1:51" s="13" customFormat="1" ht="12">
      <c r="A146" s="13"/>
      <c r="B146" s="237"/>
      <c r="C146" s="238"/>
      <c r="D146" s="231" t="s">
        <v>181</v>
      </c>
      <c r="E146" s="239" t="s">
        <v>1</v>
      </c>
      <c r="F146" s="240" t="s">
        <v>711</v>
      </c>
      <c r="G146" s="238"/>
      <c r="H146" s="241">
        <v>40.036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181</v>
      </c>
      <c r="AU146" s="247" t="s">
        <v>86</v>
      </c>
      <c r="AV146" s="13" t="s">
        <v>86</v>
      </c>
      <c r="AW146" s="13" t="s">
        <v>32</v>
      </c>
      <c r="AX146" s="13" t="s">
        <v>84</v>
      </c>
      <c r="AY146" s="247" t="s">
        <v>152</v>
      </c>
    </row>
    <row r="147" spans="1:65" s="2" customFormat="1" ht="16.5" customHeight="1">
      <c r="A147" s="37"/>
      <c r="B147" s="38"/>
      <c r="C147" s="218" t="s">
        <v>175</v>
      </c>
      <c r="D147" s="218" t="s">
        <v>154</v>
      </c>
      <c r="E147" s="219" t="s">
        <v>712</v>
      </c>
      <c r="F147" s="220" t="s">
        <v>713</v>
      </c>
      <c r="G147" s="221" t="s">
        <v>178</v>
      </c>
      <c r="H147" s="222">
        <v>22.242</v>
      </c>
      <c r="I147" s="223"/>
      <c r="J147" s="224">
        <f>ROUND(I147*H147,2)</f>
        <v>0</v>
      </c>
      <c r="K147" s="220" t="s">
        <v>158</v>
      </c>
      <c r="L147" s="43"/>
      <c r="M147" s="225" t="s">
        <v>1</v>
      </c>
      <c r="N147" s="226" t="s">
        <v>41</v>
      </c>
      <c r="O147" s="90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9" t="s">
        <v>159</v>
      </c>
      <c r="AT147" s="229" t="s">
        <v>154</v>
      </c>
      <c r="AU147" s="229" t="s">
        <v>86</v>
      </c>
      <c r="AY147" s="16" t="s">
        <v>152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6" t="s">
        <v>84</v>
      </c>
      <c r="BK147" s="230">
        <f>ROUND(I147*H147,2)</f>
        <v>0</v>
      </c>
      <c r="BL147" s="16" t="s">
        <v>159</v>
      </c>
      <c r="BM147" s="229" t="s">
        <v>714</v>
      </c>
    </row>
    <row r="148" spans="1:47" s="2" customFormat="1" ht="12">
      <c r="A148" s="37"/>
      <c r="B148" s="38"/>
      <c r="C148" s="39"/>
      <c r="D148" s="231" t="s">
        <v>161</v>
      </c>
      <c r="E148" s="39"/>
      <c r="F148" s="232" t="s">
        <v>715</v>
      </c>
      <c r="G148" s="39"/>
      <c r="H148" s="39"/>
      <c r="I148" s="233"/>
      <c r="J148" s="39"/>
      <c r="K148" s="39"/>
      <c r="L148" s="43"/>
      <c r="M148" s="234"/>
      <c r="N148" s="235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161</v>
      </c>
      <c r="AU148" s="16" t="s">
        <v>86</v>
      </c>
    </row>
    <row r="149" spans="1:65" s="2" customFormat="1" ht="24.15" customHeight="1">
      <c r="A149" s="37"/>
      <c r="B149" s="38"/>
      <c r="C149" s="218" t="s">
        <v>183</v>
      </c>
      <c r="D149" s="218" t="s">
        <v>154</v>
      </c>
      <c r="E149" s="219" t="s">
        <v>716</v>
      </c>
      <c r="F149" s="220" t="s">
        <v>717</v>
      </c>
      <c r="G149" s="221" t="s">
        <v>178</v>
      </c>
      <c r="H149" s="222">
        <v>4</v>
      </c>
      <c r="I149" s="223"/>
      <c r="J149" s="224">
        <f>ROUND(I149*H149,2)</f>
        <v>0</v>
      </c>
      <c r="K149" s="220" t="s">
        <v>158</v>
      </c>
      <c r="L149" s="43"/>
      <c r="M149" s="225" t="s">
        <v>1</v>
      </c>
      <c r="N149" s="226" t="s">
        <v>41</v>
      </c>
      <c r="O149" s="90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9" t="s">
        <v>159</v>
      </c>
      <c r="AT149" s="229" t="s">
        <v>154</v>
      </c>
      <c r="AU149" s="229" t="s">
        <v>86</v>
      </c>
      <c r="AY149" s="16" t="s">
        <v>152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6" t="s">
        <v>84</v>
      </c>
      <c r="BK149" s="230">
        <f>ROUND(I149*H149,2)</f>
        <v>0</v>
      </c>
      <c r="BL149" s="16" t="s">
        <v>159</v>
      </c>
      <c r="BM149" s="229" t="s">
        <v>718</v>
      </c>
    </row>
    <row r="150" spans="1:47" s="2" customFormat="1" ht="12">
      <c r="A150" s="37"/>
      <c r="B150" s="38"/>
      <c r="C150" s="39"/>
      <c r="D150" s="231" t="s">
        <v>161</v>
      </c>
      <c r="E150" s="39"/>
      <c r="F150" s="232" t="s">
        <v>719</v>
      </c>
      <c r="G150" s="39"/>
      <c r="H150" s="39"/>
      <c r="I150" s="233"/>
      <c r="J150" s="39"/>
      <c r="K150" s="39"/>
      <c r="L150" s="43"/>
      <c r="M150" s="234"/>
      <c r="N150" s="235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161</v>
      </c>
      <c r="AU150" s="16" t="s">
        <v>86</v>
      </c>
    </row>
    <row r="151" spans="1:65" s="2" customFormat="1" ht="16.5" customHeight="1">
      <c r="A151" s="37"/>
      <c r="B151" s="38"/>
      <c r="C151" s="259" t="s">
        <v>189</v>
      </c>
      <c r="D151" s="259" t="s">
        <v>204</v>
      </c>
      <c r="E151" s="260" t="s">
        <v>519</v>
      </c>
      <c r="F151" s="261" t="s">
        <v>720</v>
      </c>
      <c r="G151" s="262" t="s">
        <v>207</v>
      </c>
      <c r="H151" s="263">
        <v>2.5</v>
      </c>
      <c r="I151" s="264"/>
      <c r="J151" s="265">
        <f>ROUND(I151*H151,2)</f>
        <v>0</v>
      </c>
      <c r="K151" s="261" t="s">
        <v>158</v>
      </c>
      <c r="L151" s="266"/>
      <c r="M151" s="267" t="s">
        <v>1</v>
      </c>
      <c r="N151" s="268" t="s">
        <v>41</v>
      </c>
      <c r="O151" s="90"/>
      <c r="P151" s="227">
        <f>O151*H151</f>
        <v>0</v>
      </c>
      <c r="Q151" s="227">
        <v>1</v>
      </c>
      <c r="R151" s="227">
        <f>Q151*H151</f>
        <v>2.5</v>
      </c>
      <c r="S151" s="227">
        <v>0</v>
      </c>
      <c r="T151" s="228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9" t="s">
        <v>195</v>
      </c>
      <c r="AT151" s="229" t="s">
        <v>204</v>
      </c>
      <c r="AU151" s="229" t="s">
        <v>86</v>
      </c>
      <c r="AY151" s="16" t="s">
        <v>152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6" t="s">
        <v>84</v>
      </c>
      <c r="BK151" s="230">
        <f>ROUND(I151*H151,2)</f>
        <v>0</v>
      </c>
      <c r="BL151" s="16" t="s">
        <v>159</v>
      </c>
      <c r="BM151" s="229" t="s">
        <v>721</v>
      </c>
    </row>
    <row r="152" spans="1:47" s="2" customFormat="1" ht="12">
      <c r="A152" s="37"/>
      <c r="B152" s="38"/>
      <c r="C152" s="39"/>
      <c r="D152" s="231" t="s">
        <v>161</v>
      </c>
      <c r="E152" s="39"/>
      <c r="F152" s="232" t="s">
        <v>720</v>
      </c>
      <c r="G152" s="39"/>
      <c r="H152" s="39"/>
      <c r="I152" s="233"/>
      <c r="J152" s="39"/>
      <c r="K152" s="39"/>
      <c r="L152" s="43"/>
      <c r="M152" s="234"/>
      <c r="N152" s="235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161</v>
      </c>
      <c r="AU152" s="16" t="s">
        <v>86</v>
      </c>
    </row>
    <row r="153" spans="1:51" s="13" customFormat="1" ht="12">
      <c r="A153" s="13"/>
      <c r="B153" s="237"/>
      <c r="C153" s="238"/>
      <c r="D153" s="231" t="s">
        <v>181</v>
      </c>
      <c r="E153" s="239" t="s">
        <v>1</v>
      </c>
      <c r="F153" s="240" t="s">
        <v>722</v>
      </c>
      <c r="G153" s="238"/>
      <c r="H153" s="241">
        <v>2.5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7" t="s">
        <v>181</v>
      </c>
      <c r="AU153" s="247" t="s">
        <v>86</v>
      </c>
      <c r="AV153" s="13" t="s">
        <v>86</v>
      </c>
      <c r="AW153" s="13" t="s">
        <v>32</v>
      </c>
      <c r="AX153" s="13" t="s">
        <v>84</v>
      </c>
      <c r="AY153" s="247" t="s">
        <v>152</v>
      </c>
    </row>
    <row r="154" spans="1:63" s="12" customFormat="1" ht="22.8" customHeight="1">
      <c r="A154" s="12"/>
      <c r="B154" s="202"/>
      <c r="C154" s="203"/>
      <c r="D154" s="204" t="s">
        <v>75</v>
      </c>
      <c r="E154" s="216" t="s">
        <v>86</v>
      </c>
      <c r="F154" s="216" t="s">
        <v>723</v>
      </c>
      <c r="G154" s="203"/>
      <c r="H154" s="203"/>
      <c r="I154" s="206"/>
      <c r="J154" s="217">
        <f>BK154</f>
        <v>0</v>
      </c>
      <c r="K154" s="203"/>
      <c r="L154" s="208"/>
      <c r="M154" s="209"/>
      <c r="N154" s="210"/>
      <c r="O154" s="210"/>
      <c r="P154" s="211">
        <f>SUM(P155:P167)</f>
        <v>0</v>
      </c>
      <c r="Q154" s="210"/>
      <c r="R154" s="211">
        <f>SUM(R155:R167)</f>
        <v>54.408730059999996</v>
      </c>
      <c r="S154" s="210"/>
      <c r="T154" s="212">
        <f>SUM(T155:T167)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3" t="s">
        <v>84</v>
      </c>
      <c r="AT154" s="214" t="s">
        <v>75</v>
      </c>
      <c r="AU154" s="214" t="s">
        <v>84</v>
      </c>
      <c r="AY154" s="213" t="s">
        <v>152</v>
      </c>
      <c r="BK154" s="215">
        <f>SUM(BK155:BK167)</f>
        <v>0</v>
      </c>
    </row>
    <row r="155" spans="1:65" s="2" customFormat="1" ht="24.15" customHeight="1">
      <c r="A155" s="37"/>
      <c r="B155" s="38"/>
      <c r="C155" s="218" t="s">
        <v>195</v>
      </c>
      <c r="D155" s="218" t="s">
        <v>154</v>
      </c>
      <c r="E155" s="219" t="s">
        <v>724</v>
      </c>
      <c r="F155" s="220" t="s">
        <v>725</v>
      </c>
      <c r="G155" s="221" t="s">
        <v>178</v>
      </c>
      <c r="H155" s="222">
        <v>2.426</v>
      </c>
      <c r="I155" s="223"/>
      <c r="J155" s="224">
        <f>ROUND(I155*H155,2)</f>
        <v>0</v>
      </c>
      <c r="K155" s="220" t="s">
        <v>158</v>
      </c>
      <c r="L155" s="43"/>
      <c r="M155" s="225" t="s">
        <v>1</v>
      </c>
      <c r="N155" s="226" t="s">
        <v>41</v>
      </c>
      <c r="O155" s="90"/>
      <c r="P155" s="227">
        <f>O155*H155</f>
        <v>0</v>
      </c>
      <c r="Q155" s="227">
        <v>2.16</v>
      </c>
      <c r="R155" s="227">
        <f>Q155*H155</f>
        <v>5.24016</v>
      </c>
      <c r="S155" s="227">
        <v>0</v>
      </c>
      <c r="T155" s="228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9" t="s">
        <v>159</v>
      </c>
      <c r="AT155" s="229" t="s">
        <v>154</v>
      </c>
      <c r="AU155" s="229" t="s">
        <v>86</v>
      </c>
      <c r="AY155" s="16" t="s">
        <v>152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6" t="s">
        <v>84</v>
      </c>
      <c r="BK155" s="230">
        <f>ROUND(I155*H155,2)</f>
        <v>0</v>
      </c>
      <c r="BL155" s="16" t="s">
        <v>159</v>
      </c>
      <c r="BM155" s="229" t="s">
        <v>726</v>
      </c>
    </row>
    <row r="156" spans="1:47" s="2" customFormat="1" ht="12">
      <c r="A156" s="37"/>
      <c r="B156" s="38"/>
      <c r="C156" s="39"/>
      <c r="D156" s="231" t="s">
        <v>161</v>
      </c>
      <c r="E156" s="39"/>
      <c r="F156" s="232" t="s">
        <v>727</v>
      </c>
      <c r="G156" s="39"/>
      <c r="H156" s="39"/>
      <c r="I156" s="233"/>
      <c r="J156" s="39"/>
      <c r="K156" s="39"/>
      <c r="L156" s="43"/>
      <c r="M156" s="234"/>
      <c r="N156" s="235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161</v>
      </c>
      <c r="AU156" s="16" t="s">
        <v>86</v>
      </c>
    </row>
    <row r="157" spans="1:51" s="13" customFormat="1" ht="12">
      <c r="A157" s="13"/>
      <c r="B157" s="237"/>
      <c r="C157" s="238"/>
      <c r="D157" s="231" t="s">
        <v>181</v>
      </c>
      <c r="E157" s="239" t="s">
        <v>1</v>
      </c>
      <c r="F157" s="240" t="s">
        <v>728</v>
      </c>
      <c r="G157" s="238"/>
      <c r="H157" s="241">
        <v>2.016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181</v>
      </c>
      <c r="AU157" s="247" t="s">
        <v>86</v>
      </c>
      <c r="AV157" s="13" t="s">
        <v>86</v>
      </c>
      <c r="AW157" s="13" t="s">
        <v>32</v>
      </c>
      <c r="AX157" s="13" t="s">
        <v>76</v>
      </c>
      <c r="AY157" s="247" t="s">
        <v>152</v>
      </c>
    </row>
    <row r="158" spans="1:51" s="13" customFormat="1" ht="12">
      <c r="A158" s="13"/>
      <c r="B158" s="237"/>
      <c r="C158" s="238"/>
      <c r="D158" s="231" t="s">
        <v>181</v>
      </c>
      <c r="E158" s="239" t="s">
        <v>1</v>
      </c>
      <c r="F158" s="240" t="s">
        <v>729</v>
      </c>
      <c r="G158" s="238"/>
      <c r="H158" s="241">
        <v>0.41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7" t="s">
        <v>181</v>
      </c>
      <c r="AU158" s="247" t="s">
        <v>86</v>
      </c>
      <c r="AV158" s="13" t="s">
        <v>86</v>
      </c>
      <c r="AW158" s="13" t="s">
        <v>32</v>
      </c>
      <c r="AX158" s="13" t="s">
        <v>76</v>
      </c>
      <c r="AY158" s="247" t="s">
        <v>152</v>
      </c>
    </row>
    <row r="159" spans="1:51" s="14" customFormat="1" ht="12">
      <c r="A159" s="14"/>
      <c r="B159" s="248"/>
      <c r="C159" s="249"/>
      <c r="D159" s="231" t="s">
        <v>181</v>
      </c>
      <c r="E159" s="250" t="s">
        <v>1</v>
      </c>
      <c r="F159" s="251" t="s">
        <v>202</v>
      </c>
      <c r="G159" s="249"/>
      <c r="H159" s="252">
        <v>2.426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8" t="s">
        <v>181</v>
      </c>
      <c r="AU159" s="258" t="s">
        <v>86</v>
      </c>
      <c r="AV159" s="14" t="s">
        <v>159</v>
      </c>
      <c r="AW159" s="14" t="s">
        <v>32</v>
      </c>
      <c r="AX159" s="14" t="s">
        <v>84</v>
      </c>
      <c r="AY159" s="258" t="s">
        <v>152</v>
      </c>
    </row>
    <row r="160" spans="1:65" s="2" customFormat="1" ht="24.15" customHeight="1">
      <c r="A160" s="37"/>
      <c r="B160" s="38"/>
      <c r="C160" s="218" t="s">
        <v>203</v>
      </c>
      <c r="D160" s="218" t="s">
        <v>154</v>
      </c>
      <c r="E160" s="219" t="s">
        <v>730</v>
      </c>
      <c r="F160" s="220" t="s">
        <v>731</v>
      </c>
      <c r="G160" s="221" t="s">
        <v>178</v>
      </c>
      <c r="H160" s="222">
        <v>19.406</v>
      </c>
      <c r="I160" s="223"/>
      <c r="J160" s="224">
        <f>ROUND(I160*H160,2)</f>
        <v>0</v>
      </c>
      <c r="K160" s="220" t="s">
        <v>158</v>
      </c>
      <c r="L160" s="43"/>
      <c r="M160" s="225" t="s">
        <v>1</v>
      </c>
      <c r="N160" s="226" t="s">
        <v>41</v>
      </c>
      <c r="O160" s="90"/>
      <c r="P160" s="227">
        <f>O160*H160</f>
        <v>0</v>
      </c>
      <c r="Q160" s="227">
        <v>2.50187</v>
      </c>
      <c r="R160" s="227">
        <f>Q160*H160</f>
        <v>48.551289219999994</v>
      </c>
      <c r="S160" s="227">
        <v>0</v>
      </c>
      <c r="T160" s="228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9" t="s">
        <v>159</v>
      </c>
      <c r="AT160" s="229" t="s">
        <v>154</v>
      </c>
      <c r="AU160" s="229" t="s">
        <v>86</v>
      </c>
      <c r="AY160" s="16" t="s">
        <v>152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6" t="s">
        <v>84</v>
      </c>
      <c r="BK160" s="230">
        <f>ROUND(I160*H160,2)</f>
        <v>0</v>
      </c>
      <c r="BL160" s="16" t="s">
        <v>159</v>
      </c>
      <c r="BM160" s="229" t="s">
        <v>732</v>
      </c>
    </row>
    <row r="161" spans="1:47" s="2" customFormat="1" ht="12">
      <c r="A161" s="37"/>
      <c r="B161" s="38"/>
      <c r="C161" s="39"/>
      <c r="D161" s="231" t="s">
        <v>161</v>
      </c>
      <c r="E161" s="39"/>
      <c r="F161" s="232" t="s">
        <v>733</v>
      </c>
      <c r="G161" s="39"/>
      <c r="H161" s="39"/>
      <c r="I161" s="233"/>
      <c r="J161" s="39"/>
      <c r="K161" s="39"/>
      <c r="L161" s="43"/>
      <c r="M161" s="234"/>
      <c r="N161" s="235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161</v>
      </c>
      <c r="AU161" s="16" t="s">
        <v>86</v>
      </c>
    </row>
    <row r="162" spans="1:51" s="13" customFormat="1" ht="12">
      <c r="A162" s="13"/>
      <c r="B162" s="237"/>
      <c r="C162" s="238"/>
      <c r="D162" s="231" t="s">
        <v>181</v>
      </c>
      <c r="E162" s="239" t="s">
        <v>1</v>
      </c>
      <c r="F162" s="240" t="s">
        <v>734</v>
      </c>
      <c r="G162" s="238"/>
      <c r="H162" s="241">
        <v>16.13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7" t="s">
        <v>181</v>
      </c>
      <c r="AU162" s="247" t="s">
        <v>86</v>
      </c>
      <c r="AV162" s="13" t="s">
        <v>86</v>
      </c>
      <c r="AW162" s="13" t="s">
        <v>32</v>
      </c>
      <c r="AX162" s="13" t="s">
        <v>76</v>
      </c>
      <c r="AY162" s="247" t="s">
        <v>152</v>
      </c>
    </row>
    <row r="163" spans="1:51" s="13" customFormat="1" ht="12">
      <c r="A163" s="13"/>
      <c r="B163" s="237"/>
      <c r="C163" s="238"/>
      <c r="D163" s="231" t="s">
        <v>181</v>
      </c>
      <c r="E163" s="239" t="s">
        <v>1</v>
      </c>
      <c r="F163" s="240" t="s">
        <v>735</v>
      </c>
      <c r="G163" s="238"/>
      <c r="H163" s="241">
        <v>3.276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181</v>
      </c>
      <c r="AU163" s="247" t="s">
        <v>86</v>
      </c>
      <c r="AV163" s="13" t="s">
        <v>86</v>
      </c>
      <c r="AW163" s="13" t="s">
        <v>32</v>
      </c>
      <c r="AX163" s="13" t="s">
        <v>76</v>
      </c>
      <c r="AY163" s="247" t="s">
        <v>152</v>
      </c>
    </row>
    <row r="164" spans="1:51" s="14" customFormat="1" ht="12">
      <c r="A164" s="14"/>
      <c r="B164" s="248"/>
      <c r="C164" s="249"/>
      <c r="D164" s="231" t="s">
        <v>181</v>
      </c>
      <c r="E164" s="250" t="s">
        <v>1</v>
      </c>
      <c r="F164" s="251" t="s">
        <v>202</v>
      </c>
      <c r="G164" s="249"/>
      <c r="H164" s="252">
        <v>19.406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8" t="s">
        <v>181</v>
      </c>
      <c r="AU164" s="258" t="s">
        <v>86</v>
      </c>
      <c r="AV164" s="14" t="s">
        <v>159</v>
      </c>
      <c r="AW164" s="14" t="s">
        <v>32</v>
      </c>
      <c r="AX164" s="14" t="s">
        <v>84</v>
      </c>
      <c r="AY164" s="258" t="s">
        <v>152</v>
      </c>
    </row>
    <row r="165" spans="1:65" s="2" customFormat="1" ht="21.75" customHeight="1">
      <c r="A165" s="37"/>
      <c r="B165" s="38"/>
      <c r="C165" s="218" t="s">
        <v>210</v>
      </c>
      <c r="D165" s="218" t="s">
        <v>154</v>
      </c>
      <c r="E165" s="219" t="s">
        <v>736</v>
      </c>
      <c r="F165" s="220" t="s">
        <v>737</v>
      </c>
      <c r="G165" s="221" t="s">
        <v>207</v>
      </c>
      <c r="H165" s="222">
        <v>0.582</v>
      </c>
      <c r="I165" s="223"/>
      <c r="J165" s="224">
        <f>ROUND(I165*H165,2)</f>
        <v>0</v>
      </c>
      <c r="K165" s="220" t="s">
        <v>158</v>
      </c>
      <c r="L165" s="43"/>
      <c r="M165" s="225" t="s">
        <v>1</v>
      </c>
      <c r="N165" s="226" t="s">
        <v>41</v>
      </c>
      <c r="O165" s="90"/>
      <c r="P165" s="227">
        <f>O165*H165</f>
        <v>0</v>
      </c>
      <c r="Q165" s="227">
        <v>1.06062</v>
      </c>
      <c r="R165" s="227">
        <f>Q165*H165</f>
        <v>0.6172808399999999</v>
      </c>
      <c r="S165" s="227">
        <v>0</v>
      </c>
      <c r="T165" s="228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9" t="s">
        <v>159</v>
      </c>
      <c r="AT165" s="229" t="s">
        <v>154</v>
      </c>
      <c r="AU165" s="229" t="s">
        <v>86</v>
      </c>
      <c r="AY165" s="16" t="s">
        <v>152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6" t="s">
        <v>84</v>
      </c>
      <c r="BK165" s="230">
        <f>ROUND(I165*H165,2)</f>
        <v>0</v>
      </c>
      <c r="BL165" s="16" t="s">
        <v>159</v>
      </c>
      <c r="BM165" s="229" t="s">
        <v>738</v>
      </c>
    </row>
    <row r="166" spans="1:47" s="2" customFormat="1" ht="12">
      <c r="A166" s="37"/>
      <c r="B166" s="38"/>
      <c r="C166" s="39"/>
      <c r="D166" s="231" t="s">
        <v>161</v>
      </c>
      <c r="E166" s="39"/>
      <c r="F166" s="232" t="s">
        <v>739</v>
      </c>
      <c r="G166" s="39"/>
      <c r="H166" s="39"/>
      <c r="I166" s="233"/>
      <c r="J166" s="39"/>
      <c r="K166" s="39"/>
      <c r="L166" s="43"/>
      <c r="M166" s="234"/>
      <c r="N166" s="235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161</v>
      </c>
      <c r="AU166" s="16" t="s">
        <v>86</v>
      </c>
    </row>
    <row r="167" spans="1:51" s="13" customFormat="1" ht="12">
      <c r="A167" s="13"/>
      <c r="B167" s="237"/>
      <c r="C167" s="238"/>
      <c r="D167" s="231" t="s">
        <v>181</v>
      </c>
      <c r="E167" s="239" t="s">
        <v>1</v>
      </c>
      <c r="F167" s="240" t="s">
        <v>740</v>
      </c>
      <c r="G167" s="238"/>
      <c r="H167" s="241">
        <v>0.582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7" t="s">
        <v>181</v>
      </c>
      <c r="AU167" s="247" t="s">
        <v>86</v>
      </c>
      <c r="AV167" s="13" t="s">
        <v>86</v>
      </c>
      <c r="AW167" s="13" t="s">
        <v>32</v>
      </c>
      <c r="AX167" s="13" t="s">
        <v>84</v>
      </c>
      <c r="AY167" s="247" t="s">
        <v>152</v>
      </c>
    </row>
    <row r="168" spans="1:63" s="12" customFormat="1" ht="22.8" customHeight="1">
      <c r="A168" s="12"/>
      <c r="B168" s="202"/>
      <c r="C168" s="203"/>
      <c r="D168" s="204" t="s">
        <v>75</v>
      </c>
      <c r="E168" s="216" t="s">
        <v>167</v>
      </c>
      <c r="F168" s="216" t="s">
        <v>741</v>
      </c>
      <c r="G168" s="203"/>
      <c r="H168" s="203"/>
      <c r="I168" s="206"/>
      <c r="J168" s="217">
        <f>BK168</f>
        <v>0</v>
      </c>
      <c r="K168" s="203"/>
      <c r="L168" s="208"/>
      <c r="M168" s="209"/>
      <c r="N168" s="210"/>
      <c r="O168" s="210"/>
      <c r="P168" s="211">
        <f>SUM(P169:P191)</f>
        <v>0</v>
      </c>
      <c r="Q168" s="210"/>
      <c r="R168" s="211">
        <f>SUM(R169:R191)</f>
        <v>17.107152019999997</v>
      </c>
      <c r="S168" s="210"/>
      <c r="T168" s="212">
        <f>SUM(T169:T191)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3" t="s">
        <v>84</v>
      </c>
      <c r="AT168" s="214" t="s">
        <v>75</v>
      </c>
      <c r="AU168" s="214" t="s">
        <v>84</v>
      </c>
      <c r="AY168" s="213" t="s">
        <v>152</v>
      </c>
      <c r="BK168" s="215">
        <f>SUM(BK169:BK191)</f>
        <v>0</v>
      </c>
    </row>
    <row r="169" spans="1:65" s="2" customFormat="1" ht="24.15" customHeight="1">
      <c r="A169" s="37"/>
      <c r="B169" s="38"/>
      <c r="C169" s="218" t="s">
        <v>217</v>
      </c>
      <c r="D169" s="218" t="s">
        <v>154</v>
      </c>
      <c r="E169" s="219" t="s">
        <v>742</v>
      </c>
      <c r="F169" s="220" t="s">
        <v>743</v>
      </c>
      <c r="G169" s="221" t="s">
        <v>337</v>
      </c>
      <c r="H169" s="222">
        <v>18</v>
      </c>
      <c r="I169" s="223"/>
      <c r="J169" s="224">
        <f>ROUND(I169*H169,2)</f>
        <v>0</v>
      </c>
      <c r="K169" s="220" t="s">
        <v>158</v>
      </c>
      <c r="L169" s="43"/>
      <c r="M169" s="225" t="s">
        <v>1</v>
      </c>
      <c r="N169" s="226" t="s">
        <v>41</v>
      </c>
      <c r="O169" s="90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9" t="s">
        <v>159</v>
      </c>
      <c r="AT169" s="229" t="s">
        <v>154</v>
      </c>
      <c r="AU169" s="229" t="s">
        <v>86</v>
      </c>
      <c r="AY169" s="16" t="s">
        <v>152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6" t="s">
        <v>84</v>
      </c>
      <c r="BK169" s="230">
        <f>ROUND(I169*H169,2)</f>
        <v>0</v>
      </c>
      <c r="BL169" s="16" t="s">
        <v>159</v>
      </c>
      <c r="BM169" s="229" t="s">
        <v>744</v>
      </c>
    </row>
    <row r="170" spans="1:47" s="2" customFormat="1" ht="12">
      <c r="A170" s="37"/>
      <c r="B170" s="38"/>
      <c r="C170" s="39"/>
      <c r="D170" s="231" t="s">
        <v>161</v>
      </c>
      <c r="E170" s="39"/>
      <c r="F170" s="232" t="s">
        <v>745</v>
      </c>
      <c r="G170" s="39"/>
      <c r="H170" s="39"/>
      <c r="I170" s="233"/>
      <c r="J170" s="39"/>
      <c r="K170" s="39"/>
      <c r="L170" s="43"/>
      <c r="M170" s="234"/>
      <c r="N170" s="235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161</v>
      </c>
      <c r="AU170" s="16" t="s">
        <v>86</v>
      </c>
    </row>
    <row r="171" spans="1:51" s="13" customFormat="1" ht="12">
      <c r="A171" s="13"/>
      <c r="B171" s="237"/>
      <c r="C171" s="238"/>
      <c r="D171" s="231" t="s">
        <v>181</v>
      </c>
      <c r="E171" s="239" t="s">
        <v>1</v>
      </c>
      <c r="F171" s="240" t="s">
        <v>255</v>
      </c>
      <c r="G171" s="238"/>
      <c r="H171" s="241">
        <v>18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7" t="s">
        <v>181</v>
      </c>
      <c r="AU171" s="247" t="s">
        <v>86</v>
      </c>
      <c r="AV171" s="13" t="s">
        <v>86</v>
      </c>
      <c r="AW171" s="13" t="s">
        <v>32</v>
      </c>
      <c r="AX171" s="13" t="s">
        <v>84</v>
      </c>
      <c r="AY171" s="247" t="s">
        <v>152</v>
      </c>
    </row>
    <row r="172" spans="1:65" s="2" customFormat="1" ht="24.15" customHeight="1">
      <c r="A172" s="37"/>
      <c r="B172" s="38"/>
      <c r="C172" s="218" t="s">
        <v>223</v>
      </c>
      <c r="D172" s="218" t="s">
        <v>154</v>
      </c>
      <c r="E172" s="219" t="s">
        <v>746</v>
      </c>
      <c r="F172" s="220" t="s">
        <v>747</v>
      </c>
      <c r="G172" s="221" t="s">
        <v>157</v>
      </c>
      <c r="H172" s="222">
        <v>2.52</v>
      </c>
      <c r="I172" s="223"/>
      <c r="J172" s="224">
        <f>ROUND(I172*H172,2)</f>
        <v>0</v>
      </c>
      <c r="K172" s="220" t="s">
        <v>158</v>
      </c>
      <c r="L172" s="43"/>
      <c r="M172" s="225" t="s">
        <v>1</v>
      </c>
      <c r="N172" s="226" t="s">
        <v>41</v>
      </c>
      <c r="O172" s="90"/>
      <c r="P172" s="227">
        <f>O172*H172</f>
        <v>0</v>
      </c>
      <c r="Q172" s="227">
        <v>0.24969</v>
      </c>
      <c r="R172" s="227">
        <f>Q172*H172</f>
        <v>0.6292188</v>
      </c>
      <c r="S172" s="227">
        <v>0</v>
      </c>
      <c r="T172" s="228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9" t="s">
        <v>159</v>
      </c>
      <c r="AT172" s="229" t="s">
        <v>154</v>
      </c>
      <c r="AU172" s="229" t="s">
        <v>86</v>
      </c>
      <c r="AY172" s="16" t="s">
        <v>152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6" t="s">
        <v>84</v>
      </c>
      <c r="BK172" s="230">
        <f>ROUND(I172*H172,2)</f>
        <v>0</v>
      </c>
      <c r="BL172" s="16" t="s">
        <v>159</v>
      </c>
      <c r="BM172" s="229" t="s">
        <v>748</v>
      </c>
    </row>
    <row r="173" spans="1:47" s="2" customFormat="1" ht="12">
      <c r="A173" s="37"/>
      <c r="B173" s="38"/>
      <c r="C173" s="39"/>
      <c r="D173" s="231" t="s">
        <v>161</v>
      </c>
      <c r="E173" s="39"/>
      <c r="F173" s="232" t="s">
        <v>749</v>
      </c>
      <c r="G173" s="39"/>
      <c r="H173" s="39"/>
      <c r="I173" s="233"/>
      <c r="J173" s="39"/>
      <c r="K173" s="39"/>
      <c r="L173" s="43"/>
      <c r="M173" s="234"/>
      <c r="N173" s="235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161</v>
      </c>
      <c r="AU173" s="16" t="s">
        <v>86</v>
      </c>
    </row>
    <row r="174" spans="1:51" s="13" customFormat="1" ht="12">
      <c r="A174" s="13"/>
      <c r="B174" s="237"/>
      <c r="C174" s="238"/>
      <c r="D174" s="231" t="s">
        <v>181</v>
      </c>
      <c r="E174" s="239" t="s">
        <v>1</v>
      </c>
      <c r="F174" s="240" t="s">
        <v>750</v>
      </c>
      <c r="G174" s="238"/>
      <c r="H174" s="241">
        <v>2.52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7" t="s">
        <v>181</v>
      </c>
      <c r="AU174" s="247" t="s">
        <v>86</v>
      </c>
      <c r="AV174" s="13" t="s">
        <v>86</v>
      </c>
      <c r="AW174" s="13" t="s">
        <v>32</v>
      </c>
      <c r="AX174" s="13" t="s">
        <v>84</v>
      </c>
      <c r="AY174" s="247" t="s">
        <v>152</v>
      </c>
    </row>
    <row r="175" spans="1:65" s="2" customFormat="1" ht="24.15" customHeight="1">
      <c r="A175" s="37"/>
      <c r="B175" s="38"/>
      <c r="C175" s="218" t="s">
        <v>227</v>
      </c>
      <c r="D175" s="218" t="s">
        <v>154</v>
      </c>
      <c r="E175" s="219" t="s">
        <v>751</v>
      </c>
      <c r="F175" s="220" t="s">
        <v>752</v>
      </c>
      <c r="G175" s="221" t="s">
        <v>337</v>
      </c>
      <c r="H175" s="222">
        <v>2</v>
      </c>
      <c r="I175" s="223"/>
      <c r="J175" s="224">
        <f>ROUND(I175*H175,2)</f>
        <v>0</v>
      </c>
      <c r="K175" s="220" t="s">
        <v>158</v>
      </c>
      <c r="L175" s="43"/>
      <c r="M175" s="225" t="s">
        <v>1</v>
      </c>
      <c r="N175" s="226" t="s">
        <v>41</v>
      </c>
      <c r="O175" s="90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9" t="s">
        <v>159</v>
      </c>
      <c r="AT175" s="229" t="s">
        <v>154</v>
      </c>
      <c r="AU175" s="229" t="s">
        <v>86</v>
      </c>
      <c r="AY175" s="16" t="s">
        <v>152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6" t="s">
        <v>84</v>
      </c>
      <c r="BK175" s="230">
        <f>ROUND(I175*H175,2)</f>
        <v>0</v>
      </c>
      <c r="BL175" s="16" t="s">
        <v>159</v>
      </c>
      <c r="BM175" s="229" t="s">
        <v>753</v>
      </c>
    </row>
    <row r="176" spans="1:47" s="2" customFormat="1" ht="12">
      <c r="A176" s="37"/>
      <c r="B176" s="38"/>
      <c r="C176" s="39"/>
      <c r="D176" s="231" t="s">
        <v>161</v>
      </c>
      <c r="E176" s="39"/>
      <c r="F176" s="232" t="s">
        <v>754</v>
      </c>
      <c r="G176" s="39"/>
      <c r="H176" s="39"/>
      <c r="I176" s="233"/>
      <c r="J176" s="39"/>
      <c r="K176" s="39"/>
      <c r="L176" s="43"/>
      <c r="M176" s="234"/>
      <c r="N176" s="235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161</v>
      </c>
      <c r="AU176" s="16" t="s">
        <v>86</v>
      </c>
    </row>
    <row r="177" spans="1:65" s="2" customFormat="1" ht="33" customHeight="1">
      <c r="A177" s="37"/>
      <c r="B177" s="38"/>
      <c r="C177" s="218" t="s">
        <v>232</v>
      </c>
      <c r="D177" s="218" t="s">
        <v>154</v>
      </c>
      <c r="E177" s="219" t="s">
        <v>755</v>
      </c>
      <c r="F177" s="220" t="s">
        <v>756</v>
      </c>
      <c r="G177" s="221" t="s">
        <v>157</v>
      </c>
      <c r="H177" s="222">
        <v>40.799</v>
      </c>
      <c r="I177" s="223"/>
      <c r="J177" s="224">
        <f>ROUND(I177*H177,2)</f>
        <v>0</v>
      </c>
      <c r="K177" s="220" t="s">
        <v>158</v>
      </c>
      <c r="L177" s="43"/>
      <c r="M177" s="225" t="s">
        <v>1</v>
      </c>
      <c r="N177" s="226" t="s">
        <v>41</v>
      </c>
      <c r="O177" s="90"/>
      <c r="P177" s="227">
        <f>O177*H177</f>
        <v>0</v>
      </c>
      <c r="Q177" s="227">
        <v>0.35284</v>
      </c>
      <c r="R177" s="227">
        <f>Q177*H177</f>
        <v>14.39551916</v>
      </c>
      <c r="S177" s="227">
        <v>0</v>
      </c>
      <c r="T177" s="228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9" t="s">
        <v>159</v>
      </c>
      <c r="AT177" s="229" t="s">
        <v>154</v>
      </c>
      <c r="AU177" s="229" t="s">
        <v>86</v>
      </c>
      <c r="AY177" s="16" t="s">
        <v>152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6" t="s">
        <v>84</v>
      </c>
      <c r="BK177" s="230">
        <f>ROUND(I177*H177,2)</f>
        <v>0</v>
      </c>
      <c r="BL177" s="16" t="s">
        <v>159</v>
      </c>
      <c r="BM177" s="229" t="s">
        <v>757</v>
      </c>
    </row>
    <row r="178" spans="1:47" s="2" customFormat="1" ht="12">
      <c r="A178" s="37"/>
      <c r="B178" s="38"/>
      <c r="C178" s="39"/>
      <c r="D178" s="231" t="s">
        <v>161</v>
      </c>
      <c r="E178" s="39"/>
      <c r="F178" s="232" t="s">
        <v>758</v>
      </c>
      <c r="G178" s="39"/>
      <c r="H178" s="39"/>
      <c r="I178" s="233"/>
      <c r="J178" s="39"/>
      <c r="K178" s="39"/>
      <c r="L178" s="43"/>
      <c r="M178" s="234"/>
      <c r="N178" s="235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161</v>
      </c>
      <c r="AU178" s="16" t="s">
        <v>86</v>
      </c>
    </row>
    <row r="179" spans="1:51" s="13" customFormat="1" ht="12">
      <c r="A179" s="13"/>
      <c r="B179" s="237"/>
      <c r="C179" s="238"/>
      <c r="D179" s="231" t="s">
        <v>181</v>
      </c>
      <c r="E179" s="239" t="s">
        <v>1</v>
      </c>
      <c r="F179" s="240" t="s">
        <v>759</v>
      </c>
      <c r="G179" s="238"/>
      <c r="H179" s="241">
        <v>7.244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7" t="s">
        <v>181</v>
      </c>
      <c r="AU179" s="247" t="s">
        <v>86</v>
      </c>
      <c r="AV179" s="13" t="s">
        <v>86</v>
      </c>
      <c r="AW179" s="13" t="s">
        <v>32</v>
      </c>
      <c r="AX179" s="13" t="s">
        <v>76</v>
      </c>
      <c r="AY179" s="247" t="s">
        <v>152</v>
      </c>
    </row>
    <row r="180" spans="1:51" s="13" customFormat="1" ht="12">
      <c r="A180" s="13"/>
      <c r="B180" s="237"/>
      <c r="C180" s="238"/>
      <c r="D180" s="231" t="s">
        <v>181</v>
      </c>
      <c r="E180" s="239" t="s">
        <v>1</v>
      </c>
      <c r="F180" s="240" t="s">
        <v>760</v>
      </c>
      <c r="G180" s="238"/>
      <c r="H180" s="241">
        <v>31.224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7" t="s">
        <v>181</v>
      </c>
      <c r="AU180" s="247" t="s">
        <v>86</v>
      </c>
      <c r="AV180" s="13" t="s">
        <v>86</v>
      </c>
      <c r="AW180" s="13" t="s">
        <v>32</v>
      </c>
      <c r="AX180" s="13" t="s">
        <v>76</v>
      </c>
      <c r="AY180" s="247" t="s">
        <v>152</v>
      </c>
    </row>
    <row r="181" spans="1:51" s="13" customFormat="1" ht="12">
      <c r="A181" s="13"/>
      <c r="B181" s="237"/>
      <c r="C181" s="238"/>
      <c r="D181" s="231" t="s">
        <v>181</v>
      </c>
      <c r="E181" s="239" t="s">
        <v>1</v>
      </c>
      <c r="F181" s="240" t="s">
        <v>761</v>
      </c>
      <c r="G181" s="238"/>
      <c r="H181" s="241">
        <v>2.331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181</v>
      </c>
      <c r="AU181" s="247" t="s">
        <v>86</v>
      </c>
      <c r="AV181" s="13" t="s">
        <v>86</v>
      </c>
      <c r="AW181" s="13" t="s">
        <v>32</v>
      </c>
      <c r="AX181" s="13" t="s">
        <v>76</v>
      </c>
      <c r="AY181" s="247" t="s">
        <v>152</v>
      </c>
    </row>
    <row r="182" spans="1:51" s="14" customFormat="1" ht="12">
      <c r="A182" s="14"/>
      <c r="B182" s="248"/>
      <c r="C182" s="249"/>
      <c r="D182" s="231" t="s">
        <v>181</v>
      </c>
      <c r="E182" s="250" t="s">
        <v>1</v>
      </c>
      <c r="F182" s="251" t="s">
        <v>202</v>
      </c>
      <c r="G182" s="249"/>
      <c r="H182" s="252">
        <v>40.79900000000001</v>
      </c>
      <c r="I182" s="253"/>
      <c r="J182" s="249"/>
      <c r="K182" s="249"/>
      <c r="L182" s="254"/>
      <c r="M182" s="255"/>
      <c r="N182" s="256"/>
      <c r="O182" s="256"/>
      <c r="P182" s="256"/>
      <c r="Q182" s="256"/>
      <c r="R182" s="256"/>
      <c r="S182" s="256"/>
      <c r="T182" s="25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8" t="s">
        <v>181</v>
      </c>
      <c r="AU182" s="258" t="s">
        <v>86</v>
      </c>
      <c r="AV182" s="14" t="s">
        <v>159</v>
      </c>
      <c r="AW182" s="14" t="s">
        <v>32</v>
      </c>
      <c r="AX182" s="14" t="s">
        <v>84</v>
      </c>
      <c r="AY182" s="258" t="s">
        <v>152</v>
      </c>
    </row>
    <row r="183" spans="1:65" s="2" customFormat="1" ht="24.15" customHeight="1">
      <c r="A183" s="37"/>
      <c r="B183" s="38"/>
      <c r="C183" s="218" t="s">
        <v>8</v>
      </c>
      <c r="D183" s="218" t="s">
        <v>154</v>
      </c>
      <c r="E183" s="219" t="s">
        <v>762</v>
      </c>
      <c r="F183" s="220" t="s">
        <v>763</v>
      </c>
      <c r="G183" s="221" t="s">
        <v>326</v>
      </c>
      <c r="H183" s="222">
        <v>34.875</v>
      </c>
      <c r="I183" s="223"/>
      <c r="J183" s="224">
        <f>ROUND(I183*H183,2)</f>
        <v>0</v>
      </c>
      <c r="K183" s="220" t="s">
        <v>158</v>
      </c>
      <c r="L183" s="43"/>
      <c r="M183" s="225" t="s">
        <v>1</v>
      </c>
      <c r="N183" s="226" t="s">
        <v>41</v>
      </c>
      <c r="O183" s="90"/>
      <c r="P183" s="227">
        <f>O183*H183</f>
        <v>0</v>
      </c>
      <c r="Q183" s="227">
        <v>0.04634</v>
      </c>
      <c r="R183" s="227">
        <f>Q183*H183</f>
        <v>1.6161075</v>
      </c>
      <c r="S183" s="227">
        <v>0</v>
      </c>
      <c r="T183" s="228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9" t="s">
        <v>159</v>
      </c>
      <c r="AT183" s="229" t="s">
        <v>154</v>
      </c>
      <c r="AU183" s="229" t="s">
        <v>86</v>
      </c>
      <c r="AY183" s="16" t="s">
        <v>152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6" t="s">
        <v>84</v>
      </c>
      <c r="BK183" s="230">
        <f>ROUND(I183*H183,2)</f>
        <v>0</v>
      </c>
      <c r="BL183" s="16" t="s">
        <v>159</v>
      </c>
      <c r="BM183" s="229" t="s">
        <v>764</v>
      </c>
    </row>
    <row r="184" spans="1:47" s="2" customFormat="1" ht="12">
      <c r="A184" s="37"/>
      <c r="B184" s="38"/>
      <c r="C184" s="39"/>
      <c r="D184" s="231" t="s">
        <v>161</v>
      </c>
      <c r="E184" s="39"/>
      <c r="F184" s="232" t="s">
        <v>765</v>
      </c>
      <c r="G184" s="39"/>
      <c r="H184" s="39"/>
      <c r="I184" s="233"/>
      <c r="J184" s="39"/>
      <c r="K184" s="39"/>
      <c r="L184" s="43"/>
      <c r="M184" s="234"/>
      <c r="N184" s="235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161</v>
      </c>
      <c r="AU184" s="16" t="s">
        <v>86</v>
      </c>
    </row>
    <row r="185" spans="1:51" s="13" customFormat="1" ht="12">
      <c r="A185" s="13"/>
      <c r="B185" s="237"/>
      <c r="C185" s="238"/>
      <c r="D185" s="231" t="s">
        <v>181</v>
      </c>
      <c r="E185" s="239" t="s">
        <v>1</v>
      </c>
      <c r="F185" s="240" t="s">
        <v>766</v>
      </c>
      <c r="G185" s="238"/>
      <c r="H185" s="241">
        <v>8.87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7" t="s">
        <v>181</v>
      </c>
      <c r="AU185" s="247" t="s">
        <v>86</v>
      </c>
      <c r="AV185" s="13" t="s">
        <v>86</v>
      </c>
      <c r="AW185" s="13" t="s">
        <v>32</v>
      </c>
      <c r="AX185" s="13" t="s">
        <v>76</v>
      </c>
      <c r="AY185" s="247" t="s">
        <v>152</v>
      </c>
    </row>
    <row r="186" spans="1:51" s="13" customFormat="1" ht="12">
      <c r="A186" s="13"/>
      <c r="B186" s="237"/>
      <c r="C186" s="238"/>
      <c r="D186" s="231" t="s">
        <v>181</v>
      </c>
      <c r="E186" s="239" t="s">
        <v>1</v>
      </c>
      <c r="F186" s="240" t="s">
        <v>767</v>
      </c>
      <c r="G186" s="238"/>
      <c r="H186" s="241">
        <v>23.62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7" t="s">
        <v>181</v>
      </c>
      <c r="AU186" s="247" t="s">
        <v>86</v>
      </c>
      <c r="AV186" s="13" t="s">
        <v>86</v>
      </c>
      <c r="AW186" s="13" t="s">
        <v>32</v>
      </c>
      <c r="AX186" s="13" t="s">
        <v>76</v>
      </c>
      <c r="AY186" s="247" t="s">
        <v>152</v>
      </c>
    </row>
    <row r="187" spans="1:51" s="13" customFormat="1" ht="12">
      <c r="A187" s="13"/>
      <c r="B187" s="237"/>
      <c r="C187" s="238"/>
      <c r="D187" s="231" t="s">
        <v>181</v>
      </c>
      <c r="E187" s="239" t="s">
        <v>1</v>
      </c>
      <c r="F187" s="240" t="s">
        <v>768</v>
      </c>
      <c r="G187" s="238"/>
      <c r="H187" s="241">
        <v>2.385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7" t="s">
        <v>181</v>
      </c>
      <c r="AU187" s="247" t="s">
        <v>86</v>
      </c>
      <c r="AV187" s="13" t="s">
        <v>86</v>
      </c>
      <c r="AW187" s="13" t="s">
        <v>32</v>
      </c>
      <c r="AX187" s="13" t="s">
        <v>76</v>
      </c>
      <c r="AY187" s="247" t="s">
        <v>152</v>
      </c>
    </row>
    <row r="188" spans="1:51" s="14" customFormat="1" ht="12">
      <c r="A188" s="14"/>
      <c r="B188" s="248"/>
      <c r="C188" s="249"/>
      <c r="D188" s="231" t="s">
        <v>181</v>
      </c>
      <c r="E188" s="250" t="s">
        <v>1</v>
      </c>
      <c r="F188" s="251" t="s">
        <v>202</v>
      </c>
      <c r="G188" s="249"/>
      <c r="H188" s="252">
        <v>34.875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8" t="s">
        <v>181</v>
      </c>
      <c r="AU188" s="258" t="s">
        <v>86</v>
      </c>
      <c r="AV188" s="14" t="s">
        <v>159</v>
      </c>
      <c r="AW188" s="14" t="s">
        <v>32</v>
      </c>
      <c r="AX188" s="14" t="s">
        <v>84</v>
      </c>
      <c r="AY188" s="258" t="s">
        <v>152</v>
      </c>
    </row>
    <row r="189" spans="1:65" s="2" customFormat="1" ht="24.15" customHeight="1">
      <c r="A189" s="37"/>
      <c r="B189" s="38"/>
      <c r="C189" s="218" t="s">
        <v>242</v>
      </c>
      <c r="D189" s="218" t="s">
        <v>154</v>
      </c>
      <c r="E189" s="219" t="s">
        <v>769</v>
      </c>
      <c r="F189" s="220" t="s">
        <v>770</v>
      </c>
      <c r="G189" s="221" t="s">
        <v>207</v>
      </c>
      <c r="H189" s="222">
        <v>0.444</v>
      </c>
      <c r="I189" s="223"/>
      <c r="J189" s="224">
        <f>ROUND(I189*H189,2)</f>
        <v>0</v>
      </c>
      <c r="K189" s="220" t="s">
        <v>158</v>
      </c>
      <c r="L189" s="43"/>
      <c r="M189" s="225" t="s">
        <v>1</v>
      </c>
      <c r="N189" s="226" t="s">
        <v>41</v>
      </c>
      <c r="O189" s="90"/>
      <c r="P189" s="227">
        <f>O189*H189</f>
        <v>0</v>
      </c>
      <c r="Q189" s="227">
        <v>1.05024</v>
      </c>
      <c r="R189" s="227">
        <f>Q189*H189</f>
        <v>0.46630656000000004</v>
      </c>
      <c r="S189" s="227">
        <v>0</v>
      </c>
      <c r="T189" s="228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9" t="s">
        <v>159</v>
      </c>
      <c r="AT189" s="229" t="s">
        <v>154</v>
      </c>
      <c r="AU189" s="229" t="s">
        <v>86</v>
      </c>
      <c r="AY189" s="16" t="s">
        <v>152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6" t="s">
        <v>84</v>
      </c>
      <c r="BK189" s="230">
        <f>ROUND(I189*H189,2)</f>
        <v>0</v>
      </c>
      <c r="BL189" s="16" t="s">
        <v>159</v>
      </c>
      <c r="BM189" s="229" t="s">
        <v>771</v>
      </c>
    </row>
    <row r="190" spans="1:47" s="2" customFormat="1" ht="12">
      <c r="A190" s="37"/>
      <c r="B190" s="38"/>
      <c r="C190" s="39"/>
      <c r="D190" s="231" t="s">
        <v>161</v>
      </c>
      <c r="E190" s="39"/>
      <c r="F190" s="232" t="s">
        <v>772</v>
      </c>
      <c r="G190" s="39"/>
      <c r="H190" s="39"/>
      <c r="I190" s="233"/>
      <c r="J190" s="39"/>
      <c r="K190" s="39"/>
      <c r="L190" s="43"/>
      <c r="M190" s="234"/>
      <c r="N190" s="235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161</v>
      </c>
      <c r="AU190" s="16" t="s">
        <v>86</v>
      </c>
    </row>
    <row r="191" spans="1:51" s="13" customFormat="1" ht="12">
      <c r="A191" s="13"/>
      <c r="B191" s="237"/>
      <c r="C191" s="238"/>
      <c r="D191" s="231" t="s">
        <v>181</v>
      </c>
      <c r="E191" s="239" t="s">
        <v>1</v>
      </c>
      <c r="F191" s="240" t="s">
        <v>773</v>
      </c>
      <c r="G191" s="238"/>
      <c r="H191" s="241">
        <v>0.444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7" t="s">
        <v>181</v>
      </c>
      <c r="AU191" s="247" t="s">
        <v>86</v>
      </c>
      <c r="AV191" s="13" t="s">
        <v>86</v>
      </c>
      <c r="AW191" s="13" t="s">
        <v>32</v>
      </c>
      <c r="AX191" s="13" t="s">
        <v>84</v>
      </c>
      <c r="AY191" s="247" t="s">
        <v>152</v>
      </c>
    </row>
    <row r="192" spans="1:63" s="12" customFormat="1" ht="22.8" customHeight="1">
      <c r="A192" s="12"/>
      <c r="B192" s="202"/>
      <c r="C192" s="203"/>
      <c r="D192" s="204" t="s">
        <v>75</v>
      </c>
      <c r="E192" s="216" t="s">
        <v>159</v>
      </c>
      <c r="F192" s="216" t="s">
        <v>774</v>
      </c>
      <c r="G192" s="203"/>
      <c r="H192" s="203"/>
      <c r="I192" s="206"/>
      <c r="J192" s="217">
        <f>BK192</f>
        <v>0</v>
      </c>
      <c r="K192" s="203"/>
      <c r="L192" s="208"/>
      <c r="M192" s="209"/>
      <c r="N192" s="210"/>
      <c r="O192" s="210"/>
      <c r="P192" s="211">
        <f>SUM(P193:P206)</f>
        <v>0</v>
      </c>
      <c r="Q192" s="210"/>
      <c r="R192" s="211">
        <f>SUM(R193:R206)</f>
        <v>3.0094490900000004</v>
      </c>
      <c r="S192" s="210"/>
      <c r="T192" s="212">
        <f>SUM(T193:T206)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3" t="s">
        <v>84</v>
      </c>
      <c r="AT192" s="214" t="s">
        <v>75</v>
      </c>
      <c r="AU192" s="214" t="s">
        <v>84</v>
      </c>
      <c r="AY192" s="213" t="s">
        <v>152</v>
      </c>
      <c r="BK192" s="215">
        <f>SUM(BK193:BK206)</f>
        <v>0</v>
      </c>
    </row>
    <row r="193" spans="1:65" s="2" customFormat="1" ht="21.75" customHeight="1">
      <c r="A193" s="37"/>
      <c r="B193" s="38"/>
      <c r="C193" s="218" t="s">
        <v>248</v>
      </c>
      <c r="D193" s="218" t="s">
        <v>154</v>
      </c>
      <c r="E193" s="219" t="s">
        <v>775</v>
      </c>
      <c r="F193" s="220" t="s">
        <v>776</v>
      </c>
      <c r="G193" s="221" t="s">
        <v>178</v>
      </c>
      <c r="H193" s="222">
        <v>0.49</v>
      </c>
      <c r="I193" s="223"/>
      <c r="J193" s="224">
        <f>ROUND(I193*H193,2)</f>
        <v>0</v>
      </c>
      <c r="K193" s="220" t="s">
        <v>158</v>
      </c>
      <c r="L193" s="43"/>
      <c r="M193" s="225" t="s">
        <v>1</v>
      </c>
      <c r="N193" s="226" t="s">
        <v>41</v>
      </c>
      <c r="O193" s="90"/>
      <c r="P193" s="227">
        <f>O193*H193</f>
        <v>0</v>
      </c>
      <c r="Q193" s="227">
        <v>2.50195</v>
      </c>
      <c r="R193" s="227">
        <f>Q193*H193</f>
        <v>1.2259555</v>
      </c>
      <c r="S193" s="227">
        <v>0</v>
      </c>
      <c r="T193" s="228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9" t="s">
        <v>159</v>
      </c>
      <c r="AT193" s="229" t="s">
        <v>154</v>
      </c>
      <c r="AU193" s="229" t="s">
        <v>86</v>
      </c>
      <c r="AY193" s="16" t="s">
        <v>152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6" t="s">
        <v>84</v>
      </c>
      <c r="BK193" s="230">
        <f>ROUND(I193*H193,2)</f>
        <v>0</v>
      </c>
      <c r="BL193" s="16" t="s">
        <v>159</v>
      </c>
      <c r="BM193" s="229" t="s">
        <v>777</v>
      </c>
    </row>
    <row r="194" spans="1:47" s="2" customFormat="1" ht="12">
      <c r="A194" s="37"/>
      <c r="B194" s="38"/>
      <c r="C194" s="39"/>
      <c r="D194" s="231" t="s">
        <v>161</v>
      </c>
      <c r="E194" s="39"/>
      <c r="F194" s="232" t="s">
        <v>778</v>
      </c>
      <c r="G194" s="39"/>
      <c r="H194" s="39"/>
      <c r="I194" s="233"/>
      <c r="J194" s="39"/>
      <c r="K194" s="39"/>
      <c r="L194" s="43"/>
      <c r="M194" s="234"/>
      <c r="N194" s="235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161</v>
      </c>
      <c r="AU194" s="16" t="s">
        <v>86</v>
      </c>
    </row>
    <row r="195" spans="1:51" s="13" customFormat="1" ht="12">
      <c r="A195" s="13"/>
      <c r="B195" s="237"/>
      <c r="C195" s="238"/>
      <c r="D195" s="231" t="s">
        <v>181</v>
      </c>
      <c r="E195" s="239" t="s">
        <v>1</v>
      </c>
      <c r="F195" s="240" t="s">
        <v>779</v>
      </c>
      <c r="G195" s="238"/>
      <c r="H195" s="241">
        <v>0.49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7" t="s">
        <v>181</v>
      </c>
      <c r="AU195" s="247" t="s">
        <v>86</v>
      </c>
      <c r="AV195" s="13" t="s">
        <v>86</v>
      </c>
      <c r="AW195" s="13" t="s">
        <v>32</v>
      </c>
      <c r="AX195" s="13" t="s">
        <v>84</v>
      </c>
      <c r="AY195" s="247" t="s">
        <v>152</v>
      </c>
    </row>
    <row r="196" spans="1:65" s="2" customFormat="1" ht="21.75" customHeight="1">
      <c r="A196" s="37"/>
      <c r="B196" s="38"/>
      <c r="C196" s="218" t="s">
        <v>255</v>
      </c>
      <c r="D196" s="218" t="s">
        <v>154</v>
      </c>
      <c r="E196" s="219" t="s">
        <v>780</v>
      </c>
      <c r="F196" s="220" t="s">
        <v>781</v>
      </c>
      <c r="G196" s="221" t="s">
        <v>178</v>
      </c>
      <c r="H196" s="222">
        <v>0.27</v>
      </c>
      <c r="I196" s="223"/>
      <c r="J196" s="224">
        <f>ROUND(I196*H196,2)</f>
        <v>0</v>
      </c>
      <c r="K196" s="220" t="s">
        <v>158</v>
      </c>
      <c r="L196" s="43"/>
      <c r="M196" s="225" t="s">
        <v>1</v>
      </c>
      <c r="N196" s="226" t="s">
        <v>41</v>
      </c>
      <c r="O196" s="90"/>
      <c r="P196" s="227">
        <f>O196*H196</f>
        <v>0</v>
      </c>
      <c r="Q196" s="227">
        <v>2.50195</v>
      </c>
      <c r="R196" s="227">
        <f>Q196*H196</f>
        <v>0.6755265</v>
      </c>
      <c r="S196" s="227">
        <v>0</v>
      </c>
      <c r="T196" s="228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9" t="s">
        <v>159</v>
      </c>
      <c r="AT196" s="229" t="s">
        <v>154</v>
      </c>
      <c r="AU196" s="229" t="s">
        <v>86</v>
      </c>
      <c r="AY196" s="16" t="s">
        <v>152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6" t="s">
        <v>84</v>
      </c>
      <c r="BK196" s="230">
        <f>ROUND(I196*H196,2)</f>
        <v>0</v>
      </c>
      <c r="BL196" s="16" t="s">
        <v>159</v>
      </c>
      <c r="BM196" s="229" t="s">
        <v>782</v>
      </c>
    </row>
    <row r="197" spans="1:47" s="2" customFormat="1" ht="12">
      <c r="A197" s="37"/>
      <c r="B197" s="38"/>
      <c r="C197" s="39"/>
      <c r="D197" s="231" t="s">
        <v>161</v>
      </c>
      <c r="E197" s="39"/>
      <c r="F197" s="232" t="s">
        <v>783</v>
      </c>
      <c r="G197" s="39"/>
      <c r="H197" s="39"/>
      <c r="I197" s="233"/>
      <c r="J197" s="39"/>
      <c r="K197" s="39"/>
      <c r="L197" s="43"/>
      <c r="M197" s="234"/>
      <c r="N197" s="235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161</v>
      </c>
      <c r="AU197" s="16" t="s">
        <v>86</v>
      </c>
    </row>
    <row r="198" spans="1:51" s="13" customFormat="1" ht="12">
      <c r="A198" s="13"/>
      <c r="B198" s="237"/>
      <c r="C198" s="238"/>
      <c r="D198" s="231" t="s">
        <v>181</v>
      </c>
      <c r="E198" s="239" t="s">
        <v>1</v>
      </c>
      <c r="F198" s="240" t="s">
        <v>784</v>
      </c>
      <c r="G198" s="238"/>
      <c r="H198" s="241">
        <v>0.27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7" t="s">
        <v>181</v>
      </c>
      <c r="AU198" s="247" t="s">
        <v>86</v>
      </c>
      <c r="AV198" s="13" t="s">
        <v>86</v>
      </c>
      <c r="AW198" s="13" t="s">
        <v>32</v>
      </c>
      <c r="AX198" s="13" t="s">
        <v>84</v>
      </c>
      <c r="AY198" s="247" t="s">
        <v>152</v>
      </c>
    </row>
    <row r="199" spans="1:65" s="2" customFormat="1" ht="24.15" customHeight="1">
      <c r="A199" s="37"/>
      <c r="B199" s="38"/>
      <c r="C199" s="218" t="s">
        <v>260</v>
      </c>
      <c r="D199" s="218" t="s">
        <v>154</v>
      </c>
      <c r="E199" s="219" t="s">
        <v>785</v>
      </c>
      <c r="F199" s="220" t="s">
        <v>786</v>
      </c>
      <c r="G199" s="221" t="s">
        <v>207</v>
      </c>
      <c r="H199" s="222">
        <v>0.017</v>
      </c>
      <c r="I199" s="223"/>
      <c r="J199" s="224">
        <f>ROUND(I199*H199,2)</f>
        <v>0</v>
      </c>
      <c r="K199" s="220" t="s">
        <v>158</v>
      </c>
      <c r="L199" s="43"/>
      <c r="M199" s="225" t="s">
        <v>1</v>
      </c>
      <c r="N199" s="226" t="s">
        <v>41</v>
      </c>
      <c r="O199" s="90"/>
      <c r="P199" s="227">
        <f>O199*H199</f>
        <v>0</v>
      </c>
      <c r="Q199" s="227">
        <v>1.06277</v>
      </c>
      <c r="R199" s="227">
        <f>Q199*H199</f>
        <v>0.01806709</v>
      </c>
      <c r="S199" s="227">
        <v>0</v>
      </c>
      <c r="T199" s="228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9" t="s">
        <v>159</v>
      </c>
      <c r="AT199" s="229" t="s">
        <v>154</v>
      </c>
      <c r="AU199" s="229" t="s">
        <v>86</v>
      </c>
      <c r="AY199" s="16" t="s">
        <v>152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6" t="s">
        <v>84</v>
      </c>
      <c r="BK199" s="230">
        <f>ROUND(I199*H199,2)</f>
        <v>0</v>
      </c>
      <c r="BL199" s="16" t="s">
        <v>159</v>
      </c>
      <c r="BM199" s="229" t="s">
        <v>787</v>
      </c>
    </row>
    <row r="200" spans="1:47" s="2" customFormat="1" ht="12">
      <c r="A200" s="37"/>
      <c r="B200" s="38"/>
      <c r="C200" s="39"/>
      <c r="D200" s="231" t="s">
        <v>161</v>
      </c>
      <c r="E200" s="39"/>
      <c r="F200" s="232" t="s">
        <v>788</v>
      </c>
      <c r="G200" s="39"/>
      <c r="H200" s="39"/>
      <c r="I200" s="233"/>
      <c r="J200" s="39"/>
      <c r="K200" s="39"/>
      <c r="L200" s="43"/>
      <c r="M200" s="234"/>
      <c r="N200" s="235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161</v>
      </c>
      <c r="AU200" s="16" t="s">
        <v>86</v>
      </c>
    </row>
    <row r="201" spans="1:51" s="13" customFormat="1" ht="12">
      <c r="A201" s="13"/>
      <c r="B201" s="237"/>
      <c r="C201" s="238"/>
      <c r="D201" s="231" t="s">
        <v>181</v>
      </c>
      <c r="E201" s="239" t="s">
        <v>1</v>
      </c>
      <c r="F201" s="240" t="s">
        <v>789</v>
      </c>
      <c r="G201" s="238"/>
      <c r="H201" s="241">
        <v>0.017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7" t="s">
        <v>181</v>
      </c>
      <c r="AU201" s="247" t="s">
        <v>86</v>
      </c>
      <c r="AV201" s="13" t="s">
        <v>86</v>
      </c>
      <c r="AW201" s="13" t="s">
        <v>32</v>
      </c>
      <c r="AX201" s="13" t="s">
        <v>84</v>
      </c>
      <c r="AY201" s="247" t="s">
        <v>152</v>
      </c>
    </row>
    <row r="202" spans="1:65" s="2" customFormat="1" ht="21.75" customHeight="1">
      <c r="A202" s="37"/>
      <c r="B202" s="38"/>
      <c r="C202" s="218" t="s">
        <v>265</v>
      </c>
      <c r="D202" s="218" t="s">
        <v>154</v>
      </c>
      <c r="E202" s="219" t="s">
        <v>790</v>
      </c>
      <c r="F202" s="220" t="s">
        <v>791</v>
      </c>
      <c r="G202" s="221" t="s">
        <v>326</v>
      </c>
      <c r="H202" s="222">
        <v>6</v>
      </c>
      <c r="I202" s="223"/>
      <c r="J202" s="224">
        <f>ROUND(I202*H202,2)</f>
        <v>0</v>
      </c>
      <c r="K202" s="220" t="s">
        <v>158</v>
      </c>
      <c r="L202" s="43"/>
      <c r="M202" s="225" t="s">
        <v>1</v>
      </c>
      <c r="N202" s="226" t="s">
        <v>41</v>
      </c>
      <c r="O202" s="90"/>
      <c r="P202" s="227">
        <f>O202*H202</f>
        <v>0</v>
      </c>
      <c r="Q202" s="227">
        <v>0.03465</v>
      </c>
      <c r="R202" s="227">
        <f>Q202*H202</f>
        <v>0.2079</v>
      </c>
      <c r="S202" s="227">
        <v>0</v>
      </c>
      <c r="T202" s="228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9" t="s">
        <v>159</v>
      </c>
      <c r="AT202" s="229" t="s">
        <v>154</v>
      </c>
      <c r="AU202" s="229" t="s">
        <v>86</v>
      </c>
      <c r="AY202" s="16" t="s">
        <v>152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6" t="s">
        <v>84</v>
      </c>
      <c r="BK202" s="230">
        <f>ROUND(I202*H202,2)</f>
        <v>0</v>
      </c>
      <c r="BL202" s="16" t="s">
        <v>159</v>
      </c>
      <c r="BM202" s="229" t="s">
        <v>792</v>
      </c>
    </row>
    <row r="203" spans="1:47" s="2" customFormat="1" ht="12">
      <c r="A203" s="37"/>
      <c r="B203" s="38"/>
      <c r="C203" s="39"/>
      <c r="D203" s="231" t="s">
        <v>161</v>
      </c>
      <c r="E203" s="39"/>
      <c r="F203" s="232" t="s">
        <v>793</v>
      </c>
      <c r="G203" s="39"/>
      <c r="H203" s="39"/>
      <c r="I203" s="233"/>
      <c r="J203" s="39"/>
      <c r="K203" s="39"/>
      <c r="L203" s="43"/>
      <c r="M203" s="234"/>
      <c r="N203" s="235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161</v>
      </c>
      <c r="AU203" s="16" t="s">
        <v>86</v>
      </c>
    </row>
    <row r="204" spans="1:51" s="13" customFormat="1" ht="12">
      <c r="A204" s="13"/>
      <c r="B204" s="237"/>
      <c r="C204" s="238"/>
      <c r="D204" s="231" t="s">
        <v>181</v>
      </c>
      <c r="E204" s="239" t="s">
        <v>1</v>
      </c>
      <c r="F204" s="240" t="s">
        <v>794</v>
      </c>
      <c r="G204" s="238"/>
      <c r="H204" s="241">
        <v>6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7" t="s">
        <v>181</v>
      </c>
      <c r="AU204" s="247" t="s">
        <v>86</v>
      </c>
      <c r="AV204" s="13" t="s">
        <v>86</v>
      </c>
      <c r="AW204" s="13" t="s">
        <v>32</v>
      </c>
      <c r="AX204" s="13" t="s">
        <v>84</v>
      </c>
      <c r="AY204" s="247" t="s">
        <v>152</v>
      </c>
    </row>
    <row r="205" spans="1:65" s="2" customFormat="1" ht="21.75" customHeight="1">
      <c r="A205" s="37"/>
      <c r="B205" s="38"/>
      <c r="C205" s="259" t="s">
        <v>7</v>
      </c>
      <c r="D205" s="259" t="s">
        <v>204</v>
      </c>
      <c r="E205" s="260" t="s">
        <v>795</v>
      </c>
      <c r="F205" s="261" t="s">
        <v>796</v>
      </c>
      <c r="G205" s="262" t="s">
        <v>337</v>
      </c>
      <c r="H205" s="263">
        <v>6</v>
      </c>
      <c r="I205" s="264"/>
      <c r="J205" s="265">
        <f>ROUND(I205*H205,2)</f>
        <v>0</v>
      </c>
      <c r="K205" s="261" t="s">
        <v>158</v>
      </c>
      <c r="L205" s="266"/>
      <c r="M205" s="267" t="s">
        <v>1</v>
      </c>
      <c r="N205" s="268" t="s">
        <v>41</v>
      </c>
      <c r="O205" s="90"/>
      <c r="P205" s="227">
        <f>O205*H205</f>
        <v>0</v>
      </c>
      <c r="Q205" s="227">
        <v>0.147</v>
      </c>
      <c r="R205" s="227">
        <f>Q205*H205</f>
        <v>0.8819999999999999</v>
      </c>
      <c r="S205" s="227">
        <v>0</v>
      </c>
      <c r="T205" s="228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9" t="s">
        <v>195</v>
      </c>
      <c r="AT205" s="229" t="s">
        <v>204</v>
      </c>
      <c r="AU205" s="229" t="s">
        <v>86</v>
      </c>
      <c r="AY205" s="16" t="s">
        <v>152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6" t="s">
        <v>84</v>
      </c>
      <c r="BK205" s="230">
        <f>ROUND(I205*H205,2)</f>
        <v>0</v>
      </c>
      <c r="BL205" s="16" t="s">
        <v>159</v>
      </c>
      <c r="BM205" s="229" t="s">
        <v>797</v>
      </c>
    </row>
    <row r="206" spans="1:47" s="2" customFormat="1" ht="12">
      <c r="A206" s="37"/>
      <c r="B206" s="38"/>
      <c r="C206" s="39"/>
      <c r="D206" s="231" t="s">
        <v>161</v>
      </c>
      <c r="E206" s="39"/>
      <c r="F206" s="232" t="s">
        <v>796</v>
      </c>
      <c r="G206" s="39"/>
      <c r="H206" s="39"/>
      <c r="I206" s="233"/>
      <c r="J206" s="39"/>
      <c r="K206" s="39"/>
      <c r="L206" s="43"/>
      <c r="M206" s="234"/>
      <c r="N206" s="235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161</v>
      </c>
      <c r="AU206" s="16" t="s">
        <v>86</v>
      </c>
    </row>
    <row r="207" spans="1:63" s="12" customFormat="1" ht="22.8" customHeight="1">
      <c r="A207" s="12"/>
      <c r="B207" s="202"/>
      <c r="C207" s="203"/>
      <c r="D207" s="204" t="s">
        <v>75</v>
      </c>
      <c r="E207" s="216" t="s">
        <v>183</v>
      </c>
      <c r="F207" s="216" t="s">
        <v>798</v>
      </c>
      <c r="G207" s="203"/>
      <c r="H207" s="203"/>
      <c r="I207" s="206"/>
      <c r="J207" s="217">
        <f>BK207</f>
        <v>0</v>
      </c>
      <c r="K207" s="203"/>
      <c r="L207" s="208"/>
      <c r="M207" s="209"/>
      <c r="N207" s="210"/>
      <c r="O207" s="210"/>
      <c r="P207" s="211">
        <f>SUM(P208:P210)</f>
        <v>0</v>
      </c>
      <c r="Q207" s="210"/>
      <c r="R207" s="211">
        <f>SUM(R208:R210)</f>
        <v>1.1483999999999999</v>
      </c>
      <c r="S207" s="210"/>
      <c r="T207" s="212">
        <f>SUM(T208:T210)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3" t="s">
        <v>84</v>
      </c>
      <c r="AT207" s="214" t="s">
        <v>75</v>
      </c>
      <c r="AU207" s="214" t="s">
        <v>84</v>
      </c>
      <c r="AY207" s="213" t="s">
        <v>152</v>
      </c>
      <c r="BK207" s="215">
        <f>SUM(BK208:BK210)</f>
        <v>0</v>
      </c>
    </row>
    <row r="208" spans="1:65" s="2" customFormat="1" ht="16.5" customHeight="1">
      <c r="A208" s="37"/>
      <c r="B208" s="38"/>
      <c r="C208" s="218" t="s">
        <v>272</v>
      </c>
      <c r="D208" s="218" t="s">
        <v>154</v>
      </c>
      <c r="E208" s="219" t="s">
        <v>799</v>
      </c>
      <c r="F208" s="220" t="s">
        <v>800</v>
      </c>
      <c r="G208" s="221" t="s">
        <v>178</v>
      </c>
      <c r="H208" s="222">
        <v>0.58</v>
      </c>
      <c r="I208" s="223"/>
      <c r="J208" s="224">
        <f>ROUND(I208*H208,2)</f>
        <v>0</v>
      </c>
      <c r="K208" s="220" t="s">
        <v>158</v>
      </c>
      <c r="L208" s="43"/>
      <c r="M208" s="225" t="s">
        <v>1</v>
      </c>
      <c r="N208" s="226" t="s">
        <v>41</v>
      </c>
      <c r="O208" s="90"/>
      <c r="P208" s="227">
        <f>O208*H208</f>
        <v>0</v>
      </c>
      <c r="Q208" s="227">
        <v>1.98</v>
      </c>
      <c r="R208" s="227">
        <f>Q208*H208</f>
        <v>1.1483999999999999</v>
      </c>
      <c r="S208" s="227">
        <v>0</v>
      </c>
      <c r="T208" s="228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9" t="s">
        <v>159</v>
      </c>
      <c r="AT208" s="229" t="s">
        <v>154</v>
      </c>
      <c r="AU208" s="229" t="s">
        <v>86</v>
      </c>
      <c r="AY208" s="16" t="s">
        <v>152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6" t="s">
        <v>84</v>
      </c>
      <c r="BK208" s="230">
        <f>ROUND(I208*H208,2)</f>
        <v>0</v>
      </c>
      <c r="BL208" s="16" t="s">
        <v>159</v>
      </c>
      <c r="BM208" s="229" t="s">
        <v>801</v>
      </c>
    </row>
    <row r="209" spans="1:47" s="2" customFormat="1" ht="12">
      <c r="A209" s="37"/>
      <c r="B209" s="38"/>
      <c r="C209" s="39"/>
      <c r="D209" s="231" t="s">
        <v>161</v>
      </c>
      <c r="E209" s="39"/>
      <c r="F209" s="232" t="s">
        <v>802</v>
      </c>
      <c r="G209" s="39"/>
      <c r="H209" s="39"/>
      <c r="I209" s="233"/>
      <c r="J209" s="39"/>
      <c r="K209" s="39"/>
      <c r="L209" s="43"/>
      <c r="M209" s="234"/>
      <c r="N209" s="235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161</v>
      </c>
      <c r="AU209" s="16" t="s">
        <v>86</v>
      </c>
    </row>
    <row r="210" spans="1:51" s="13" customFormat="1" ht="12">
      <c r="A210" s="13"/>
      <c r="B210" s="237"/>
      <c r="C210" s="238"/>
      <c r="D210" s="231" t="s">
        <v>181</v>
      </c>
      <c r="E210" s="239" t="s">
        <v>1</v>
      </c>
      <c r="F210" s="240" t="s">
        <v>803</v>
      </c>
      <c r="G210" s="238"/>
      <c r="H210" s="241">
        <v>0.58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7" t="s">
        <v>181</v>
      </c>
      <c r="AU210" s="247" t="s">
        <v>86</v>
      </c>
      <c r="AV210" s="13" t="s">
        <v>86</v>
      </c>
      <c r="AW210" s="13" t="s">
        <v>32</v>
      </c>
      <c r="AX210" s="13" t="s">
        <v>84</v>
      </c>
      <c r="AY210" s="247" t="s">
        <v>152</v>
      </c>
    </row>
    <row r="211" spans="1:63" s="12" customFormat="1" ht="22.8" customHeight="1">
      <c r="A211" s="12"/>
      <c r="B211" s="202"/>
      <c r="C211" s="203"/>
      <c r="D211" s="204" t="s">
        <v>75</v>
      </c>
      <c r="E211" s="216" t="s">
        <v>442</v>
      </c>
      <c r="F211" s="216" t="s">
        <v>443</v>
      </c>
      <c r="G211" s="203"/>
      <c r="H211" s="203"/>
      <c r="I211" s="206"/>
      <c r="J211" s="217">
        <f>BK211</f>
        <v>0</v>
      </c>
      <c r="K211" s="203"/>
      <c r="L211" s="208"/>
      <c r="M211" s="209"/>
      <c r="N211" s="210"/>
      <c r="O211" s="210"/>
      <c r="P211" s="211">
        <f>SUM(P212:P213)</f>
        <v>0</v>
      </c>
      <c r="Q211" s="210"/>
      <c r="R211" s="211">
        <f>SUM(R212:R213)</f>
        <v>0</v>
      </c>
      <c r="S211" s="210"/>
      <c r="T211" s="212">
        <f>SUM(T212:T213)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3" t="s">
        <v>84</v>
      </c>
      <c r="AT211" s="214" t="s">
        <v>75</v>
      </c>
      <c r="AU211" s="214" t="s">
        <v>84</v>
      </c>
      <c r="AY211" s="213" t="s">
        <v>152</v>
      </c>
      <c r="BK211" s="215">
        <f>SUM(BK212:BK213)</f>
        <v>0</v>
      </c>
    </row>
    <row r="212" spans="1:65" s="2" customFormat="1" ht="24.15" customHeight="1">
      <c r="A212" s="37"/>
      <c r="B212" s="38"/>
      <c r="C212" s="218" t="s">
        <v>277</v>
      </c>
      <c r="D212" s="218" t="s">
        <v>154</v>
      </c>
      <c r="E212" s="219" t="s">
        <v>804</v>
      </c>
      <c r="F212" s="220" t="s">
        <v>805</v>
      </c>
      <c r="G212" s="221" t="s">
        <v>207</v>
      </c>
      <c r="H212" s="222">
        <v>76.524</v>
      </c>
      <c r="I212" s="223"/>
      <c r="J212" s="224">
        <f>ROUND(I212*H212,2)</f>
        <v>0</v>
      </c>
      <c r="K212" s="220" t="s">
        <v>158</v>
      </c>
      <c r="L212" s="43"/>
      <c r="M212" s="225" t="s">
        <v>1</v>
      </c>
      <c r="N212" s="226" t="s">
        <v>41</v>
      </c>
      <c r="O212" s="90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9" t="s">
        <v>159</v>
      </c>
      <c r="AT212" s="229" t="s">
        <v>154</v>
      </c>
      <c r="AU212" s="229" t="s">
        <v>86</v>
      </c>
      <c r="AY212" s="16" t="s">
        <v>152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6" t="s">
        <v>84</v>
      </c>
      <c r="BK212" s="230">
        <f>ROUND(I212*H212,2)</f>
        <v>0</v>
      </c>
      <c r="BL212" s="16" t="s">
        <v>159</v>
      </c>
      <c r="BM212" s="229" t="s">
        <v>806</v>
      </c>
    </row>
    <row r="213" spans="1:47" s="2" customFormat="1" ht="12">
      <c r="A213" s="37"/>
      <c r="B213" s="38"/>
      <c r="C213" s="39"/>
      <c r="D213" s="231" t="s">
        <v>161</v>
      </c>
      <c r="E213" s="39"/>
      <c r="F213" s="232" t="s">
        <v>807</v>
      </c>
      <c r="G213" s="39"/>
      <c r="H213" s="39"/>
      <c r="I213" s="233"/>
      <c r="J213" s="39"/>
      <c r="K213" s="39"/>
      <c r="L213" s="43"/>
      <c r="M213" s="234"/>
      <c r="N213" s="235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161</v>
      </c>
      <c r="AU213" s="16" t="s">
        <v>86</v>
      </c>
    </row>
    <row r="214" spans="1:63" s="12" customFormat="1" ht="25.9" customHeight="1">
      <c r="A214" s="12"/>
      <c r="B214" s="202"/>
      <c r="C214" s="203"/>
      <c r="D214" s="204" t="s">
        <v>75</v>
      </c>
      <c r="E214" s="205" t="s">
        <v>808</v>
      </c>
      <c r="F214" s="205" t="s">
        <v>809</v>
      </c>
      <c r="G214" s="203"/>
      <c r="H214" s="203"/>
      <c r="I214" s="206"/>
      <c r="J214" s="207">
        <f>BK214</f>
        <v>0</v>
      </c>
      <c r="K214" s="203"/>
      <c r="L214" s="208"/>
      <c r="M214" s="209"/>
      <c r="N214" s="210"/>
      <c r="O214" s="210"/>
      <c r="P214" s="211">
        <f>P215+P219+P226+P230+P233</f>
        <v>0</v>
      </c>
      <c r="Q214" s="210"/>
      <c r="R214" s="211">
        <f>R215+R219+R226+R230+R233</f>
        <v>2.123573</v>
      </c>
      <c r="S214" s="210"/>
      <c r="T214" s="212">
        <f>T215+T219+T226+T230+T233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3" t="s">
        <v>86</v>
      </c>
      <c r="AT214" s="214" t="s">
        <v>75</v>
      </c>
      <c r="AU214" s="214" t="s">
        <v>76</v>
      </c>
      <c r="AY214" s="213" t="s">
        <v>152</v>
      </c>
      <c r="BK214" s="215">
        <f>BK215+BK219+BK226+BK230+BK233</f>
        <v>0</v>
      </c>
    </row>
    <row r="215" spans="1:63" s="12" customFormat="1" ht="22.8" customHeight="1">
      <c r="A215" s="12"/>
      <c r="B215" s="202"/>
      <c r="C215" s="203"/>
      <c r="D215" s="204" t="s">
        <v>75</v>
      </c>
      <c r="E215" s="216" t="s">
        <v>810</v>
      </c>
      <c r="F215" s="216" t="s">
        <v>811</v>
      </c>
      <c r="G215" s="203"/>
      <c r="H215" s="203"/>
      <c r="I215" s="206"/>
      <c r="J215" s="217">
        <f>BK215</f>
        <v>0</v>
      </c>
      <c r="K215" s="203"/>
      <c r="L215" s="208"/>
      <c r="M215" s="209"/>
      <c r="N215" s="210"/>
      <c r="O215" s="210"/>
      <c r="P215" s="211">
        <f>SUM(P216:P218)</f>
        <v>0</v>
      </c>
      <c r="Q215" s="210"/>
      <c r="R215" s="211">
        <f>SUM(R216:R218)</f>
        <v>0.0256</v>
      </c>
      <c r="S215" s="210"/>
      <c r="T215" s="212">
        <f>SUM(T216:T218)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3" t="s">
        <v>86</v>
      </c>
      <c r="AT215" s="214" t="s">
        <v>75</v>
      </c>
      <c r="AU215" s="214" t="s">
        <v>84</v>
      </c>
      <c r="AY215" s="213" t="s">
        <v>152</v>
      </c>
      <c r="BK215" s="215">
        <f>SUM(BK216:BK218)</f>
        <v>0</v>
      </c>
    </row>
    <row r="216" spans="1:65" s="2" customFormat="1" ht="24.15" customHeight="1">
      <c r="A216" s="37"/>
      <c r="B216" s="38"/>
      <c r="C216" s="218" t="s">
        <v>281</v>
      </c>
      <c r="D216" s="218" t="s">
        <v>154</v>
      </c>
      <c r="E216" s="219" t="s">
        <v>812</v>
      </c>
      <c r="F216" s="220" t="s">
        <v>813</v>
      </c>
      <c r="G216" s="221" t="s">
        <v>157</v>
      </c>
      <c r="H216" s="222">
        <v>32</v>
      </c>
      <c r="I216" s="223"/>
      <c r="J216" s="224">
        <f>ROUND(I216*H216,2)</f>
        <v>0</v>
      </c>
      <c r="K216" s="220" t="s">
        <v>158</v>
      </c>
      <c r="L216" s="43"/>
      <c r="M216" s="225" t="s">
        <v>1</v>
      </c>
      <c r="N216" s="226" t="s">
        <v>41</v>
      </c>
      <c r="O216" s="90"/>
      <c r="P216" s="227">
        <f>O216*H216</f>
        <v>0</v>
      </c>
      <c r="Q216" s="227">
        <v>0.0008</v>
      </c>
      <c r="R216" s="227">
        <f>Q216*H216</f>
        <v>0.0256</v>
      </c>
      <c r="S216" s="227">
        <v>0</v>
      </c>
      <c r="T216" s="228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9" t="s">
        <v>242</v>
      </c>
      <c r="AT216" s="229" t="s">
        <v>154</v>
      </c>
      <c r="AU216" s="229" t="s">
        <v>86</v>
      </c>
      <c r="AY216" s="16" t="s">
        <v>152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6" t="s">
        <v>84</v>
      </c>
      <c r="BK216" s="230">
        <f>ROUND(I216*H216,2)</f>
        <v>0</v>
      </c>
      <c r="BL216" s="16" t="s">
        <v>242</v>
      </c>
      <c r="BM216" s="229" t="s">
        <v>814</v>
      </c>
    </row>
    <row r="217" spans="1:47" s="2" customFormat="1" ht="12">
      <c r="A217" s="37"/>
      <c r="B217" s="38"/>
      <c r="C217" s="39"/>
      <c r="D217" s="231" t="s">
        <v>161</v>
      </c>
      <c r="E217" s="39"/>
      <c r="F217" s="232" t="s">
        <v>815</v>
      </c>
      <c r="G217" s="39"/>
      <c r="H217" s="39"/>
      <c r="I217" s="233"/>
      <c r="J217" s="39"/>
      <c r="K217" s="39"/>
      <c r="L217" s="43"/>
      <c r="M217" s="234"/>
      <c r="N217" s="235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161</v>
      </c>
      <c r="AU217" s="16" t="s">
        <v>86</v>
      </c>
    </row>
    <row r="218" spans="1:51" s="13" customFormat="1" ht="12">
      <c r="A218" s="13"/>
      <c r="B218" s="237"/>
      <c r="C218" s="238"/>
      <c r="D218" s="231" t="s">
        <v>181</v>
      </c>
      <c r="E218" s="239" t="s">
        <v>1</v>
      </c>
      <c r="F218" s="240" t="s">
        <v>323</v>
      </c>
      <c r="G218" s="238"/>
      <c r="H218" s="241">
        <v>32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7" t="s">
        <v>181</v>
      </c>
      <c r="AU218" s="247" t="s">
        <v>86</v>
      </c>
      <c r="AV218" s="13" t="s">
        <v>86</v>
      </c>
      <c r="AW218" s="13" t="s">
        <v>32</v>
      </c>
      <c r="AX218" s="13" t="s">
        <v>84</v>
      </c>
      <c r="AY218" s="247" t="s">
        <v>152</v>
      </c>
    </row>
    <row r="219" spans="1:63" s="12" customFormat="1" ht="22.8" customHeight="1">
      <c r="A219" s="12"/>
      <c r="B219" s="202"/>
      <c r="C219" s="203"/>
      <c r="D219" s="204" t="s">
        <v>75</v>
      </c>
      <c r="E219" s="216" t="s">
        <v>816</v>
      </c>
      <c r="F219" s="216" t="s">
        <v>817</v>
      </c>
      <c r="G219" s="203"/>
      <c r="H219" s="203"/>
      <c r="I219" s="206"/>
      <c r="J219" s="217">
        <f>BK219</f>
        <v>0</v>
      </c>
      <c r="K219" s="203"/>
      <c r="L219" s="208"/>
      <c r="M219" s="209"/>
      <c r="N219" s="210"/>
      <c r="O219" s="210"/>
      <c r="P219" s="211">
        <f>SUM(P220:P225)</f>
        <v>0</v>
      </c>
      <c r="Q219" s="210"/>
      <c r="R219" s="211">
        <f>SUM(R220:R225)</f>
        <v>0.264</v>
      </c>
      <c r="S219" s="210"/>
      <c r="T219" s="212">
        <f>SUM(T220:T225)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3" t="s">
        <v>86</v>
      </c>
      <c r="AT219" s="214" t="s">
        <v>75</v>
      </c>
      <c r="AU219" s="214" t="s">
        <v>84</v>
      </c>
      <c r="AY219" s="213" t="s">
        <v>152</v>
      </c>
      <c r="BK219" s="215">
        <f>SUM(BK220:BK225)</f>
        <v>0</v>
      </c>
    </row>
    <row r="220" spans="1:65" s="2" customFormat="1" ht="16.5" customHeight="1">
      <c r="A220" s="37"/>
      <c r="B220" s="38"/>
      <c r="C220" s="218" t="s">
        <v>286</v>
      </c>
      <c r="D220" s="218" t="s">
        <v>154</v>
      </c>
      <c r="E220" s="219" t="s">
        <v>818</v>
      </c>
      <c r="F220" s="220" t="s">
        <v>819</v>
      </c>
      <c r="G220" s="221" t="s">
        <v>326</v>
      </c>
      <c r="H220" s="222">
        <v>6</v>
      </c>
      <c r="I220" s="223"/>
      <c r="J220" s="224">
        <f>ROUND(I220*H220,2)</f>
        <v>0</v>
      </c>
      <c r="K220" s="220" t="s">
        <v>1</v>
      </c>
      <c r="L220" s="43"/>
      <c r="M220" s="225" t="s">
        <v>1</v>
      </c>
      <c r="N220" s="226" t="s">
        <v>41</v>
      </c>
      <c r="O220" s="90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9" t="s">
        <v>242</v>
      </c>
      <c r="AT220" s="229" t="s">
        <v>154</v>
      </c>
      <c r="AU220" s="229" t="s">
        <v>86</v>
      </c>
      <c r="AY220" s="16" t="s">
        <v>152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6" t="s">
        <v>84</v>
      </c>
      <c r="BK220" s="230">
        <f>ROUND(I220*H220,2)</f>
        <v>0</v>
      </c>
      <c r="BL220" s="16" t="s">
        <v>242</v>
      </c>
      <c r="BM220" s="229" t="s">
        <v>820</v>
      </c>
    </row>
    <row r="221" spans="1:47" s="2" customFormat="1" ht="12">
      <c r="A221" s="37"/>
      <c r="B221" s="38"/>
      <c r="C221" s="39"/>
      <c r="D221" s="231" t="s">
        <v>161</v>
      </c>
      <c r="E221" s="39"/>
      <c r="F221" s="232" t="s">
        <v>819</v>
      </c>
      <c r="G221" s="39"/>
      <c r="H221" s="39"/>
      <c r="I221" s="233"/>
      <c r="J221" s="39"/>
      <c r="K221" s="39"/>
      <c r="L221" s="43"/>
      <c r="M221" s="234"/>
      <c r="N221" s="235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161</v>
      </c>
      <c r="AU221" s="16" t="s">
        <v>86</v>
      </c>
    </row>
    <row r="222" spans="1:65" s="2" customFormat="1" ht="16.5" customHeight="1">
      <c r="A222" s="37"/>
      <c r="B222" s="38"/>
      <c r="C222" s="259" t="s">
        <v>290</v>
      </c>
      <c r="D222" s="259" t="s">
        <v>204</v>
      </c>
      <c r="E222" s="260" t="s">
        <v>821</v>
      </c>
      <c r="F222" s="261" t="s">
        <v>822</v>
      </c>
      <c r="G222" s="262" t="s">
        <v>326</v>
      </c>
      <c r="H222" s="263">
        <v>6</v>
      </c>
      <c r="I222" s="264"/>
      <c r="J222" s="265">
        <f>ROUND(I222*H222,2)</f>
        <v>0</v>
      </c>
      <c r="K222" s="261" t="s">
        <v>158</v>
      </c>
      <c r="L222" s="266"/>
      <c r="M222" s="267" t="s">
        <v>1</v>
      </c>
      <c r="N222" s="268" t="s">
        <v>41</v>
      </c>
      <c r="O222" s="90"/>
      <c r="P222" s="227">
        <f>O222*H222</f>
        <v>0</v>
      </c>
      <c r="Q222" s="227">
        <v>0.032</v>
      </c>
      <c r="R222" s="227">
        <f>Q222*H222</f>
        <v>0.192</v>
      </c>
      <c r="S222" s="227">
        <v>0</v>
      </c>
      <c r="T222" s="228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9" t="s">
        <v>323</v>
      </c>
      <c r="AT222" s="229" t="s">
        <v>204</v>
      </c>
      <c r="AU222" s="229" t="s">
        <v>86</v>
      </c>
      <c r="AY222" s="16" t="s">
        <v>152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6" t="s">
        <v>84</v>
      </c>
      <c r="BK222" s="230">
        <f>ROUND(I222*H222,2)</f>
        <v>0</v>
      </c>
      <c r="BL222" s="16" t="s">
        <v>242</v>
      </c>
      <c r="BM222" s="229" t="s">
        <v>823</v>
      </c>
    </row>
    <row r="223" spans="1:47" s="2" customFormat="1" ht="12">
      <c r="A223" s="37"/>
      <c r="B223" s="38"/>
      <c r="C223" s="39"/>
      <c r="D223" s="231" t="s">
        <v>161</v>
      </c>
      <c r="E223" s="39"/>
      <c r="F223" s="232" t="s">
        <v>822</v>
      </c>
      <c r="G223" s="39"/>
      <c r="H223" s="39"/>
      <c r="I223" s="233"/>
      <c r="J223" s="39"/>
      <c r="K223" s="39"/>
      <c r="L223" s="43"/>
      <c r="M223" s="234"/>
      <c r="N223" s="235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161</v>
      </c>
      <c r="AU223" s="16" t="s">
        <v>86</v>
      </c>
    </row>
    <row r="224" spans="1:65" s="2" customFormat="1" ht="16.5" customHeight="1">
      <c r="A224" s="37"/>
      <c r="B224" s="38"/>
      <c r="C224" s="259" t="s">
        <v>295</v>
      </c>
      <c r="D224" s="259" t="s">
        <v>204</v>
      </c>
      <c r="E224" s="260" t="s">
        <v>824</v>
      </c>
      <c r="F224" s="261" t="s">
        <v>825</v>
      </c>
      <c r="G224" s="262" t="s">
        <v>337</v>
      </c>
      <c r="H224" s="263">
        <v>12</v>
      </c>
      <c r="I224" s="264"/>
      <c r="J224" s="265">
        <f>ROUND(I224*H224,2)</f>
        <v>0</v>
      </c>
      <c r="K224" s="261" t="s">
        <v>158</v>
      </c>
      <c r="L224" s="266"/>
      <c r="M224" s="267" t="s">
        <v>1</v>
      </c>
      <c r="N224" s="268" t="s">
        <v>41</v>
      </c>
      <c r="O224" s="90"/>
      <c r="P224" s="227">
        <f>O224*H224</f>
        <v>0</v>
      </c>
      <c r="Q224" s="227">
        <v>0.006</v>
      </c>
      <c r="R224" s="227">
        <f>Q224*H224</f>
        <v>0.07200000000000001</v>
      </c>
      <c r="S224" s="227">
        <v>0</v>
      </c>
      <c r="T224" s="228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9" t="s">
        <v>323</v>
      </c>
      <c r="AT224" s="229" t="s">
        <v>204</v>
      </c>
      <c r="AU224" s="229" t="s">
        <v>86</v>
      </c>
      <c r="AY224" s="16" t="s">
        <v>152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6" t="s">
        <v>84</v>
      </c>
      <c r="BK224" s="230">
        <f>ROUND(I224*H224,2)</f>
        <v>0</v>
      </c>
      <c r="BL224" s="16" t="s">
        <v>242</v>
      </c>
      <c r="BM224" s="229" t="s">
        <v>826</v>
      </c>
    </row>
    <row r="225" spans="1:47" s="2" customFormat="1" ht="12">
      <c r="A225" s="37"/>
      <c r="B225" s="38"/>
      <c r="C225" s="39"/>
      <c r="D225" s="231" t="s">
        <v>161</v>
      </c>
      <c r="E225" s="39"/>
      <c r="F225" s="232" t="s">
        <v>825</v>
      </c>
      <c r="G225" s="39"/>
      <c r="H225" s="39"/>
      <c r="I225" s="233"/>
      <c r="J225" s="39"/>
      <c r="K225" s="39"/>
      <c r="L225" s="43"/>
      <c r="M225" s="234"/>
      <c r="N225" s="235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161</v>
      </c>
      <c r="AU225" s="16" t="s">
        <v>86</v>
      </c>
    </row>
    <row r="226" spans="1:63" s="12" customFormat="1" ht="22.8" customHeight="1">
      <c r="A226" s="12"/>
      <c r="B226" s="202"/>
      <c r="C226" s="203"/>
      <c r="D226" s="204" t="s">
        <v>75</v>
      </c>
      <c r="E226" s="216" t="s">
        <v>827</v>
      </c>
      <c r="F226" s="216" t="s">
        <v>828</v>
      </c>
      <c r="G226" s="203"/>
      <c r="H226" s="203"/>
      <c r="I226" s="206"/>
      <c r="J226" s="217">
        <f>BK226</f>
        <v>0</v>
      </c>
      <c r="K226" s="203"/>
      <c r="L226" s="208"/>
      <c r="M226" s="209"/>
      <c r="N226" s="210"/>
      <c r="O226" s="210"/>
      <c r="P226" s="211">
        <f>SUM(P227:P229)</f>
        <v>0</v>
      </c>
      <c r="Q226" s="210"/>
      <c r="R226" s="211">
        <f>SUM(R227:R229)</f>
        <v>0.011269999999999999</v>
      </c>
      <c r="S226" s="210"/>
      <c r="T226" s="212">
        <f>SUM(T227:T229)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3" t="s">
        <v>86</v>
      </c>
      <c r="AT226" s="214" t="s">
        <v>75</v>
      </c>
      <c r="AU226" s="214" t="s">
        <v>84</v>
      </c>
      <c r="AY226" s="213" t="s">
        <v>152</v>
      </c>
      <c r="BK226" s="215">
        <f>SUM(BK227:BK229)</f>
        <v>0</v>
      </c>
    </row>
    <row r="227" spans="1:65" s="2" customFormat="1" ht="24.15" customHeight="1">
      <c r="A227" s="37"/>
      <c r="B227" s="38"/>
      <c r="C227" s="218" t="s">
        <v>300</v>
      </c>
      <c r="D227" s="218" t="s">
        <v>154</v>
      </c>
      <c r="E227" s="219" t="s">
        <v>829</v>
      </c>
      <c r="F227" s="220" t="s">
        <v>830</v>
      </c>
      <c r="G227" s="221" t="s">
        <v>157</v>
      </c>
      <c r="H227" s="222">
        <v>0.7</v>
      </c>
      <c r="I227" s="223"/>
      <c r="J227" s="224">
        <f>ROUND(I227*H227,2)</f>
        <v>0</v>
      </c>
      <c r="K227" s="220" t="s">
        <v>158</v>
      </c>
      <c r="L227" s="43"/>
      <c r="M227" s="225" t="s">
        <v>1</v>
      </c>
      <c r="N227" s="226" t="s">
        <v>41</v>
      </c>
      <c r="O227" s="90"/>
      <c r="P227" s="227">
        <f>O227*H227</f>
        <v>0</v>
      </c>
      <c r="Q227" s="227">
        <v>0.0161</v>
      </c>
      <c r="R227" s="227">
        <f>Q227*H227</f>
        <v>0.011269999999999999</v>
      </c>
      <c r="S227" s="227">
        <v>0</v>
      </c>
      <c r="T227" s="228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9" t="s">
        <v>242</v>
      </c>
      <c r="AT227" s="229" t="s">
        <v>154</v>
      </c>
      <c r="AU227" s="229" t="s">
        <v>86</v>
      </c>
      <c r="AY227" s="16" t="s">
        <v>152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6" t="s">
        <v>84</v>
      </c>
      <c r="BK227" s="230">
        <f>ROUND(I227*H227,2)</f>
        <v>0</v>
      </c>
      <c r="BL227" s="16" t="s">
        <v>242</v>
      </c>
      <c r="BM227" s="229" t="s">
        <v>831</v>
      </c>
    </row>
    <row r="228" spans="1:47" s="2" customFormat="1" ht="12">
      <c r="A228" s="37"/>
      <c r="B228" s="38"/>
      <c r="C228" s="39"/>
      <c r="D228" s="231" t="s">
        <v>161</v>
      </c>
      <c r="E228" s="39"/>
      <c r="F228" s="232" t="s">
        <v>832</v>
      </c>
      <c r="G228" s="39"/>
      <c r="H228" s="39"/>
      <c r="I228" s="233"/>
      <c r="J228" s="39"/>
      <c r="K228" s="39"/>
      <c r="L228" s="43"/>
      <c r="M228" s="234"/>
      <c r="N228" s="235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161</v>
      </c>
      <c r="AU228" s="16" t="s">
        <v>86</v>
      </c>
    </row>
    <row r="229" spans="1:51" s="13" customFormat="1" ht="12">
      <c r="A229" s="13"/>
      <c r="B229" s="237"/>
      <c r="C229" s="238"/>
      <c r="D229" s="231" t="s">
        <v>181</v>
      </c>
      <c r="E229" s="239" t="s">
        <v>1</v>
      </c>
      <c r="F229" s="240" t="s">
        <v>833</v>
      </c>
      <c r="G229" s="238"/>
      <c r="H229" s="241">
        <v>0.7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7" t="s">
        <v>181</v>
      </c>
      <c r="AU229" s="247" t="s">
        <v>86</v>
      </c>
      <c r="AV229" s="13" t="s">
        <v>86</v>
      </c>
      <c r="AW229" s="13" t="s">
        <v>32</v>
      </c>
      <c r="AX229" s="13" t="s">
        <v>84</v>
      </c>
      <c r="AY229" s="247" t="s">
        <v>152</v>
      </c>
    </row>
    <row r="230" spans="1:63" s="12" customFormat="1" ht="22.8" customHeight="1">
      <c r="A230" s="12"/>
      <c r="B230" s="202"/>
      <c r="C230" s="203"/>
      <c r="D230" s="204" t="s">
        <v>75</v>
      </c>
      <c r="E230" s="216" t="s">
        <v>834</v>
      </c>
      <c r="F230" s="216" t="s">
        <v>835</v>
      </c>
      <c r="G230" s="203"/>
      <c r="H230" s="203"/>
      <c r="I230" s="206"/>
      <c r="J230" s="217">
        <f>BK230</f>
        <v>0</v>
      </c>
      <c r="K230" s="203"/>
      <c r="L230" s="208"/>
      <c r="M230" s="209"/>
      <c r="N230" s="210"/>
      <c r="O230" s="210"/>
      <c r="P230" s="211">
        <f>SUM(P231:P232)</f>
        <v>0</v>
      </c>
      <c r="Q230" s="210"/>
      <c r="R230" s="211">
        <f>SUM(R231:R232)</f>
        <v>0.004683</v>
      </c>
      <c r="S230" s="210"/>
      <c r="T230" s="212">
        <f>SUM(T231:T232)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3" t="s">
        <v>86</v>
      </c>
      <c r="AT230" s="214" t="s">
        <v>75</v>
      </c>
      <c r="AU230" s="214" t="s">
        <v>84</v>
      </c>
      <c r="AY230" s="213" t="s">
        <v>152</v>
      </c>
      <c r="BK230" s="215">
        <f>SUM(BK231:BK232)</f>
        <v>0</v>
      </c>
    </row>
    <row r="231" spans="1:65" s="2" customFormat="1" ht="33" customHeight="1">
      <c r="A231" s="37"/>
      <c r="B231" s="38"/>
      <c r="C231" s="218" t="s">
        <v>305</v>
      </c>
      <c r="D231" s="218" t="s">
        <v>154</v>
      </c>
      <c r="E231" s="219" t="s">
        <v>836</v>
      </c>
      <c r="F231" s="220" t="s">
        <v>837</v>
      </c>
      <c r="G231" s="221" t="s">
        <v>157</v>
      </c>
      <c r="H231" s="222">
        <v>0.7</v>
      </c>
      <c r="I231" s="223"/>
      <c r="J231" s="224">
        <f>ROUND(I231*H231,2)</f>
        <v>0</v>
      </c>
      <c r="K231" s="220" t="s">
        <v>158</v>
      </c>
      <c r="L231" s="43"/>
      <c r="M231" s="225" t="s">
        <v>1</v>
      </c>
      <c r="N231" s="226" t="s">
        <v>41</v>
      </c>
      <c r="O231" s="90"/>
      <c r="P231" s="227">
        <f>O231*H231</f>
        <v>0</v>
      </c>
      <c r="Q231" s="227">
        <v>0.00669</v>
      </c>
      <c r="R231" s="227">
        <f>Q231*H231</f>
        <v>0.004683</v>
      </c>
      <c r="S231" s="227">
        <v>0</v>
      </c>
      <c r="T231" s="228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9" t="s">
        <v>242</v>
      </c>
      <c r="AT231" s="229" t="s">
        <v>154</v>
      </c>
      <c r="AU231" s="229" t="s">
        <v>86</v>
      </c>
      <c r="AY231" s="16" t="s">
        <v>152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6" t="s">
        <v>84</v>
      </c>
      <c r="BK231" s="230">
        <f>ROUND(I231*H231,2)</f>
        <v>0</v>
      </c>
      <c r="BL231" s="16" t="s">
        <v>242</v>
      </c>
      <c r="BM231" s="229" t="s">
        <v>838</v>
      </c>
    </row>
    <row r="232" spans="1:47" s="2" customFormat="1" ht="12">
      <c r="A232" s="37"/>
      <c r="B232" s="38"/>
      <c r="C232" s="39"/>
      <c r="D232" s="231" t="s">
        <v>161</v>
      </c>
      <c r="E232" s="39"/>
      <c r="F232" s="232" t="s">
        <v>839</v>
      </c>
      <c r="G232" s="39"/>
      <c r="H232" s="39"/>
      <c r="I232" s="233"/>
      <c r="J232" s="39"/>
      <c r="K232" s="39"/>
      <c r="L232" s="43"/>
      <c r="M232" s="234"/>
      <c r="N232" s="235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161</v>
      </c>
      <c r="AU232" s="16" t="s">
        <v>86</v>
      </c>
    </row>
    <row r="233" spans="1:63" s="12" customFormat="1" ht="22.8" customHeight="1">
      <c r="A233" s="12"/>
      <c r="B233" s="202"/>
      <c r="C233" s="203"/>
      <c r="D233" s="204" t="s">
        <v>75</v>
      </c>
      <c r="E233" s="216" t="s">
        <v>840</v>
      </c>
      <c r="F233" s="216" t="s">
        <v>841</v>
      </c>
      <c r="G233" s="203"/>
      <c r="H233" s="203"/>
      <c r="I233" s="206"/>
      <c r="J233" s="217">
        <f>BK233</f>
        <v>0</v>
      </c>
      <c r="K233" s="203"/>
      <c r="L233" s="208"/>
      <c r="M233" s="209"/>
      <c r="N233" s="210"/>
      <c r="O233" s="210"/>
      <c r="P233" s="211">
        <f>SUM(P234:P248)</f>
        <v>0</v>
      </c>
      <c r="Q233" s="210"/>
      <c r="R233" s="211">
        <f>SUM(R234:R248)</f>
        <v>1.81802</v>
      </c>
      <c r="S233" s="210"/>
      <c r="T233" s="212">
        <f>SUM(T234:T248)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3" t="s">
        <v>86</v>
      </c>
      <c r="AT233" s="214" t="s">
        <v>75</v>
      </c>
      <c r="AU233" s="214" t="s">
        <v>84</v>
      </c>
      <c r="AY233" s="213" t="s">
        <v>152</v>
      </c>
      <c r="BK233" s="215">
        <f>SUM(BK234:BK248)</f>
        <v>0</v>
      </c>
    </row>
    <row r="234" spans="1:65" s="2" customFormat="1" ht="24.15" customHeight="1">
      <c r="A234" s="37"/>
      <c r="B234" s="38"/>
      <c r="C234" s="218" t="s">
        <v>311</v>
      </c>
      <c r="D234" s="218" t="s">
        <v>154</v>
      </c>
      <c r="E234" s="219" t="s">
        <v>842</v>
      </c>
      <c r="F234" s="220" t="s">
        <v>843</v>
      </c>
      <c r="G234" s="221" t="s">
        <v>326</v>
      </c>
      <c r="H234" s="222">
        <v>17</v>
      </c>
      <c r="I234" s="223"/>
      <c r="J234" s="224">
        <f>ROUND(I234*H234,2)</f>
        <v>0</v>
      </c>
      <c r="K234" s="220" t="s">
        <v>158</v>
      </c>
      <c r="L234" s="43"/>
      <c r="M234" s="225" t="s">
        <v>1</v>
      </c>
      <c r="N234" s="226" t="s">
        <v>41</v>
      </c>
      <c r="O234" s="90"/>
      <c r="P234" s="227">
        <f>O234*H234</f>
        <v>0</v>
      </c>
      <c r="Q234" s="227">
        <v>6E-05</v>
      </c>
      <c r="R234" s="227">
        <f>Q234*H234</f>
        <v>0.00102</v>
      </c>
      <c r="S234" s="227">
        <v>0</v>
      </c>
      <c r="T234" s="228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9" t="s">
        <v>242</v>
      </c>
      <c r="AT234" s="229" t="s">
        <v>154</v>
      </c>
      <c r="AU234" s="229" t="s">
        <v>86</v>
      </c>
      <c r="AY234" s="16" t="s">
        <v>152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6" t="s">
        <v>84</v>
      </c>
      <c r="BK234" s="230">
        <f>ROUND(I234*H234,2)</f>
        <v>0</v>
      </c>
      <c r="BL234" s="16" t="s">
        <v>242</v>
      </c>
      <c r="BM234" s="229" t="s">
        <v>844</v>
      </c>
    </row>
    <row r="235" spans="1:47" s="2" customFormat="1" ht="12">
      <c r="A235" s="37"/>
      <c r="B235" s="38"/>
      <c r="C235" s="39"/>
      <c r="D235" s="231" t="s">
        <v>161</v>
      </c>
      <c r="E235" s="39"/>
      <c r="F235" s="232" t="s">
        <v>845</v>
      </c>
      <c r="G235" s="39"/>
      <c r="H235" s="39"/>
      <c r="I235" s="233"/>
      <c r="J235" s="39"/>
      <c r="K235" s="39"/>
      <c r="L235" s="43"/>
      <c r="M235" s="234"/>
      <c r="N235" s="235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161</v>
      </c>
      <c r="AU235" s="16" t="s">
        <v>86</v>
      </c>
    </row>
    <row r="236" spans="1:65" s="2" customFormat="1" ht="24.15" customHeight="1">
      <c r="A236" s="37"/>
      <c r="B236" s="38"/>
      <c r="C236" s="218" t="s">
        <v>317</v>
      </c>
      <c r="D236" s="218" t="s">
        <v>154</v>
      </c>
      <c r="E236" s="219" t="s">
        <v>846</v>
      </c>
      <c r="F236" s="220" t="s">
        <v>847</v>
      </c>
      <c r="G236" s="221" t="s">
        <v>326</v>
      </c>
      <c r="H236" s="222">
        <v>4.692</v>
      </c>
      <c r="I236" s="223"/>
      <c r="J236" s="224">
        <f>ROUND(I236*H236,2)</f>
        <v>0</v>
      </c>
      <c r="K236" s="220" t="s">
        <v>158</v>
      </c>
      <c r="L236" s="43"/>
      <c r="M236" s="225" t="s">
        <v>1</v>
      </c>
      <c r="N236" s="226" t="s">
        <v>41</v>
      </c>
      <c r="O236" s="90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9" t="s">
        <v>242</v>
      </c>
      <c r="AT236" s="229" t="s">
        <v>154</v>
      </c>
      <c r="AU236" s="229" t="s">
        <v>86</v>
      </c>
      <c r="AY236" s="16" t="s">
        <v>152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6" t="s">
        <v>84</v>
      </c>
      <c r="BK236" s="230">
        <f>ROUND(I236*H236,2)</f>
        <v>0</v>
      </c>
      <c r="BL236" s="16" t="s">
        <v>242</v>
      </c>
      <c r="BM236" s="229" t="s">
        <v>848</v>
      </c>
    </row>
    <row r="237" spans="1:47" s="2" customFormat="1" ht="12">
      <c r="A237" s="37"/>
      <c r="B237" s="38"/>
      <c r="C237" s="39"/>
      <c r="D237" s="231" t="s">
        <v>161</v>
      </c>
      <c r="E237" s="39"/>
      <c r="F237" s="232" t="s">
        <v>849</v>
      </c>
      <c r="G237" s="39"/>
      <c r="H237" s="39"/>
      <c r="I237" s="233"/>
      <c r="J237" s="39"/>
      <c r="K237" s="39"/>
      <c r="L237" s="43"/>
      <c r="M237" s="234"/>
      <c r="N237" s="235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161</v>
      </c>
      <c r="AU237" s="16" t="s">
        <v>86</v>
      </c>
    </row>
    <row r="238" spans="1:51" s="13" customFormat="1" ht="12">
      <c r="A238" s="13"/>
      <c r="B238" s="237"/>
      <c r="C238" s="238"/>
      <c r="D238" s="231" t="s">
        <v>181</v>
      </c>
      <c r="E238" s="239" t="s">
        <v>1</v>
      </c>
      <c r="F238" s="240" t="s">
        <v>850</v>
      </c>
      <c r="G238" s="238"/>
      <c r="H238" s="241">
        <v>4.692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7" t="s">
        <v>181</v>
      </c>
      <c r="AU238" s="247" t="s">
        <v>86</v>
      </c>
      <c r="AV238" s="13" t="s">
        <v>86</v>
      </c>
      <c r="AW238" s="13" t="s">
        <v>32</v>
      </c>
      <c r="AX238" s="13" t="s">
        <v>84</v>
      </c>
      <c r="AY238" s="247" t="s">
        <v>152</v>
      </c>
    </row>
    <row r="239" spans="1:65" s="2" customFormat="1" ht="24.15" customHeight="1">
      <c r="A239" s="37"/>
      <c r="B239" s="38"/>
      <c r="C239" s="218" t="s">
        <v>323</v>
      </c>
      <c r="D239" s="218" t="s">
        <v>154</v>
      </c>
      <c r="E239" s="219" t="s">
        <v>851</v>
      </c>
      <c r="F239" s="220" t="s">
        <v>852</v>
      </c>
      <c r="G239" s="221" t="s">
        <v>239</v>
      </c>
      <c r="H239" s="222">
        <v>650</v>
      </c>
      <c r="I239" s="223"/>
      <c r="J239" s="224">
        <f>ROUND(I239*H239,2)</f>
        <v>0</v>
      </c>
      <c r="K239" s="220" t="s">
        <v>158</v>
      </c>
      <c r="L239" s="43"/>
      <c r="M239" s="225" t="s">
        <v>1</v>
      </c>
      <c r="N239" s="226" t="s">
        <v>41</v>
      </c>
      <c r="O239" s="90"/>
      <c r="P239" s="227">
        <f>O239*H239</f>
        <v>0</v>
      </c>
      <c r="Q239" s="227">
        <v>6E-05</v>
      </c>
      <c r="R239" s="227">
        <f>Q239*H239</f>
        <v>0.039</v>
      </c>
      <c r="S239" s="227">
        <v>0</v>
      </c>
      <c r="T239" s="228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9" t="s">
        <v>242</v>
      </c>
      <c r="AT239" s="229" t="s">
        <v>154</v>
      </c>
      <c r="AU239" s="229" t="s">
        <v>86</v>
      </c>
      <c r="AY239" s="16" t="s">
        <v>152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6" t="s">
        <v>84</v>
      </c>
      <c r="BK239" s="230">
        <f>ROUND(I239*H239,2)</f>
        <v>0</v>
      </c>
      <c r="BL239" s="16" t="s">
        <v>242</v>
      </c>
      <c r="BM239" s="229" t="s">
        <v>853</v>
      </c>
    </row>
    <row r="240" spans="1:47" s="2" customFormat="1" ht="12">
      <c r="A240" s="37"/>
      <c r="B240" s="38"/>
      <c r="C240" s="39"/>
      <c r="D240" s="231" t="s">
        <v>161</v>
      </c>
      <c r="E240" s="39"/>
      <c r="F240" s="232" t="s">
        <v>854</v>
      </c>
      <c r="G240" s="39"/>
      <c r="H240" s="39"/>
      <c r="I240" s="233"/>
      <c r="J240" s="39"/>
      <c r="K240" s="39"/>
      <c r="L240" s="43"/>
      <c r="M240" s="234"/>
      <c r="N240" s="235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161</v>
      </c>
      <c r="AU240" s="16" t="s">
        <v>86</v>
      </c>
    </row>
    <row r="241" spans="1:51" s="13" customFormat="1" ht="12">
      <c r="A241" s="13"/>
      <c r="B241" s="237"/>
      <c r="C241" s="238"/>
      <c r="D241" s="231" t="s">
        <v>181</v>
      </c>
      <c r="E241" s="239" t="s">
        <v>1</v>
      </c>
      <c r="F241" s="240" t="s">
        <v>855</v>
      </c>
      <c r="G241" s="238"/>
      <c r="H241" s="241">
        <v>650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7" t="s">
        <v>181</v>
      </c>
      <c r="AU241" s="247" t="s">
        <v>86</v>
      </c>
      <c r="AV241" s="13" t="s">
        <v>86</v>
      </c>
      <c r="AW241" s="13" t="s">
        <v>32</v>
      </c>
      <c r="AX241" s="13" t="s">
        <v>84</v>
      </c>
      <c r="AY241" s="247" t="s">
        <v>152</v>
      </c>
    </row>
    <row r="242" spans="1:65" s="2" customFormat="1" ht="16.5" customHeight="1">
      <c r="A242" s="37"/>
      <c r="B242" s="38"/>
      <c r="C242" s="259" t="s">
        <v>329</v>
      </c>
      <c r="D242" s="259" t="s">
        <v>204</v>
      </c>
      <c r="E242" s="260" t="s">
        <v>856</v>
      </c>
      <c r="F242" s="261" t="s">
        <v>857</v>
      </c>
      <c r="G242" s="262" t="s">
        <v>207</v>
      </c>
      <c r="H242" s="263">
        <v>0.918</v>
      </c>
      <c r="I242" s="264"/>
      <c r="J242" s="265">
        <f>ROUND(I242*H242,2)</f>
        <v>0</v>
      </c>
      <c r="K242" s="261" t="s">
        <v>1</v>
      </c>
      <c r="L242" s="266"/>
      <c r="M242" s="267" t="s">
        <v>1</v>
      </c>
      <c r="N242" s="268" t="s">
        <v>41</v>
      </c>
      <c r="O242" s="90"/>
      <c r="P242" s="227">
        <f>O242*H242</f>
        <v>0</v>
      </c>
      <c r="Q242" s="227">
        <v>1</v>
      </c>
      <c r="R242" s="227">
        <f>Q242*H242</f>
        <v>0.918</v>
      </c>
      <c r="S242" s="227">
        <v>0</v>
      </c>
      <c r="T242" s="228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9" t="s">
        <v>323</v>
      </c>
      <c r="AT242" s="229" t="s">
        <v>204</v>
      </c>
      <c r="AU242" s="229" t="s">
        <v>86</v>
      </c>
      <c r="AY242" s="16" t="s">
        <v>152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6" t="s">
        <v>84</v>
      </c>
      <c r="BK242" s="230">
        <f>ROUND(I242*H242,2)</f>
        <v>0</v>
      </c>
      <c r="BL242" s="16" t="s">
        <v>242</v>
      </c>
      <c r="BM242" s="229" t="s">
        <v>858</v>
      </c>
    </row>
    <row r="243" spans="1:47" s="2" customFormat="1" ht="12">
      <c r="A243" s="37"/>
      <c r="B243" s="38"/>
      <c r="C243" s="39"/>
      <c r="D243" s="231" t="s">
        <v>161</v>
      </c>
      <c r="E243" s="39"/>
      <c r="F243" s="232" t="s">
        <v>859</v>
      </c>
      <c r="G243" s="39"/>
      <c r="H243" s="39"/>
      <c r="I243" s="233"/>
      <c r="J243" s="39"/>
      <c r="K243" s="39"/>
      <c r="L243" s="43"/>
      <c r="M243" s="234"/>
      <c r="N243" s="235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161</v>
      </c>
      <c r="AU243" s="16" t="s">
        <v>86</v>
      </c>
    </row>
    <row r="244" spans="1:65" s="2" customFormat="1" ht="16.5" customHeight="1">
      <c r="A244" s="37"/>
      <c r="B244" s="38"/>
      <c r="C244" s="259" t="s">
        <v>334</v>
      </c>
      <c r="D244" s="259" t="s">
        <v>204</v>
      </c>
      <c r="E244" s="260" t="s">
        <v>860</v>
      </c>
      <c r="F244" s="261" t="s">
        <v>861</v>
      </c>
      <c r="G244" s="262" t="s">
        <v>326</v>
      </c>
      <c r="H244" s="263">
        <v>34.4</v>
      </c>
      <c r="I244" s="264"/>
      <c r="J244" s="265">
        <f>ROUND(I244*H244,2)</f>
        <v>0</v>
      </c>
      <c r="K244" s="261" t="s">
        <v>1</v>
      </c>
      <c r="L244" s="266"/>
      <c r="M244" s="267" t="s">
        <v>1</v>
      </c>
      <c r="N244" s="268" t="s">
        <v>41</v>
      </c>
      <c r="O244" s="90"/>
      <c r="P244" s="227">
        <f>O244*H244</f>
        <v>0</v>
      </c>
      <c r="Q244" s="227">
        <v>0.025</v>
      </c>
      <c r="R244" s="227">
        <f>Q244*H244</f>
        <v>0.86</v>
      </c>
      <c r="S244" s="227">
        <v>0</v>
      </c>
      <c r="T244" s="228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9" t="s">
        <v>323</v>
      </c>
      <c r="AT244" s="229" t="s">
        <v>204</v>
      </c>
      <c r="AU244" s="229" t="s">
        <v>86</v>
      </c>
      <c r="AY244" s="16" t="s">
        <v>152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6" t="s">
        <v>84</v>
      </c>
      <c r="BK244" s="230">
        <f>ROUND(I244*H244,2)</f>
        <v>0</v>
      </c>
      <c r="BL244" s="16" t="s">
        <v>242</v>
      </c>
      <c r="BM244" s="229" t="s">
        <v>862</v>
      </c>
    </row>
    <row r="245" spans="1:47" s="2" customFormat="1" ht="12">
      <c r="A245" s="37"/>
      <c r="B245" s="38"/>
      <c r="C245" s="39"/>
      <c r="D245" s="231" t="s">
        <v>161</v>
      </c>
      <c r="E245" s="39"/>
      <c r="F245" s="232" t="s">
        <v>861</v>
      </c>
      <c r="G245" s="39"/>
      <c r="H245" s="39"/>
      <c r="I245" s="233"/>
      <c r="J245" s="39"/>
      <c r="K245" s="39"/>
      <c r="L245" s="43"/>
      <c r="M245" s="234"/>
      <c r="N245" s="235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161</v>
      </c>
      <c r="AU245" s="16" t="s">
        <v>86</v>
      </c>
    </row>
    <row r="246" spans="1:51" s="13" customFormat="1" ht="12">
      <c r="A246" s="13"/>
      <c r="B246" s="237"/>
      <c r="C246" s="238"/>
      <c r="D246" s="231" t="s">
        <v>181</v>
      </c>
      <c r="E246" s="239" t="s">
        <v>1</v>
      </c>
      <c r="F246" s="240" t="s">
        <v>863</v>
      </c>
      <c r="G246" s="238"/>
      <c r="H246" s="241">
        <v>34.4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7" t="s">
        <v>181</v>
      </c>
      <c r="AU246" s="247" t="s">
        <v>86</v>
      </c>
      <c r="AV246" s="13" t="s">
        <v>86</v>
      </c>
      <c r="AW246" s="13" t="s">
        <v>32</v>
      </c>
      <c r="AX246" s="13" t="s">
        <v>84</v>
      </c>
      <c r="AY246" s="247" t="s">
        <v>152</v>
      </c>
    </row>
    <row r="247" spans="1:65" s="2" customFormat="1" ht="24.15" customHeight="1">
      <c r="A247" s="37"/>
      <c r="B247" s="38"/>
      <c r="C247" s="218" t="s">
        <v>340</v>
      </c>
      <c r="D247" s="218" t="s">
        <v>154</v>
      </c>
      <c r="E247" s="219" t="s">
        <v>864</v>
      </c>
      <c r="F247" s="220" t="s">
        <v>865</v>
      </c>
      <c r="G247" s="221" t="s">
        <v>207</v>
      </c>
      <c r="H247" s="222">
        <v>1.818</v>
      </c>
      <c r="I247" s="223"/>
      <c r="J247" s="224">
        <f>ROUND(I247*H247,2)</f>
        <v>0</v>
      </c>
      <c r="K247" s="220" t="s">
        <v>158</v>
      </c>
      <c r="L247" s="43"/>
      <c r="M247" s="225" t="s">
        <v>1</v>
      </c>
      <c r="N247" s="226" t="s">
        <v>41</v>
      </c>
      <c r="O247" s="90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9" t="s">
        <v>242</v>
      </c>
      <c r="AT247" s="229" t="s">
        <v>154</v>
      </c>
      <c r="AU247" s="229" t="s">
        <v>86</v>
      </c>
      <c r="AY247" s="16" t="s">
        <v>152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6" t="s">
        <v>84</v>
      </c>
      <c r="BK247" s="230">
        <f>ROUND(I247*H247,2)</f>
        <v>0</v>
      </c>
      <c r="BL247" s="16" t="s">
        <v>242</v>
      </c>
      <c r="BM247" s="229" t="s">
        <v>866</v>
      </c>
    </row>
    <row r="248" spans="1:47" s="2" customFormat="1" ht="12">
      <c r="A248" s="37"/>
      <c r="B248" s="38"/>
      <c r="C248" s="39"/>
      <c r="D248" s="231" t="s">
        <v>161</v>
      </c>
      <c r="E248" s="39"/>
      <c r="F248" s="232" t="s">
        <v>867</v>
      </c>
      <c r="G248" s="39"/>
      <c r="H248" s="39"/>
      <c r="I248" s="233"/>
      <c r="J248" s="39"/>
      <c r="K248" s="39"/>
      <c r="L248" s="43"/>
      <c r="M248" s="269"/>
      <c r="N248" s="270"/>
      <c r="O248" s="271"/>
      <c r="P248" s="271"/>
      <c r="Q248" s="271"/>
      <c r="R248" s="271"/>
      <c r="S248" s="271"/>
      <c r="T248" s="272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161</v>
      </c>
      <c r="AU248" s="16" t="s">
        <v>86</v>
      </c>
    </row>
    <row r="249" spans="1:31" s="2" customFormat="1" ht="6.95" customHeight="1">
      <c r="A249" s="37"/>
      <c r="B249" s="65"/>
      <c r="C249" s="66"/>
      <c r="D249" s="66"/>
      <c r="E249" s="66"/>
      <c r="F249" s="66"/>
      <c r="G249" s="66"/>
      <c r="H249" s="66"/>
      <c r="I249" s="66"/>
      <c r="J249" s="66"/>
      <c r="K249" s="66"/>
      <c r="L249" s="43"/>
      <c r="M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</row>
  </sheetData>
  <sheetProtection password="CC35" sheet="1" objects="1" scenarios="1" formatColumns="0" formatRows="0" autoFilter="0"/>
  <autoFilter ref="C128:K248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Komunikace pro pěší a cyklisty průmyslová zóna I. etapa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868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465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31</v>
      </c>
      <c r="F21" s="37"/>
      <c r="G21" s="37"/>
      <c r="H21" s="37"/>
      <c r="I21" s="140" t="s">
        <v>27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ROUND((SUM(BE119:BE216)),2)</f>
        <v>0</v>
      </c>
      <c r="G33" s="37"/>
      <c r="H33" s="37"/>
      <c r="I33" s="155">
        <v>0.21</v>
      </c>
      <c r="J33" s="154">
        <f>ROUND(((SUM(BE119:BE216))*I33),2)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ROUND((SUM(BF119:BF216)),2)</f>
        <v>0</v>
      </c>
      <c r="G34" s="37"/>
      <c r="H34" s="37"/>
      <c r="I34" s="155">
        <v>0.15</v>
      </c>
      <c r="J34" s="154">
        <f>ROUND(((SUM(BF119:BF216))*I34),2)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ROUND((SUM(BG119:BG216)),2)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ROUND((SUM(BH119:BH216)),2)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ROUND((SUM(BI119:BI216)),2)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04 - Elektroinstalace I. etapa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KIP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126</v>
      </c>
      <c r="D94" s="176"/>
      <c r="E94" s="176"/>
      <c r="F94" s="176"/>
      <c r="G94" s="176"/>
      <c r="H94" s="176"/>
      <c r="I94" s="176"/>
      <c r="J94" s="177" t="s">
        <v>127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128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129</v>
      </c>
    </row>
    <row r="97" spans="1:31" s="9" customFormat="1" ht="24.95" customHeight="1">
      <c r="A97" s="9"/>
      <c r="B97" s="179"/>
      <c r="C97" s="180"/>
      <c r="D97" s="181" t="s">
        <v>869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870</v>
      </c>
      <c r="E98" s="182"/>
      <c r="F98" s="182"/>
      <c r="G98" s="182"/>
      <c r="H98" s="182"/>
      <c r="I98" s="182"/>
      <c r="J98" s="183">
        <f>J149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871</v>
      </c>
      <c r="E99" s="182"/>
      <c r="F99" s="182"/>
      <c r="G99" s="182"/>
      <c r="H99" s="182"/>
      <c r="I99" s="182"/>
      <c r="J99" s="183">
        <f>J172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137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4" t="str">
        <f>E7</f>
        <v>Komunikace pro pěší a cyklisty průmyslová zóna I. etapa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118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04 - Elektroinstalace I. etapa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 xml:space="preserve"> </v>
      </c>
      <c r="G113" s="39"/>
      <c r="H113" s="39"/>
      <c r="I113" s="31" t="s">
        <v>22</v>
      </c>
      <c r="J113" s="78" t="str">
        <f>IF(J12="","",J12)</f>
        <v>4. 1. 2023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>Město Rumburk</v>
      </c>
      <c r="G115" s="39"/>
      <c r="H115" s="39"/>
      <c r="I115" s="31" t="s">
        <v>30</v>
      </c>
      <c r="J115" s="35" t="str">
        <f>E21</f>
        <v>KIP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28</v>
      </c>
      <c r="D116" s="39"/>
      <c r="E116" s="39"/>
      <c r="F116" s="26" t="str">
        <f>IF(E18="","",E18)</f>
        <v>Vyplň údaj</v>
      </c>
      <c r="G116" s="39"/>
      <c r="H116" s="39"/>
      <c r="I116" s="31" t="s">
        <v>33</v>
      </c>
      <c r="J116" s="35" t="str">
        <f>E24</f>
        <v>J. Nešněra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1"/>
      <c r="B118" s="192"/>
      <c r="C118" s="193" t="s">
        <v>138</v>
      </c>
      <c r="D118" s="194" t="s">
        <v>61</v>
      </c>
      <c r="E118" s="194" t="s">
        <v>57</v>
      </c>
      <c r="F118" s="194" t="s">
        <v>58</v>
      </c>
      <c r="G118" s="194" t="s">
        <v>139</v>
      </c>
      <c r="H118" s="194" t="s">
        <v>140</v>
      </c>
      <c r="I118" s="194" t="s">
        <v>141</v>
      </c>
      <c r="J118" s="194" t="s">
        <v>127</v>
      </c>
      <c r="K118" s="195" t="s">
        <v>142</v>
      </c>
      <c r="L118" s="196"/>
      <c r="M118" s="99" t="s">
        <v>1</v>
      </c>
      <c r="N118" s="100" t="s">
        <v>40</v>
      </c>
      <c r="O118" s="100" t="s">
        <v>143</v>
      </c>
      <c r="P118" s="100" t="s">
        <v>144</v>
      </c>
      <c r="Q118" s="100" t="s">
        <v>145</v>
      </c>
      <c r="R118" s="100" t="s">
        <v>146</v>
      </c>
      <c r="S118" s="100" t="s">
        <v>147</v>
      </c>
      <c r="T118" s="101" t="s">
        <v>148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7"/>
      <c r="B119" s="38"/>
      <c r="C119" s="106" t="s">
        <v>149</v>
      </c>
      <c r="D119" s="39"/>
      <c r="E119" s="39"/>
      <c r="F119" s="39"/>
      <c r="G119" s="39"/>
      <c r="H119" s="39"/>
      <c r="I119" s="39"/>
      <c r="J119" s="197">
        <f>BK119</f>
        <v>0</v>
      </c>
      <c r="K119" s="39"/>
      <c r="L119" s="43"/>
      <c r="M119" s="102"/>
      <c r="N119" s="198"/>
      <c r="O119" s="103"/>
      <c r="P119" s="199">
        <f>P120+P149+P172</f>
        <v>0</v>
      </c>
      <c r="Q119" s="103"/>
      <c r="R119" s="199">
        <f>R120+R149+R172</f>
        <v>19.573190000000004</v>
      </c>
      <c r="S119" s="103"/>
      <c r="T119" s="200">
        <f>T120+T149+T172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75</v>
      </c>
      <c r="AU119" s="16" t="s">
        <v>129</v>
      </c>
      <c r="BK119" s="201">
        <f>BK120+BK149+BK172</f>
        <v>0</v>
      </c>
    </row>
    <row r="120" spans="1:63" s="12" customFormat="1" ht="25.9" customHeight="1">
      <c r="A120" s="12"/>
      <c r="B120" s="202"/>
      <c r="C120" s="203"/>
      <c r="D120" s="204" t="s">
        <v>75</v>
      </c>
      <c r="E120" s="205" t="s">
        <v>872</v>
      </c>
      <c r="F120" s="205" t="s">
        <v>873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SUM(P121:P148)</f>
        <v>0</v>
      </c>
      <c r="Q120" s="210"/>
      <c r="R120" s="211">
        <f>SUM(R121:R148)</f>
        <v>0</v>
      </c>
      <c r="S120" s="210"/>
      <c r="T120" s="212">
        <f>SUM(T121:T148)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84</v>
      </c>
      <c r="AT120" s="214" t="s">
        <v>75</v>
      </c>
      <c r="AU120" s="214" t="s">
        <v>76</v>
      </c>
      <c r="AY120" s="213" t="s">
        <v>152</v>
      </c>
      <c r="BK120" s="215">
        <f>SUM(BK121:BK148)</f>
        <v>0</v>
      </c>
    </row>
    <row r="121" spans="1:65" s="2" customFormat="1" ht="21.75" customHeight="1">
      <c r="A121" s="37"/>
      <c r="B121" s="38"/>
      <c r="C121" s="218" t="s">
        <v>84</v>
      </c>
      <c r="D121" s="218" t="s">
        <v>154</v>
      </c>
      <c r="E121" s="219" t="s">
        <v>874</v>
      </c>
      <c r="F121" s="220" t="s">
        <v>875</v>
      </c>
      <c r="G121" s="221" t="s">
        <v>337</v>
      </c>
      <c r="H121" s="222">
        <v>2</v>
      </c>
      <c r="I121" s="223"/>
      <c r="J121" s="224">
        <f>ROUND(I121*H121,2)</f>
        <v>0</v>
      </c>
      <c r="K121" s="220" t="s">
        <v>876</v>
      </c>
      <c r="L121" s="43"/>
      <c r="M121" s="225" t="s">
        <v>1</v>
      </c>
      <c r="N121" s="226" t="s">
        <v>41</v>
      </c>
      <c r="O121" s="90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9" t="s">
        <v>159</v>
      </c>
      <c r="AT121" s="229" t="s">
        <v>154</v>
      </c>
      <c r="AU121" s="229" t="s">
        <v>84</v>
      </c>
      <c r="AY121" s="16" t="s">
        <v>152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6" t="s">
        <v>84</v>
      </c>
      <c r="BK121" s="230">
        <f>ROUND(I121*H121,2)</f>
        <v>0</v>
      </c>
      <c r="BL121" s="16" t="s">
        <v>159</v>
      </c>
      <c r="BM121" s="229" t="s">
        <v>877</v>
      </c>
    </row>
    <row r="122" spans="1:47" s="2" customFormat="1" ht="12">
      <c r="A122" s="37"/>
      <c r="B122" s="38"/>
      <c r="C122" s="39"/>
      <c r="D122" s="231" t="s">
        <v>161</v>
      </c>
      <c r="E122" s="39"/>
      <c r="F122" s="232" t="s">
        <v>875</v>
      </c>
      <c r="G122" s="39"/>
      <c r="H122" s="39"/>
      <c r="I122" s="233"/>
      <c r="J122" s="39"/>
      <c r="K122" s="39"/>
      <c r="L122" s="43"/>
      <c r="M122" s="234"/>
      <c r="N122" s="235"/>
      <c r="O122" s="90"/>
      <c r="P122" s="90"/>
      <c r="Q122" s="90"/>
      <c r="R122" s="90"/>
      <c r="S122" s="90"/>
      <c r="T122" s="91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161</v>
      </c>
      <c r="AU122" s="16" t="s">
        <v>84</v>
      </c>
    </row>
    <row r="123" spans="1:47" s="2" customFormat="1" ht="12">
      <c r="A123" s="37"/>
      <c r="B123" s="38"/>
      <c r="C123" s="39"/>
      <c r="D123" s="231" t="s">
        <v>162</v>
      </c>
      <c r="E123" s="39"/>
      <c r="F123" s="236" t="s">
        <v>878</v>
      </c>
      <c r="G123" s="39"/>
      <c r="H123" s="39"/>
      <c r="I123" s="233"/>
      <c r="J123" s="39"/>
      <c r="K123" s="39"/>
      <c r="L123" s="43"/>
      <c r="M123" s="234"/>
      <c r="N123" s="235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162</v>
      </c>
      <c r="AU123" s="16" t="s">
        <v>84</v>
      </c>
    </row>
    <row r="124" spans="1:65" s="2" customFormat="1" ht="21.75" customHeight="1">
      <c r="A124" s="37"/>
      <c r="B124" s="38"/>
      <c r="C124" s="218" t="s">
        <v>86</v>
      </c>
      <c r="D124" s="218" t="s">
        <v>154</v>
      </c>
      <c r="E124" s="219" t="s">
        <v>879</v>
      </c>
      <c r="F124" s="220" t="s">
        <v>880</v>
      </c>
      <c r="G124" s="221" t="s">
        <v>337</v>
      </c>
      <c r="H124" s="222">
        <v>2</v>
      </c>
      <c r="I124" s="223"/>
      <c r="J124" s="224">
        <f>ROUND(I124*H124,2)</f>
        <v>0</v>
      </c>
      <c r="K124" s="220" t="s">
        <v>876</v>
      </c>
      <c r="L124" s="43"/>
      <c r="M124" s="225" t="s">
        <v>1</v>
      </c>
      <c r="N124" s="226" t="s">
        <v>41</v>
      </c>
      <c r="O124" s="90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9" t="s">
        <v>159</v>
      </c>
      <c r="AT124" s="229" t="s">
        <v>154</v>
      </c>
      <c r="AU124" s="229" t="s">
        <v>84</v>
      </c>
      <c r="AY124" s="16" t="s">
        <v>152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6" t="s">
        <v>84</v>
      </c>
      <c r="BK124" s="230">
        <f>ROUND(I124*H124,2)</f>
        <v>0</v>
      </c>
      <c r="BL124" s="16" t="s">
        <v>159</v>
      </c>
      <c r="BM124" s="229" t="s">
        <v>881</v>
      </c>
    </row>
    <row r="125" spans="1:47" s="2" customFormat="1" ht="12">
      <c r="A125" s="37"/>
      <c r="B125" s="38"/>
      <c r="C125" s="39"/>
      <c r="D125" s="231" t="s">
        <v>161</v>
      </c>
      <c r="E125" s="39"/>
      <c r="F125" s="232" t="s">
        <v>880</v>
      </c>
      <c r="G125" s="39"/>
      <c r="H125" s="39"/>
      <c r="I125" s="233"/>
      <c r="J125" s="39"/>
      <c r="K125" s="39"/>
      <c r="L125" s="43"/>
      <c r="M125" s="234"/>
      <c r="N125" s="235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161</v>
      </c>
      <c r="AU125" s="16" t="s">
        <v>84</v>
      </c>
    </row>
    <row r="126" spans="1:65" s="2" customFormat="1" ht="21.75" customHeight="1">
      <c r="A126" s="37"/>
      <c r="B126" s="38"/>
      <c r="C126" s="218" t="s">
        <v>167</v>
      </c>
      <c r="D126" s="218" t="s">
        <v>154</v>
      </c>
      <c r="E126" s="219" t="s">
        <v>882</v>
      </c>
      <c r="F126" s="220" t="s">
        <v>883</v>
      </c>
      <c r="G126" s="221" t="s">
        <v>337</v>
      </c>
      <c r="H126" s="222">
        <v>2</v>
      </c>
      <c r="I126" s="223"/>
      <c r="J126" s="224">
        <f>ROUND(I126*H126,2)</f>
        <v>0</v>
      </c>
      <c r="K126" s="220" t="s">
        <v>876</v>
      </c>
      <c r="L126" s="43"/>
      <c r="M126" s="225" t="s">
        <v>1</v>
      </c>
      <c r="N126" s="226" t="s">
        <v>41</v>
      </c>
      <c r="O126" s="90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159</v>
      </c>
      <c r="AT126" s="229" t="s">
        <v>154</v>
      </c>
      <c r="AU126" s="229" t="s">
        <v>84</v>
      </c>
      <c r="AY126" s="16" t="s">
        <v>152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84</v>
      </c>
      <c r="BK126" s="230">
        <f>ROUND(I126*H126,2)</f>
        <v>0</v>
      </c>
      <c r="BL126" s="16" t="s">
        <v>159</v>
      </c>
      <c r="BM126" s="229" t="s">
        <v>884</v>
      </c>
    </row>
    <row r="127" spans="1:47" s="2" customFormat="1" ht="12">
      <c r="A127" s="37"/>
      <c r="B127" s="38"/>
      <c r="C127" s="39"/>
      <c r="D127" s="231" t="s">
        <v>161</v>
      </c>
      <c r="E127" s="39"/>
      <c r="F127" s="232" t="s">
        <v>883</v>
      </c>
      <c r="G127" s="39"/>
      <c r="H127" s="39"/>
      <c r="I127" s="233"/>
      <c r="J127" s="39"/>
      <c r="K127" s="39"/>
      <c r="L127" s="43"/>
      <c r="M127" s="234"/>
      <c r="N127" s="23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161</v>
      </c>
      <c r="AU127" s="16" t="s">
        <v>84</v>
      </c>
    </row>
    <row r="128" spans="1:65" s="2" customFormat="1" ht="16.5" customHeight="1">
      <c r="A128" s="37"/>
      <c r="B128" s="38"/>
      <c r="C128" s="218" t="s">
        <v>159</v>
      </c>
      <c r="D128" s="218" t="s">
        <v>154</v>
      </c>
      <c r="E128" s="219" t="s">
        <v>885</v>
      </c>
      <c r="F128" s="220" t="s">
        <v>886</v>
      </c>
      <c r="G128" s="221" t="s">
        <v>337</v>
      </c>
      <c r="H128" s="222">
        <v>4</v>
      </c>
      <c r="I128" s="223"/>
      <c r="J128" s="224">
        <f>ROUND(I128*H128,2)</f>
        <v>0</v>
      </c>
      <c r="K128" s="220" t="s">
        <v>876</v>
      </c>
      <c r="L128" s="43"/>
      <c r="M128" s="225" t="s">
        <v>1</v>
      </c>
      <c r="N128" s="226" t="s">
        <v>41</v>
      </c>
      <c r="O128" s="90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9" t="s">
        <v>159</v>
      </c>
      <c r="AT128" s="229" t="s">
        <v>154</v>
      </c>
      <c r="AU128" s="229" t="s">
        <v>84</v>
      </c>
      <c r="AY128" s="16" t="s">
        <v>152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6" t="s">
        <v>84</v>
      </c>
      <c r="BK128" s="230">
        <f>ROUND(I128*H128,2)</f>
        <v>0</v>
      </c>
      <c r="BL128" s="16" t="s">
        <v>159</v>
      </c>
      <c r="BM128" s="229" t="s">
        <v>887</v>
      </c>
    </row>
    <row r="129" spans="1:47" s="2" customFormat="1" ht="12">
      <c r="A129" s="37"/>
      <c r="B129" s="38"/>
      <c r="C129" s="39"/>
      <c r="D129" s="231" t="s">
        <v>161</v>
      </c>
      <c r="E129" s="39"/>
      <c r="F129" s="232" t="s">
        <v>886</v>
      </c>
      <c r="G129" s="39"/>
      <c r="H129" s="39"/>
      <c r="I129" s="233"/>
      <c r="J129" s="39"/>
      <c r="K129" s="39"/>
      <c r="L129" s="43"/>
      <c r="M129" s="234"/>
      <c r="N129" s="235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161</v>
      </c>
      <c r="AU129" s="16" t="s">
        <v>84</v>
      </c>
    </row>
    <row r="130" spans="1:65" s="2" customFormat="1" ht="16.5" customHeight="1">
      <c r="A130" s="37"/>
      <c r="B130" s="38"/>
      <c r="C130" s="218" t="s">
        <v>175</v>
      </c>
      <c r="D130" s="218" t="s">
        <v>154</v>
      </c>
      <c r="E130" s="219" t="s">
        <v>888</v>
      </c>
      <c r="F130" s="220" t="s">
        <v>889</v>
      </c>
      <c r="G130" s="221" t="s">
        <v>337</v>
      </c>
      <c r="H130" s="222">
        <v>11</v>
      </c>
      <c r="I130" s="223"/>
      <c r="J130" s="224">
        <f>ROUND(I130*H130,2)</f>
        <v>0</v>
      </c>
      <c r="K130" s="220" t="s">
        <v>876</v>
      </c>
      <c r="L130" s="43"/>
      <c r="M130" s="225" t="s">
        <v>1</v>
      </c>
      <c r="N130" s="226" t="s">
        <v>41</v>
      </c>
      <c r="O130" s="90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9" t="s">
        <v>159</v>
      </c>
      <c r="AT130" s="229" t="s">
        <v>154</v>
      </c>
      <c r="AU130" s="229" t="s">
        <v>84</v>
      </c>
      <c r="AY130" s="16" t="s">
        <v>152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6" t="s">
        <v>84</v>
      </c>
      <c r="BK130" s="230">
        <f>ROUND(I130*H130,2)</f>
        <v>0</v>
      </c>
      <c r="BL130" s="16" t="s">
        <v>159</v>
      </c>
      <c r="BM130" s="229" t="s">
        <v>890</v>
      </c>
    </row>
    <row r="131" spans="1:47" s="2" customFormat="1" ht="12">
      <c r="A131" s="37"/>
      <c r="B131" s="38"/>
      <c r="C131" s="39"/>
      <c r="D131" s="231" t="s">
        <v>161</v>
      </c>
      <c r="E131" s="39"/>
      <c r="F131" s="232" t="s">
        <v>889</v>
      </c>
      <c r="G131" s="39"/>
      <c r="H131" s="39"/>
      <c r="I131" s="233"/>
      <c r="J131" s="39"/>
      <c r="K131" s="39"/>
      <c r="L131" s="43"/>
      <c r="M131" s="234"/>
      <c r="N131" s="235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161</v>
      </c>
      <c r="AU131" s="16" t="s">
        <v>84</v>
      </c>
    </row>
    <row r="132" spans="1:65" s="2" customFormat="1" ht="16.5" customHeight="1">
      <c r="A132" s="37"/>
      <c r="B132" s="38"/>
      <c r="C132" s="218" t="s">
        <v>183</v>
      </c>
      <c r="D132" s="218" t="s">
        <v>154</v>
      </c>
      <c r="E132" s="219" t="s">
        <v>891</v>
      </c>
      <c r="F132" s="220" t="s">
        <v>892</v>
      </c>
      <c r="G132" s="221" t="s">
        <v>337</v>
      </c>
      <c r="H132" s="222">
        <v>15</v>
      </c>
      <c r="I132" s="223"/>
      <c r="J132" s="224">
        <f>ROUND(I132*H132,2)</f>
        <v>0</v>
      </c>
      <c r="K132" s="220" t="s">
        <v>876</v>
      </c>
      <c r="L132" s="43"/>
      <c r="M132" s="225" t="s">
        <v>1</v>
      </c>
      <c r="N132" s="226" t="s">
        <v>41</v>
      </c>
      <c r="O132" s="90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9" t="s">
        <v>159</v>
      </c>
      <c r="AT132" s="229" t="s">
        <v>154</v>
      </c>
      <c r="AU132" s="229" t="s">
        <v>84</v>
      </c>
      <c r="AY132" s="16" t="s">
        <v>152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84</v>
      </c>
      <c r="BK132" s="230">
        <f>ROUND(I132*H132,2)</f>
        <v>0</v>
      </c>
      <c r="BL132" s="16" t="s">
        <v>159</v>
      </c>
      <c r="BM132" s="229" t="s">
        <v>893</v>
      </c>
    </row>
    <row r="133" spans="1:47" s="2" customFormat="1" ht="12">
      <c r="A133" s="37"/>
      <c r="B133" s="38"/>
      <c r="C133" s="39"/>
      <c r="D133" s="231" t="s">
        <v>161</v>
      </c>
      <c r="E133" s="39"/>
      <c r="F133" s="232" t="s">
        <v>892</v>
      </c>
      <c r="G133" s="39"/>
      <c r="H133" s="39"/>
      <c r="I133" s="233"/>
      <c r="J133" s="39"/>
      <c r="K133" s="39"/>
      <c r="L133" s="43"/>
      <c r="M133" s="234"/>
      <c r="N133" s="235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161</v>
      </c>
      <c r="AU133" s="16" t="s">
        <v>84</v>
      </c>
    </row>
    <row r="134" spans="1:47" s="2" customFormat="1" ht="12">
      <c r="A134" s="37"/>
      <c r="B134" s="38"/>
      <c r="C134" s="39"/>
      <c r="D134" s="231" t="s">
        <v>162</v>
      </c>
      <c r="E134" s="39"/>
      <c r="F134" s="236" t="s">
        <v>878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162</v>
      </c>
      <c r="AU134" s="16" t="s">
        <v>84</v>
      </c>
    </row>
    <row r="135" spans="1:65" s="2" customFormat="1" ht="21.75" customHeight="1">
      <c r="A135" s="37"/>
      <c r="B135" s="38"/>
      <c r="C135" s="218" t="s">
        <v>189</v>
      </c>
      <c r="D135" s="218" t="s">
        <v>154</v>
      </c>
      <c r="E135" s="219" t="s">
        <v>894</v>
      </c>
      <c r="F135" s="220" t="s">
        <v>895</v>
      </c>
      <c r="G135" s="221" t="s">
        <v>337</v>
      </c>
      <c r="H135" s="222">
        <v>15</v>
      </c>
      <c r="I135" s="223"/>
      <c r="J135" s="224">
        <f>ROUND(I135*H135,2)</f>
        <v>0</v>
      </c>
      <c r="K135" s="220" t="s">
        <v>876</v>
      </c>
      <c r="L135" s="43"/>
      <c r="M135" s="225" t="s">
        <v>1</v>
      </c>
      <c r="N135" s="226" t="s">
        <v>41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159</v>
      </c>
      <c r="AT135" s="229" t="s">
        <v>154</v>
      </c>
      <c r="AU135" s="229" t="s">
        <v>84</v>
      </c>
      <c r="AY135" s="16" t="s">
        <v>152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84</v>
      </c>
      <c r="BK135" s="230">
        <f>ROUND(I135*H135,2)</f>
        <v>0</v>
      </c>
      <c r="BL135" s="16" t="s">
        <v>159</v>
      </c>
      <c r="BM135" s="229" t="s">
        <v>896</v>
      </c>
    </row>
    <row r="136" spans="1:47" s="2" customFormat="1" ht="12">
      <c r="A136" s="37"/>
      <c r="B136" s="38"/>
      <c r="C136" s="39"/>
      <c r="D136" s="231" t="s">
        <v>161</v>
      </c>
      <c r="E136" s="39"/>
      <c r="F136" s="232" t="s">
        <v>895</v>
      </c>
      <c r="G136" s="39"/>
      <c r="H136" s="39"/>
      <c r="I136" s="233"/>
      <c r="J136" s="39"/>
      <c r="K136" s="39"/>
      <c r="L136" s="43"/>
      <c r="M136" s="234"/>
      <c r="N136" s="235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161</v>
      </c>
      <c r="AU136" s="16" t="s">
        <v>84</v>
      </c>
    </row>
    <row r="137" spans="1:65" s="2" customFormat="1" ht="16.5" customHeight="1">
      <c r="A137" s="37"/>
      <c r="B137" s="38"/>
      <c r="C137" s="218" t="s">
        <v>195</v>
      </c>
      <c r="D137" s="218" t="s">
        <v>154</v>
      </c>
      <c r="E137" s="219" t="s">
        <v>897</v>
      </c>
      <c r="F137" s="220" t="s">
        <v>898</v>
      </c>
      <c r="G137" s="221" t="s">
        <v>337</v>
      </c>
      <c r="H137" s="222">
        <v>2</v>
      </c>
      <c r="I137" s="223"/>
      <c r="J137" s="224">
        <f>ROUND(I137*H137,2)</f>
        <v>0</v>
      </c>
      <c r="K137" s="220" t="s">
        <v>876</v>
      </c>
      <c r="L137" s="43"/>
      <c r="M137" s="225" t="s">
        <v>1</v>
      </c>
      <c r="N137" s="226" t="s">
        <v>41</v>
      </c>
      <c r="O137" s="90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9" t="s">
        <v>159</v>
      </c>
      <c r="AT137" s="229" t="s">
        <v>154</v>
      </c>
      <c r="AU137" s="229" t="s">
        <v>84</v>
      </c>
      <c r="AY137" s="16" t="s">
        <v>152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6" t="s">
        <v>84</v>
      </c>
      <c r="BK137" s="230">
        <f>ROUND(I137*H137,2)</f>
        <v>0</v>
      </c>
      <c r="BL137" s="16" t="s">
        <v>159</v>
      </c>
      <c r="BM137" s="229" t="s">
        <v>899</v>
      </c>
    </row>
    <row r="138" spans="1:47" s="2" customFormat="1" ht="12">
      <c r="A138" s="37"/>
      <c r="B138" s="38"/>
      <c r="C138" s="39"/>
      <c r="D138" s="231" t="s">
        <v>161</v>
      </c>
      <c r="E138" s="39"/>
      <c r="F138" s="232" t="s">
        <v>898</v>
      </c>
      <c r="G138" s="39"/>
      <c r="H138" s="39"/>
      <c r="I138" s="233"/>
      <c r="J138" s="39"/>
      <c r="K138" s="39"/>
      <c r="L138" s="43"/>
      <c r="M138" s="234"/>
      <c r="N138" s="235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161</v>
      </c>
      <c r="AU138" s="16" t="s">
        <v>84</v>
      </c>
    </row>
    <row r="139" spans="1:65" s="2" customFormat="1" ht="16.5" customHeight="1">
      <c r="A139" s="37"/>
      <c r="B139" s="38"/>
      <c r="C139" s="218" t="s">
        <v>203</v>
      </c>
      <c r="D139" s="218" t="s">
        <v>154</v>
      </c>
      <c r="E139" s="219" t="s">
        <v>900</v>
      </c>
      <c r="F139" s="220" t="s">
        <v>901</v>
      </c>
      <c r="G139" s="221" t="s">
        <v>337</v>
      </c>
      <c r="H139" s="222">
        <v>9</v>
      </c>
      <c r="I139" s="223"/>
      <c r="J139" s="224">
        <f>ROUND(I139*H139,2)</f>
        <v>0</v>
      </c>
      <c r="K139" s="220" t="s">
        <v>876</v>
      </c>
      <c r="L139" s="43"/>
      <c r="M139" s="225" t="s">
        <v>1</v>
      </c>
      <c r="N139" s="226" t="s">
        <v>41</v>
      </c>
      <c r="O139" s="90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9" t="s">
        <v>159</v>
      </c>
      <c r="AT139" s="229" t="s">
        <v>154</v>
      </c>
      <c r="AU139" s="229" t="s">
        <v>84</v>
      </c>
      <c r="AY139" s="16" t="s">
        <v>152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6" t="s">
        <v>84</v>
      </c>
      <c r="BK139" s="230">
        <f>ROUND(I139*H139,2)</f>
        <v>0</v>
      </c>
      <c r="BL139" s="16" t="s">
        <v>159</v>
      </c>
      <c r="BM139" s="229" t="s">
        <v>902</v>
      </c>
    </row>
    <row r="140" spans="1:47" s="2" customFormat="1" ht="12">
      <c r="A140" s="37"/>
      <c r="B140" s="38"/>
      <c r="C140" s="39"/>
      <c r="D140" s="231" t="s">
        <v>161</v>
      </c>
      <c r="E140" s="39"/>
      <c r="F140" s="232" t="s">
        <v>901</v>
      </c>
      <c r="G140" s="39"/>
      <c r="H140" s="39"/>
      <c r="I140" s="233"/>
      <c r="J140" s="39"/>
      <c r="K140" s="39"/>
      <c r="L140" s="43"/>
      <c r="M140" s="234"/>
      <c r="N140" s="235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161</v>
      </c>
      <c r="AU140" s="16" t="s">
        <v>84</v>
      </c>
    </row>
    <row r="141" spans="1:65" s="2" customFormat="1" ht="21.75" customHeight="1">
      <c r="A141" s="37"/>
      <c r="B141" s="38"/>
      <c r="C141" s="218" t="s">
        <v>210</v>
      </c>
      <c r="D141" s="218" t="s">
        <v>154</v>
      </c>
      <c r="E141" s="219" t="s">
        <v>903</v>
      </c>
      <c r="F141" s="220" t="s">
        <v>904</v>
      </c>
      <c r="G141" s="221" t="s">
        <v>326</v>
      </c>
      <c r="H141" s="222">
        <v>130</v>
      </c>
      <c r="I141" s="223"/>
      <c r="J141" s="224">
        <f>ROUND(I141*H141,2)</f>
        <v>0</v>
      </c>
      <c r="K141" s="220" t="s">
        <v>876</v>
      </c>
      <c r="L141" s="43"/>
      <c r="M141" s="225" t="s">
        <v>1</v>
      </c>
      <c r="N141" s="226" t="s">
        <v>41</v>
      </c>
      <c r="O141" s="90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9" t="s">
        <v>159</v>
      </c>
      <c r="AT141" s="229" t="s">
        <v>154</v>
      </c>
      <c r="AU141" s="229" t="s">
        <v>84</v>
      </c>
      <c r="AY141" s="16" t="s">
        <v>152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6" t="s">
        <v>84</v>
      </c>
      <c r="BK141" s="230">
        <f>ROUND(I141*H141,2)</f>
        <v>0</v>
      </c>
      <c r="BL141" s="16" t="s">
        <v>159</v>
      </c>
      <c r="BM141" s="229" t="s">
        <v>905</v>
      </c>
    </row>
    <row r="142" spans="1:47" s="2" customFormat="1" ht="12">
      <c r="A142" s="37"/>
      <c r="B142" s="38"/>
      <c r="C142" s="39"/>
      <c r="D142" s="231" t="s">
        <v>161</v>
      </c>
      <c r="E142" s="39"/>
      <c r="F142" s="232" t="s">
        <v>904</v>
      </c>
      <c r="G142" s="39"/>
      <c r="H142" s="39"/>
      <c r="I142" s="233"/>
      <c r="J142" s="39"/>
      <c r="K142" s="39"/>
      <c r="L142" s="43"/>
      <c r="M142" s="234"/>
      <c r="N142" s="235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161</v>
      </c>
      <c r="AU142" s="16" t="s">
        <v>84</v>
      </c>
    </row>
    <row r="143" spans="1:65" s="2" customFormat="1" ht="21.75" customHeight="1">
      <c r="A143" s="37"/>
      <c r="B143" s="38"/>
      <c r="C143" s="218" t="s">
        <v>217</v>
      </c>
      <c r="D143" s="218" t="s">
        <v>154</v>
      </c>
      <c r="E143" s="219" t="s">
        <v>906</v>
      </c>
      <c r="F143" s="220" t="s">
        <v>907</v>
      </c>
      <c r="G143" s="221" t="s">
        <v>326</v>
      </c>
      <c r="H143" s="222">
        <v>750</v>
      </c>
      <c r="I143" s="223"/>
      <c r="J143" s="224">
        <f>ROUND(I143*H143,2)</f>
        <v>0</v>
      </c>
      <c r="K143" s="220" t="s">
        <v>876</v>
      </c>
      <c r="L143" s="43"/>
      <c r="M143" s="225" t="s">
        <v>1</v>
      </c>
      <c r="N143" s="226" t="s">
        <v>41</v>
      </c>
      <c r="O143" s="90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159</v>
      </c>
      <c r="AT143" s="229" t="s">
        <v>154</v>
      </c>
      <c r="AU143" s="229" t="s">
        <v>84</v>
      </c>
      <c r="AY143" s="16" t="s">
        <v>152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84</v>
      </c>
      <c r="BK143" s="230">
        <f>ROUND(I143*H143,2)</f>
        <v>0</v>
      </c>
      <c r="BL143" s="16" t="s">
        <v>159</v>
      </c>
      <c r="BM143" s="229" t="s">
        <v>908</v>
      </c>
    </row>
    <row r="144" spans="1:47" s="2" customFormat="1" ht="12">
      <c r="A144" s="37"/>
      <c r="B144" s="38"/>
      <c r="C144" s="39"/>
      <c r="D144" s="231" t="s">
        <v>161</v>
      </c>
      <c r="E144" s="39"/>
      <c r="F144" s="232" t="s">
        <v>907</v>
      </c>
      <c r="G144" s="39"/>
      <c r="H144" s="39"/>
      <c r="I144" s="233"/>
      <c r="J144" s="39"/>
      <c r="K144" s="39"/>
      <c r="L144" s="43"/>
      <c r="M144" s="234"/>
      <c r="N144" s="235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161</v>
      </c>
      <c r="AU144" s="16" t="s">
        <v>84</v>
      </c>
    </row>
    <row r="145" spans="1:65" s="2" customFormat="1" ht="21.75" customHeight="1">
      <c r="A145" s="37"/>
      <c r="B145" s="38"/>
      <c r="C145" s="218" t="s">
        <v>223</v>
      </c>
      <c r="D145" s="218" t="s">
        <v>154</v>
      </c>
      <c r="E145" s="219" t="s">
        <v>909</v>
      </c>
      <c r="F145" s="220" t="s">
        <v>910</v>
      </c>
      <c r="G145" s="221" t="s">
        <v>326</v>
      </c>
      <c r="H145" s="222">
        <v>420</v>
      </c>
      <c r="I145" s="223"/>
      <c r="J145" s="224">
        <f>ROUND(I145*H145,2)</f>
        <v>0</v>
      </c>
      <c r="K145" s="220" t="s">
        <v>876</v>
      </c>
      <c r="L145" s="43"/>
      <c r="M145" s="225" t="s">
        <v>1</v>
      </c>
      <c r="N145" s="226" t="s">
        <v>41</v>
      </c>
      <c r="O145" s="90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9" t="s">
        <v>159</v>
      </c>
      <c r="AT145" s="229" t="s">
        <v>154</v>
      </c>
      <c r="AU145" s="229" t="s">
        <v>84</v>
      </c>
      <c r="AY145" s="16" t="s">
        <v>152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6" t="s">
        <v>84</v>
      </c>
      <c r="BK145" s="230">
        <f>ROUND(I145*H145,2)</f>
        <v>0</v>
      </c>
      <c r="BL145" s="16" t="s">
        <v>159</v>
      </c>
      <c r="BM145" s="229" t="s">
        <v>911</v>
      </c>
    </row>
    <row r="146" spans="1:47" s="2" customFormat="1" ht="12">
      <c r="A146" s="37"/>
      <c r="B146" s="38"/>
      <c r="C146" s="39"/>
      <c r="D146" s="231" t="s">
        <v>161</v>
      </c>
      <c r="E146" s="39"/>
      <c r="F146" s="232" t="s">
        <v>910</v>
      </c>
      <c r="G146" s="39"/>
      <c r="H146" s="39"/>
      <c r="I146" s="233"/>
      <c r="J146" s="39"/>
      <c r="K146" s="39"/>
      <c r="L146" s="43"/>
      <c r="M146" s="234"/>
      <c r="N146" s="235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161</v>
      </c>
      <c r="AU146" s="16" t="s">
        <v>84</v>
      </c>
    </row>
    <row r="147" spans="1:65" s="2" customFormat="1" ht="21.75" customHeight="1">
      <c r="A147" s="37"/>
      <c r="B147" s="38"/>
      <c r="C147" s="218" t="s">
        <v>227</v>
      </c>
      <c r="D147" s="218" t="s">
        <v>154</v>
      </c>
      <c r="E147" s="219" t="s">
        <v>912</v>
      </c>
      <c r="F147" s="220" t="s">
        <v>913</v>
      </c>
      <c r="G147" s="221" t="s">
        <v>326</v>
      </c>
      <c r="H147" s="222">
        <v>650</v>
      </c>
      <c r="I147" s="223"/>
      <c r="J147" s="224">
        <f>ROUND(I147*H147,2)</f>
        <v>0</v>
      </c>
      <c r="K147" s="220" t="s">
        <v>876</v>
      </c>
      <c r="L147" s="43"/>
      <c r="M147" s="225" t="s">
        <v>1</v>
      </c>
      <c r="N147" s="226" t="s">
        <v>41</v>
      </c>
      <c r="O147" s="90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9" t="s">
        <v>159</v>
      </c>
      <c r="AT147" s="229" t="s">
        <v>154</v>
      </c>
      <c r="AU147" s="229" t="s">
        <v>84</v>
      </c>
      <c r="AY147" s="16" t="s">
        <v>152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6" t="s">
        <v>84</v>
      </c>
      <c r="BK147" s="230">
        <f>ROUND(I147*H147,2)</f>
        <v>0</v>
      </c>
      <c r="BL147" s="16" t="s">
        <v>159</v>
      </c>
      <c r="BM147" s="229" t="s">
        <v>914</v>
      </c>
    </row>
    <row r="148" spans="1:47" s="2" customFormat="1" ht="12">
      <c r="A148" s="37"/>
      <c r="B148" s="38"/>
      <c r="C148" s="39"/>
      <c r="D148" s="231" t="s">
        <v>161</v>
      </c>
      <c r="E148" s="39"/>
      <c r="F148" s="232" t="s">
        <v>913</v>
      </c>
      <c r="G148" s="39"/>
      <c r="H148" s="39"/>
      <c r="I148" s="233"/>
      <c r="J148" s="39"/>
      <c r="K148" s="39"/>
      <c r="L148" s="43"/>
      <c r="M148" s="234"/>
      <c r="N148" s="235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161</v>
      </c>
      <c r="AU148" s="16" t="s">
        <v>84</v>
      </c>
    </row>
    <row r="149" spans="1:63" s="12" customFormat="1" ht="25.9" customHeight="1">
      <c r="A149" s="12"/>
      <c r="B149" s="202"/>
      <c r="C149" s="203"/>
      <c r="D149" s="204" t="s">
        <v>75</v>
      </c>
      <c r="E149" s="205" t="s">
        <v>915</v>
      </c>
      <c r="F149" s="205" t="s">
        <v>916</v>
      </c>
      <c r="G149" s="203"/>
      <c r="H149" s="203"/>
      <c r="I149" s="206"/>
      <c r="J149" s="207">
        <f>BK149</f>
        <v>0</v>
      </c>
      <c r="K149" s="203"/>
      <c r="L149" s="208"/>
      <c r="M149" s="209"/>
      <c r="N149" s="210"/>
      <c r="O149" s="210"/>
      <c r="P149" s="211">
        <f>SUM(P150:P171)</f>
        <v>0</v>
      </c>
      <c r="Q149" s="210"/>
      <c r="R149" s="211">
        <f>SUM(R150:R171)</f>
        <v>18.551990000000004</v>
      </c>
      <c r="S149" s="210"/>
      <c r="T149" s="212">
        <f>SUM(T150:T171)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84</v>
      </c>
      <c r="AT149" s="214" t="s">
        <v>75</v>
      </c>
      <c r="AU149" s="214" t="s">
        <v>76</v>
      </c>
      <c r="AY149" s="213" t="s">
        <v>152</v>
      </c>
      <c r="BK149" s="215">
        <f>SUM(BK150:BK171)</f>
        <v>0</v>
      </c>
    </row>
    <row r="150" spans="1:65" s="2" customFormat="1" ht="16.5" customHeight="1">
      <c r="A150" s="37"/>
      <c r="B150" s="38"/>
      <c r="C150" s="218" t="s">
        <v>232</v>
      </c>
      <c r="D150" s="218" t="s">
        <v>154</v>
      </c>
      <c r="E150" s="219" t="s">
        <v>917</v>
      </c>
      <c r="F150" s="220" t="s">
        <v>918</v>
      </c>
      <c r="G150" s="221" t="s">
        <v>326</v>
      </c>
      <c r="H150" s="222">
        <v>700</v>
      </c>
      <c r="I150" s="223"/>
      <c r="J150" s="224">
        <f>ROUND(I150*H150,2)</f>
        <v>0</v>
      </c>
      <c r="K150" s="220" t="s">
        <v>876</v>
      </c>
      <c r="L150" s="43"/>
      <c r="M150" s="225" t="s">
        <v>1</v>
      </c>
      <c r="N150" s="226" t="s">
        <v>41</v>
      </c>
      <c r="O150" s="90"/>
      <c r="P150" s="227">
        <f>O150*H150</f>
        <v>0</v>
      </c>
      <c r="Q150" s="227">
        <v>6E-05</v>
      </c>
      <c r="R150" s="227">
        <f>Q150*H150</f>
        <v>0.042</v>
      </c>
      <c r="S150" s="227">
        <v>0</v>
      </c>
      <c r="T150" s="228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9" t="s">
        <v>159</v>
      </c>
      <c r="AT150" s="229" t="s">
        <v>154</v>
      </c>
      <c r="AU150" s="229" t="s">
        <v>84</v>
      </c>
      <c r="AY150" s="16" t="s">
        <v>152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6" t="s">
        <v>84</v>
      </c>
      <c r="BK150" s="230">
        <f>ROUND(I150*H150,2)</f>
        <v>0</v>
      </c>
      <c r="BL150" s="16" t="s">
        <v>159</v>
      </c>
      <c r="BM150" s="229" t="s">
        <v>919</v>
      </c>
    </row>
    <row r="151" spans="1:47" s="2" customFormat="1" ht="12">
      <c r="A151" s="37"/>
      <c r="B151" s="38"/>
      <c r="C151" s="39"/>
      <c r="D151" s="231" t="s">
        <v>161</v>
      </c>
      <c r="E151" s="39"/>
      <c r="F151" s="232" t="s">
        <v>918</v>
      </c>
      <c r="G151" s="39"/>
      <c r="H151" s="39"/>
      <c r="I151" s="233"/>
      <c r="J151" s="39"/>
      <c r="K151" s="39"/>
      <c r="L151" s="43"/>
      <c r="M151" s="234"/>
      <c r="N151" s="235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161</v>
      </c>
      <c r="AU151" s="16" t="s">
        <v>84</v>
      </c>
    </row>
    <row r="152" spans="1:65" s="2" customFormat="1" ht="16.5" customHeight="1">
      <c r="A152" s="37"/>
      <c r="B152" s="38"/>
      <c r="C152" s="218" t="s">
        <v>8</v>
      </c>
      <c r="D152" s="218" t="s">
        <v>154</v>
      </c>
      <c r="E152" s="219" t="s">
        <v>920</v>
      </c>
      <c r="F152" s="220" t="s">
        <v>921</v>
      </c>
      <c r="G152" s="221" t="s">
        <v>922</v>
      </c>
      <c r="H152" s="222">
        <v>1</v>
      </c>
      <c r="I152" s="223"/>
      <c r="J152" s="224">
        <f>ROUND(I152*H152,2)</f>
        <v>0</v>
      </c>
      <c r="K152" s="220" t="s">
        <v>876</v>
      </c>
      <c r="L152" s="43"/>
      <c r="M152" s="225" t="s">
        <v>1</v>
      </c>
      <c r="N152" s="226" t="s">
        <v>41</v>
      </c>
      <c r="O152" s="90"/>
      <c r="P152" s="227">
        <f>O152*H152</f>
        <v>0</v>
      </c>
      <c r="Q152" s="227">
        <v>0.01124</v>
      </c>
      <c r="R152" s="227">
        <f>Q152*H152</f>
        <v>0.01124</v>
      </c>
      <c r="S152" s="227">
        <v>0</v>
      </c>
      <c r="T152" s="22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9" t="s">
        <v>159</v>
      </c>
      <c r="AT152" s="229" t="s">
        <v>154</v>
      </c>
      <c r="AU152" s="229" t="s">
        <v>84</v>
      </c>
      <c r="AY152" s="16" t="s">
        <v>152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84</v>
      </c>
      <c r="BK152" s="230">
        <f>ROUND(I152*H152,2)</f>
        <v>0</v>
      </c>
      <c r="BL152" s="16" t="s">
        <v>159</v>
      </c>
      <c r="BM152" s="229" t="s">
        <v>923</v>
      </c>
    </row>
    <row r="153" spans="1:47" s="2" customFormat="1" ht="12">
      <c r="A153" s="37"/>
      <c r="B153" s="38"/>
      <c r="C153" s="39"/>
      <c r="D153" s="231" t="s">
        <v>161</v>
      </c>
      <c r="E153" s="39"/>
      <c r="F153" s="232" t="s">
        <v>921</v>
      </c>
      <c r="G153" s="39"/>
      <c r="H153" s="39"/>
      <c r="I153" s="233"/>
      <c r="J153" s="39"/>
      <c r="K153" s="39"/>
      <c r="L153" s="43"/>
      <c r="M153" s="234"/>
      <c r="N153" s="235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161</v>
      </c>
      <c r="AU153" s="16" t="s">
        <v>84</v>
      </c>
    </row>
    <row r="154" spans="1:47" s="2" customFormat="1" ht="12">
      <c r="A154" s="37"/>
      <c r="B154" s="38"/>
      <c r="C154" s="39"/>
      <c r="D154" s="231" t="s">
        <v>162</v>
      </c>
      <c r="E154" s="39"/>
      <c r="F154" s="236" t="s">
        <v>924</v>
      </c>
      <c r="G154" s="39"/>
      <c r="H154" s="39"/>
      <c r="I154" s="233"/>
      <c r="J154" s="39"/>
      <c r="K154" s="39"/>
      <c r="L154" s="43"/>
      <c r="M154" s="234"/>
      <c r="N154" s="235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162</v>
      </c>
      <c r="AU154" s="16" t="s">
        <v>84</v>
      </c>
    </row>
    <row r="155" spans="1:65" s="2" customFormat="1" ht="16.5" customHeight="1">
      <c r="A155" s="37"/>
      <c r="B155" s="38"/>
      <c r="C155" s="218" t="s">
        <v>242</v>
      </c>
      <c r="D155" s="218" t="s">
        <v>154</v>
      </c>
      <c r="E155" s="219" t="s">
        <v>925</v>
      </c>
      <c r="F155" s="220" t="s">
        <v>926</v>
      </c>
      <c r="G155" s="221" t="s">
        <v>157</v>
      </c>
      <c r="H155" s="222">
        <v>300</v>
      </c>
      <c r="I155" s="223"/>
      <c r="J155" s="224">
        <f>ROUND(I155*H155,2)</f>
        <v>0</v>
      </c>
      <c r="K155" s="220" t="s">
        <v>876</v>
      </c>
      <c r="L155" s="43"/>
      <c r="M155" s="225" t="s">
        <v>1</v>
      </c>
      <c r="N155" s="226" t="s">
        <v>41</v>
      </c>
      <c r="O155" s="90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9" t="s">
        <v>159</v>
      </c>
      <c r="AT155" s="229" t="s">
        <v>154</v>
      </c>
      <c r="AU155" s="229" t="s">
        <v>84</v>
      </c>
      <c r="AY155" s="16" t="s">
        <v>152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6" t="s">
        <v>84</v>
      </c>
      <c r="BK155" s="230">
        <f>ROUND(I155*H155,2)</f>
        <v>0</v>
      </c>
      <c r="BL155" s="16" t="s">
        <v>159</v>
      </c>
      <c r="BM155" s="229" t="s">
        <v>927</v>
      </c>
    </row>
    <row r="156" spans="1:47" s="2" customFormat="1" ht="12">
      <c r="A156" s="37"/>
      <c r="B156" s="38"/>
      <c r="C156" s="39"/>
      <c r="D156" s="231" t="s">
        <v>161</v>
      </c>
      <c r="E156" s="39"/>
      <c r="F156" s="232" t="s">
        <v>926</v>
      </c>
      <c r="G156" s="39"/>
      <c r="H156" s="39"/>
      <c r="I156" s="233"/>
      <c r="J156" s="39"/>
      <c r="K156" s="39"/>
      <c r="L156" s="43"/>
      <c r="M156" s="234"/>
      <c r="N156" s="235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161</v>
      </c>
      <c r="AU156" s="16" t="s">
        <v>84</v>
      </c>
    </row>
    <row r="157" spans="1:65" s="2" customFormat="1" ht="21.75" customHeight="1">
      <c r="A157" s="37"/>
      <c r="B157" s="38"/>
      <c r="C157" s="218" t="s">
        <v>248</v>
      </c>
      <c r="D157" s="218" t="s">
        <v>154</v>
      </c>
      <c r="E157" s="219" t="s">
        <v>928</v>
      </c>
      <c r="F157" s="220" t="s">
        <v>929</v>
      </c>
      <c r="G157" s="221" t="s">
        <v>337</v>
      </c>
      <c r="H157" s="222">
        <v>6</v>
      </c>
      <c r="I157" s="223"/>
      <c r="J157" s="224">
        <f>ROUND(I157*H157,2)</f>
        <v>0</v>
      </c>
      <c r="K157" s="220" t="s">
        <v>876</v>
      </c>
      <c r="L157" s="43"/>
      <c r="M157" s="225" t="s">
        <v>1</v>
      </c>
      <c r="N157" s="226" t="s">
        <v>41</v>
      </c>
      <c r="O157" s="90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9" t="s">
        <v>159</v>
      </c>
      <c r="AT157" s="229" t="s">
        <v>154</v>
      </c>
      <c r="AU157" s="229" t="s">
        <v>84</v>
      </c>
      <c r="AY157" s="16" t="s">
        <v>152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6" t="s">
        <v>84</v>
      </c>
      <c r="BK157" s="230">
        <f>ROUND(I157*H157,2)</f>
        <v>0</v>
      </c>
      <c r="BL157" s="16" t="s">
        <v>159</v>
      </c>
      <c r="BM157" s="229" t="s">
        <v>930</v>
      </c>
    </row>
    <row r="158" spans="1:47" s="2" customFormat="1" ht="12">
      <c r="A158" s="37"/>
      <c r="B158" s="38"/>
      <c r="C158" s="39"/>
      <c r="D158" s="231" t="s">
        <v>161</v>
      </c>
      <c r="E158" s="39"/>
      <c r="F158" s="232" t="s">
        <v>929</v>
      </c>
      <c r="G158" s="39"/>
      <c r="H158" s="39"/>
      <c r="I158" s="233"/>
      <c r="J158" s="39"/>
      <c r="K158" s="39"/>
      <c r="L158" s="43"/>
      <c r="M158" s="234"/>
      <c r="N158" s="235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161</v>
      </c>
      <c r="AU158" s="16" t="s">
        <v>84</v>
      </c>
    </row>
    <row r="159" spans="1:65" s="2" customFormat="1" ht="21.75" customHeight="1">
      <c r="A159" s="37"/>
      <c r="B159" s="38"/>
      <c r="C159" s="218" t="s">
        <v>255</v>
      </c>
      <c r="D159" s="218" t="s">
        <v>154</v>
      </c>
      <c r="E159" s="219" t="s">
        <v>931</v>
      </c>
      <c r="F159" s="220" t="s">
        <v>932</v>
      </c>
      <c r="G159" s="221" t="s">
        <v>337</v>
      </c>
      <c r="H159" s="222">
        <v>9</v>
      </c>
      <c r="I159" s="223"/>
      <c r="J159" s="224">
        <f>ROUND(I159*H159,2)</f>
        <v>0</v>
      </c>
      <c r="K159" s="220" t="s">
        <v>876</v>
      </c>
      <c r="L159" s="43"/>
      <c r="M159" s="225" t="s">
        <v>1</v>
      </c>
      <c r="N159" s="226" t="s">
        <v>41</v>
      </c>
      <c r="O159" s="90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9" t="s">
        <v>159</v>
      </c>
      <c r="AT159" s="229" t="s">
        <v>154</v>
      </c>
      <c r="AU159" s="229" t="s">
        <v>84</v>
      </c>
      <c r="AY159" s="16" t="s">
        <v>152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6" t="s">
        <v>84</v>
      </c>
      <c r="BK159" s="230">
        <f>ROUND(I159*H159,2)</f>
        <v>0</v>
      </c>
      <c r="BL159" s="16" t="s">
        <v>159</v>
      </c>
      <c r="BM159" s="229" t="s">
        <v>933</v>
      </c>
    </row>
    <row r="160" spans="1:47" s="2" customFormat="1" ht="12">
      <c r="A160" s="37"/>
      <c r="B160" s="38"/>
      <c r="C160" s="39"/>
      <c r="D160" s="231" t="s">
        <v>161</v>
      </c>
      <c r="E160" s="39"/>
      <c r="F160" s="232" t="s">
        <v>932</v>
      </c>
      <c r="G160" s="39"/>
      <c r="H160" s="39"/>
      <c r="I160" s="233"/>
      <c r="J160" s="39"/>
      <c r="K160" s="39"/>
      <c r="L160" s="43"/>
      <c r="M160" s="234"/>
      <c r="N160" s="235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161</v>
      </c>
      <c r="AU160" s="16" t="s">
        <v>84</v>
      </c>
    </row>
    <row r="161" spans="1:65" s="2" customFormat="1" ht="21.75" customHeight="1">
      <c r="A161" s="37"/>
      <c r="B161" s="38"/>
      <c r="C161" s="218" t="s">
        <v>260</v>
      </c>
      <c r="D161" s="218" t="s">
        <v>154</v>
      </c>
      <c r="E161" s="219" t="s">
        <v>934</v>
      </c>
      <c r="F161" s="220" t="s">
        <v>935</v>
      </c>
      <c r="G161" s="221" t="s">
        <v>337</v>
      </c>
      <c r="H161" s="222">
        <v>15</v>
      </c>
      <c r="I161" s="223"/>
      <c r="J161" s="224">
        <f>ROUND(I161*H161,2)</f>
        <v>0</v>
      </c>
      <c r="K161" s="220" t="s">
        <v>876</v>
      </c>
      <c r="L161" s="43"/>
      <c r="M161" s="225" t="s">
        <v>1</v>
      </c>
      <c r="N161" s="226" t="s">
        <v>41</v>
      </c>
      <c r="O161" s="90"/>
      <c r="P161" s="227">
        <f>O161*H161</f>
        <v>0</v>
      </c>
      <c r="Q161" s="227">
        <v>1.23325</v>
      </c>
      <c r="R161" s="227">
        <f>Q161*H161</f>
        <v>18.49875</v>
      </c>
      <c r="S161" s="227">
        <v>0</v>
      </c>
      <c r="T161" s="228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9" t="s">
        <v>159</v>
      </c>
      <c r="AT161" s="229" t="s">
        <v>154</v>
      </c>
      <c r="AU161" s="229" t="s">
        <v>84</v>
      </c>
      <c r="AY161" s="16" t="s">
        <v>152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6" t="s">
        <v>84</v>
      </c>
      <c r="BK161" s="230">
        <f>ROUND(I161*H161,2)</f>
        <v>0</v>
      </c>
      <c r="BL161" s="16" t="s">
        <v>159</v>
      </c>
      <c r="BM161" s="229" t="s">
        <v>936</v>
      </c>
    </row>
    <row r="162" spans="1:47" s="2" customFormat="1" ht="12">
      <c r="A162" s="37"/>
      <c r="B162" s="38"/>
      <c r="C162" s="39"/>
      <c r="D162" s="231" t="s">
        <v>161</v>
      </c>
      <c r="E162" s="39"/>
      <c r="F162" s="232" t="s">
        <v>935</v>
      </c>
      <c r="G162" s="39"/>
      <c r="H162" s="39"/>
      <c r="I162" s="233"/>
      <c r="J162" s="39"/>
      <c r="K162" s="39"/>
      <c r="L162" s="43"/>
      <c r="M162" s="234"/>
      <c r="N162" s="235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161</v>
      </c>
      <c r="AU162" s="16" t="s">
        <v>84</v>
      </c>
    </row>
    <row r="163" spans="1:47" s="2" customFormat="1" ht="12">
      <c r="A163" s="37"/>
      <c r="B163" s="38"/>
      <c r="C163" s="39"/>
      <c r="D163" s="231" t="s">
        <v>162</v>
      </c>
      <c r="E163" s="39"/>
      <c r="F163" s="236" t="s">
        <v>937</v>
      </c>
      <c r="G163" s="39"/>
      <c r="H163" s="39"/>
      <c r="I163" s="233"/>
      <c r="J163" s="39"/>
      <c r="K163" s="39"/>
      <c r="L163" s="43"/>
      <c r="M163" s="234"/>
      <c r="N163" s="235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162</v>
      </c>
      <c r="AU163" s="16" t="s">
        <v>84</v>
      </c>
    </row>
    <row r="164" spans="1:65" s="2" customFormat="1" ht="16.5" customHeight="1">
      <c r="A164" s="37"/>
      <c r="B164" s="38"/>
      <c r="C164" s="218" t="s">
        <v>265</v>
      </c>
      <c r="D164" s="218" t="s">
        <v>154</v>
      </c>
      <c r="E164" s="219" t="s">
        <v>938</v>
      </c>
      <c r="F164" s="220" t="s">
        <v>939</v>
      </c>
      <c r="G164" s="221" t="s">
        <v>326</v>
      </c>
      <c r="H164" s="222">
        <v>600</v>
      </c>
      <c r="I164" s="223"/>
      <c r="J164" s="224">
        <f>ROUND(I164*H164,2)</f>
        <v>0</v>
      </c>
      <c r="K164" s="220" t="s">
        <v>876</v>
      </c>
      <c r="L164" s="43"/>
      <c r="M164" s="225" t="s">
        <v>1</v>
      </c>
      <c r="N164" s="226" t="s">
        <v>41</v>
      </c>
      <c r="O164" s="90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9" t="s">
        <v>159</v>
      </c>
      <c r="AT164" s="229" t="s">
        <v>154</v>
      </c>
      <c r="AU164" s="229" t="s">
        <v>84</v>
      </c>
      <c r="AY164" s="16" t="s">
        <v>152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6" t="s">
        <v>84</v>
      </c>
      <c r="BK164" s="230">
        <f>ROUND(I164*H164,2)</f>
        <v>0</v>
      </c>
      <c r="BL164" s="16" t="s">
        <v>159</v>
      </c>
      <c r="BM164" s="229" t="s">
        <v>940</v>
      </c>
    </row>
    <row r="165" spans="1:47" s="2" customFormat="1" ht="12">
      <c r="A165" s="37"/>
      <c r="B165" s="38"/>
      <c r="C165" s="39"/>
      <c r="D165" s="231" t="s">
        <v>161</v>
      </c>
      <c r="E165" s="39"/>
      <c r="F165" s="232" t="s">
        <v>939</v>
      </c>
      <c r="G165" s="39"/>
      <c r="H165" s="39"/>
      <c r="I165" s="233"/>
      <c r="J165" s="39"/>
      <c r="K165" s="39"/>
      <c r="L165" s="43"/>
      <c r="M165" s="234"/>
      <c r="N165" s="235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161</v>
      </c>
      <c r="AU165" s="16" t="s">
        <v>84</v>
      </c>
    </row>
    <row r="166" spans="1:47" s="2" customFormat="1" ht="12">
      <c r="A166" s="37"/>
      <c r="B166" s="38"/>
      <c r="C166" s="39"/>
      <c r="D166" s="231" t="s">
        <v>162</v>
      </c>
      <c r="E166" s="39"/>
      <c r="F166" s="236" t="s">
        <v>941</v>
      </c>
      <c r="G166" s="39"/>
      <c r="H166" s="39"/>
      <c r="I166" s="233"/>
      <c r="J166" s="39"/>
      <c r="K166" s="39"/>
      <c r="L166" s="43"/>
      <c r="M166" s="234"/>
      <c r="N166" s="235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162</v>
      </c>
      <c r="AU166" s="16" t="s">
        <v>84</v>
      </c>
    </row>
    <row r="167" spans="1:65" s="2" customFormat="1" ht="21.75" customHeight="1">
      <c r="A167" s="37"/>
      <c r="B167" s="38"/>
      <c r="C167" s="218" t="s">
        <v>7</v>
      </c>
      <c r="D167" s="218" t="s">
        <v>154</v>
      </c>
      <c r="E167" s="219" t="s">
        <v>942</v>
      </c>
      <c r="F167" s="220" t="s">
        <v>943</v>
      </c>
      <c r="G167" s="221" t="s">
        <v>326</v>
      </c>
      <c r="H167" s="222">
        <v>600</v>
      </c>
      <c r="I167" s="223"/>
      <c r="J167" s="224">
        <f>ROUND(I167*H167,2)</f>
        <v>0</v>
      </c>
      <c r="K167" s="220" t="s">
        <v>876</v>
      </c>
      <c r="L167" s="43"/>
      <c r="M167" s="225" t="s">
        <v>1</v>
      </c>
      <c r="N167" s="226" t="s">
        <v>41</v>
      </c>
      <c r="O167" s="90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9" t="s">
        <v>159</v>
      </c>
      <c r="AT167" s="229" t="s">
        <v>154</v>
      </c>
      <c r="AU167" s="229" t="s">
        <v>84</v>
      </c>
      <c r="AY167" s="16" t="s">
        <v>152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6" t="s">
        <v>84</v>
      </c>
      <c r="BK167" s="230">
        <f>ROUND(I167*H167,2)</f>
        <v>0</v>
      </c>
      <c r="BL167" s="16" t="s">
        <v>159</v>
      </c>
      <c r="BM167" s="229" t="s">
        <v>944</v>
      </c>
    </row>
    <row r="168" spans="1:47" s="2" customFormat="1" ht="12">
      <c r="A168" s="37"/>
      <c r="B168" s="38"/>
      <c r="C168" s="39"/>
      <c r="D168" s="231" t="s">
        <v>161</v>
      </c>
      <c r="E168" s="39"/>
      <c r="F168" s="232" t="s">
        <v>943</v>
      </c>
      <c r="G168" s="39"/>
      <c r="H168" s="39"/>
      <c r="I168" s="233"/>
      <c r="J168" s="39"/>
      <c r="K168" s="39"/>
      <c r="L168" s="43"/>
      <c r="M168" s="234"/>
      <c r="N168" s="235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161</v>
      </c>
      <c r="AU168" s="16" t="s">
        <v>84</v>
      </c>
    </row>
    <row r="169" spans="1:65" s="2" customFormat="1" ht="16.5" customHeight="1">
      <c r="A169" s="37"/>
      <c r="B169" s="38"/>
      <c r="C169" s="218" t="s">
        <v>272</v>
      </c>
      <c r="D169" s="218" t="s">
        <v>154</v>
      </c>
      <c r="E169" s="219" t="s">
        <v>945</v>
      </c>
      <c r="F169" s="220" t="s">
        <v>946</v>
      </c>
      <c r="G169" s="221" t="s">
        <v>178</v>
      </c>
      <c r="H169" s="222">
        <v>50</v>
      </c>
      <c r="I169" s="223"/>
      <c r="J169" s="224">
        <f>ROUND(I169*H169,2)</f>
        <v>0</v>
      </c>
      <c r="K169" s="220" t="s">
        <v>876</v>
      </c>
      <c r="L169" s="43"/>
      <c r="M169" s="225" t="s">
        <v>1</v>
      </c>
      <c r="N169" s="226" t="s">
        <v>41</v>
      </c>
      <c r="O169" s="90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9" t="s">
        <v>159</v>
      </c>
      <c r="AT169" s="229" t="s">
        <v>154</v>
      </c>
      <c r="AU169" s="229" t="s">
        <v>84</v>
      </c>
      <c r="AY169" s="16" t="s">
        <v>152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6" t="s">
        <v>84</v>
      </c>
      <c r="BK169" s="230">
        <f>ROUND(I169*H169,2)</f>
        <v>0</v>
      </c>
      <c r="BL169" s="16" t="s">
        <v>159</v>
      </c>
      <c r="BM169" s="229" t="s">
        <v>947</v>
      </c>
    </row>
    <row r="170" spans="1:47" s="2" customFormat="1" ht="12">
      <c r="A170" s="37"/>
      <c r="B170" s="38"/>
      <c r="C170" s="39"/>
      <c r="D170" s="231" t="s">
        <v>161</v>
      </c>
      <c r="E170" s="39"/>
      <c r="F170" s="232" t="s">
        <v>946</v>
      </c>
      <c r="G170" s="39"/>
      <c r="H170" s="39"/>
      <c r="I170" s="233"/>
      <c r="J170" s="39"/>
      <c r="K170" s="39"/>
      <c r="L170" s="43"/>
      <c r="M170" s="234"/>
      <c r="N170" s="235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161</v>
      </c>
      <c r="AU170" s="16" t="s">
        <v>84</v>
      </c>
    </row>
    <row r="171" spans="1:47" s="2" customFormat="1" ht="12">
      <c r="A171" s="37"/>
      <c r="B171" s="38"/>
      <c r="C171" s="39"/>
      <c r="D171" s="231" t="s">
        <v>162</v>
      </c>
      <c r="E171" s="39"/>
      <c r="F171" s="236" t="s">
        <v>948</v>
      </c>
      <c r="G171" s="39"/>
      <c r="H171" s="39"/>
      <c r="I171" s="233"/>
      <c r="J171" s="39"/>
      <c r="K171" s="39"/>
      <c r="L171" s="43"/>
      <c r="M171" s="234"/>
      <c r="N171" s="235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162</v>
      </c>
      <c r="AU171" s="16" t="s">
        <v>84</v>
      </c>
    </row>
    <row r="172" spans="1:63" s="12" customFormat="1" ht="25.9" customHeight="1">
      <c r="A172" s="12"/>
      <c r="B172" s="202"/>
      <c r="C172" s="203"/>
      <c r="D172" s="204" t="s">
        <v>75</v>
      </c>
      <c r="E172" s="205" t="s">
        <v>949</v>
      </c>
      <c r="F172" s="205" t="s">
        <v>950</v>
      </c>
      <c r="G172" s="203"/>
      <c r="H172" s="203"/>
      <c r="I172" s="206"/>
      <c r="J172" s="207">
        <f>BK172</f>
        <v>0</v>
      </c>
      <c r="K172" s="203"/>
      <c r="L172" s="208"/>
      <c r="M172" s="209"/>
      <c r="N172" s="210"/>
      <c r="O172" s="210"/>
      <c r="P172" s="211">
        <f>SUM(P173:P216)</f>
        <v>0</v>
      </c>
      <c r="Q172" s="210"/>
      <c r="R172" s="211">
        <f>SUM(R173:R216)</f>
        <v>1.0212</v>
      </c>
      <c r="S172" s="210"/>
      <c r="T172" s="212">
        <f>SUM(T173:T216)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3" t="s">
        <v>84</v>
      </c>
      <c r="AT172" s="214" t="s">
        <v>75</v>
      </c>
      <c r="AU172" s="214" t="s">
        <v>76</v>
      </c>
      <c r="AY172" s="213" t="s">
        <v>152</v>
      </c>
      <c r="BK172" s="215">
        <f>SUM(BK173:BK216)</f>
        <v>0</v>
      </c>
    </row>
    <row r="173" spans="1:65" s="2" customFormat="1" ht="16.5" customHeight="1">
      <c r="A173" s="37"/>
      <c r="B173" s="38"/>
      <c r="C173" s="218" t="s">
        <v>277</v>
      </c>
      <c r="D173" s="218" t="s">
        <v>154</v>
      </c>
      <c r="E173" s="219" t="s">
        <v>951</v>
      </c>
      <c r="F173" s="220" t="s">
        <v>952</v>
      </c>
      <c r="G173" s="221" t="s">
        <v>337</v>
      </c>
      <c r="H173" s="222">
        <v>4</v>
      </c>
      <c r="I173" s="223"/>
      <c r="J173" s="224">
        <f>ROUND(I173*H173,2)</f>
        <v>0</v>
      </c>
      <c r="K173" s="220" t="s">
        <v>876</v>
      </c>
      <c r="L173" s="43"/>
      <c r="M173" s="225" t="s">
        <v>1</v>
      </c>
      <c r="N173" s="226" t="s">
        <v>41</v>
      </c>
      <c r="O173" s="90"/>
      <c r="P173" s="227">
        <f>O173*H173</f>
        <v>0</v>
      </c>
      <c r="Q173" s="227">
        <v>0.00982</v>
      </c>
      <c r="R173" s="227">
        <f>Q173*H173</f>
        <v>0.03928</v>
      </c>
      <c r="S173" s="227">
        <v>0</v>
      </c>
      <c r="T173" s="228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9" t="s">
        <v>159</v>
      </c>
      <c r="AT173" s="229" t="s">
        <v>154</v>
      </c>
      <c r="AU173" s="229" t="s">
        <v>84</v>
      </c>
      <c r="AY173" s="16" t="s">
        <v>152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6" t="s">
        <v>84</v>
      </c>
      <c r="BK173" s="230">
        <f>ROUND(I173*H173,2)</f>
        <v>0</v>
      </c>
      <c r="BL173" s="16" t="s">
        <v>159</v>
      </c>
      <c r="BM173" s="229" t="s">
        <v>953</v>
      </c>
    </row>
    <row r="174" spans="1:47" s="2" customFormat="1" ht="12">
      <c r="A174" s="37"/>
      <c r="B174" s="38"/>
      <c r="C174" s="39"/>
      <c r="D174" s="231" t="s">
        <v>161</v>
      </c>
      <c r="E174" s="39"/>
      <c r="F174" s="232" t="s">
        <v>952</v>
      </c>
      <c r="G174" s="39"/>
      <c r="H174" s="39"/>
      <c r="I174" s="233"/>
      <c r="J174" s="39"/>
      <c r="K174" s="39"/>
      <c r="L174" s="43"/>
      <c r="M174" s="234"/>
      <c r="N174" s="235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161</v>
      </c>
      <c r="AU174" s="16" t="s">
        <v>84</v>
      </c>
    </row>
    <row r="175" spans="1:47" s="2" customFormat="1" ht="12">
      <c r="A175" s="37"/>
      <c r="B175" s="38"/>
      <c r="C175" s="39"/>
      <c r="D175" s="231" t="s">
        <v>162</v>
      </c>
      <c r="E175" s="39"/>
      <c r="F175" s="236" t="s">
        <v>954</v>
      </c>
      <c r="G175" s="39"/>
      <c r="H175" s="39"/>
      <c r="I175" s="233"/>
      <c r="J175" s="39"/>
      <c r="K175" s="39"/>
      <c r="L175" s="43"/>
      <c r="M175" s="234"/>
      <c r="N175" s="235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162</v>
      </c>
      <c r="AU175" s="16" t="s">
        <v>84</v>
      </c>
    </row>
    <row r="176" spans="1:65" s="2" customFormat="1" ht="16.5" customHeight="1">
      <c r="A176" s="37"/>
      <c r="B176" s="38"/>
      <c r="C176" s="218" t="s">
        <v>281</v>
      </c>
      <c r="D176" s="218" t="s">
        <v>154</v>
      </c>
      <c r="E176" s="219" t="s">
        <v>955</v>
      </c>
      <c r="F176" s="220" t="s">
        <v>956</v>
      </c>
      <c r="G176" s="221" t="s">
        <v>337</v>
      </c>
      <c r="H176" s="222">
        <v>2</v>
      </c>
      <c r="I176" s="223"/>
      <c r="J176" s="224">
        <f>ROUND(I176*H176,2)</f>
        <v>0</v>
      </c>
      <c r="K176" s="220" t="s">
        <v>876</v>
      </c>
      <c r="L176" s="43"/>
      <c r="M176" s="225" t="s">
        <v>1</v>
      </c>
      <c r="N176" s="226" t="s">
        <v>41</v>
      </c>
      <c r="O176" s="90"/>
      <c r="P176" s="227">
        <f>O176*H176</f>
        <v>0</v>
      </c>
      <c r="Q176" s="227">
        <v>0.00982</v>
      </c>
      <c r="R176" s="227">
        <f>Q176*H176</f>
        <v>0.01964</v>
      </c>
      <c r="S176" s="227">
        <v>0</v>
      </c>
      <c r="T176" s="228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9" t="s">
        <v>159</v>
      </c>
      <c r="AT176" s="229" t="s">
        <v>154</v>
      </c>
      <c r="AU176" s="229" t="s">
        <v>84</v>
      </c>
      <c r="AY176" s="16" t="s">
        <v>152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6" t="s">
        <v>84</v>
      </c>
      <c r="BK176" s="230">
        <f>ROUND(I176*H176,2)</f>
        <v>0</v>
      </c>
      <c r="BL176" s="16" t="s">
        <v>159</v>
      </c>
      <c r="BM176" s="229" t="s">
        <v>957</v>
      </c>
    </row>
    <row r="177" spans="1:47" s="2" customFormat="1" ht="12">
      <c r="A177" s="37"/>
      <c r="B177" s="38"/>
      <c r="C177" s="39"/>
      <c r="D177" s="231" t="s">
        <v>161</v>
      </c>
      <c r="E177" s="39"/>
      <c r="F177" s="232" t="s">
        <v>956</v>
      </c>
      <c r="G177" s="39"/>
      <c r="H177" s="39"/>
      <c r="I177" s="233"/>
      <c r="J177" s="39"/>
      <c r="K177" s="39"/>
      <c r="L177" s="43"/>
      <c r="M177" s="234"/>
      <c r="N177" s="235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161</v>
      </c>
      <c r="AU177" s="16" t="s">
        <v>84</v>
      </c>
    </row>
    <row r="178" spans="1:47" s="2" customFormat="1" ht="12">
      <c r="A178" s="37"/>
      <c r="B178" s="38"/>
      <c r="C178" s="39"/>
      <c r="D178" s="231" t="s">
        <v>162</v>
      </c>
      <c r="E178" s="39"/>
      <c r="F178" s="236" t="s">
        <v>958</v>
      </c>
      <c r="G178" s="39"/>
      <c r="H178" s="39"/>
      <c r="I178" s="233"/>
      <c r="J178" s="39"/>
      <c r="K178" s="39"/>
      <c r="L178" s="43"/>
      <c r="M178" s="234"/>
      <c r="N178" s="235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162</v>
      </c>
      <c r="AU178" s="16" t="s">
        <v>84</v>
      </c>
    </row>
    <row r="179" spans="1:65" s="2" customFormat="1" ht="16.5" customHeight="1">
      <c r="A179" s="37"/>
      <c r="B179" s="38"/>
      <c r="C179" s="218" t="s">
        <v>286</v>
      </c>
      <c r="D179" s="218" t="s">
        <v>154</v>
      </c>
      <c r="E179" s="219" t="s">
        <v>959</v>
      </c>
      <c r="F179" s="220" t="s">
        <v>960</v>
      </c>
      <c r="G179" s="221" t="s">
        <v>337</v>
      </c>
      <c r="H179" s="222">
        <v>2</v>
      </c>
      <c r="I179" s="223"/>
      <c r="J179" s="224">
        <f>ROUND(I179*H179,2)</f>
        <v>0</v>
      </c>
      <c r="K179" s="220" t="s">
        <v>876</v>
      </c>
      <c r="L179" s="43"/>
      <c r="M179" s="225" t="s">
        <v>1</v>
      </c>
      <c r="N179" s="226" t="s">
        <v>41</v>
      </c>
      <c r="O179" s="90"/>
      <c r="P179" s="227">
        <f>O179*H179</f>
        <v>0</v>
      </c>
      <c r="Q179" s="227">
        <v>0.00982</v>
      </c>
      <c r="R179" s="227">
        <f>Q179*H179</f>
        <v>0.01964</v>
      </c>
      <c r="S179" s="227">
        <v>0</v>
      </c>
      <c r="T179" s="228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9" t="s">
        <v>159</v>
      </c>
      <c r="AT179" s="229" t="s">
        <v>154</v>
      </c>
      <c r="AU179" s="229" t="s">
        <v>84</v>
      </c>
      <c r="AY179" s="16" t="s">
        <v>152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6" t="s">
        <v>84</v>
      </c>
      <c r="BK179" s="230">
        <f>ROUND(I179*H179,2)</f>
        <v>0</v>
      </c>
      <c r="BL179" s="16" t="s">
        <v>159</v>
      </c>
      <c r="BM179" s="229" t="s">
        <v>961</v>
      </c>
    </row>
    <row r="180" spans="1:47" s="2" customFormat="1" ht="12">
      <c r="A180" s="37"/>
      <c r="B180" s="38"/>
      <c r="C180" s="39"/>
      <c r="D180" s="231" t="s">
        <v>161</v>
      </c>
      <c r="E180" s="39"/>
      <c r="F180" s="232" t="s">
        <v>960</v>
      </c>
      <c r="G180" s="39"/>
      <c r="H180" s="39"/>
      <c r="I180" s="233"/>
      <c r="J180" s="39"/>
      <c r="K180" s="39"/>
      <c r="L180" s="43"/>
      <c r="M180" s="234"/>
      <c r="N180" s="235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161</v>
      </c>
      <c r="AU180" s="16" t="s">
        <v>84</v>
      </c>
    </row>
    <row r="181" spans="1:47" s="2" customFormat="1" ht="12">
      <c r="A181" s="37"/>
      <c r="B181" s="38"/>
      <c r="C181" s="39"/>
      <c r="D181" s="231" t="s">
        <v>162</v>
      </c>
      <c r="E181" s="39"/>
      <c r="F181" s="236" t="s">
        <v>962</v>
      </c>
      <c r="G181" s="39"/>
      <c r="H181" s="39"/>
      <c r="I181" s="233"/>
      <c r="J181" s="39"/>
      <c r="K181" s="39"/>
      <c r="L181" s="43"/>
      <c r="M181" s="234"/>
      <c r="N181" s="235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162</v>
      </c>
      <c r="AU181" s="16" t="s">
        <v>84</v>
      </c>
    </row>
    <row r="182" spans="1:65" s="2" customFormat="1" ht="16.5" customHeight="1">
      <c r="A182" s="37"/>
      <c r="B182" s="38"/>
      <c r="C182" s="218" t="s">
        <v>290</v>
      </c>
      <c r="D182" s="218" t="s">
        <v>154</v>
      </c>
      <c r="E182" s="219" t="s">
        <v>963</v>
      </c>
      <c r="F182" s="220" t="s">
        <v>964</v>
      </c>
      <c r="G182" s="221" t="s">
        <v>337</v>
      </c>
      <c r="H182" s="222">
        <v>5</v>
      </c>
      <c r="I182" s="223"/>
      <c r="J182" s="224">
        <f>ROUND(I182*H182,2)</f>
        <v>0</v>
      </c>
      <c r="K182" s="220" t="s">
        <v>876</v>
      </c>
      <c r="L182" s="43"/>
      <c r="M182" s="225" t="s">
        <v>1</v>
      </c>
      <c r="N182" s="226" t="s">
        <v>41</v>
      </c>
      <c r="O182" s="90"/>
      <c r="P182" s="227">
        <f>O182*H182</f>
        <v>0</v>
      </c>
      <c r="Q182" s="227">
        <v>0.00982</v>
      </c>
      <c r="R182" s="227">
        <f>Q182*H182</f>
        <v>0.049100000000000005</v>
      </c>
      <c r="S182" s="227">
        <v>0</v>
      </c>
      <c r="T182" s="228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9" t="s">
        <v>159</v>
      </c>
      <c r="AT182" s="229" t="s">
        <v>154</v>
      </c>
      <c r="AU182" s="229" t="s">
        <v>84</v>
      </c>
      <c r="AY182" s="16" t="s">
        <v>152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6" t="s">
        <v>84</v>
      </c>
      <c r="BK182" s="230">
        <f>ROUND(I182*H182,2)</f>
        <v>0</v>
      </c>
      <c r="BL182" s="16" t="s">
        <v>159</v>
      </c>
      <c r="BM182" s="229" t="s">
        <v>965</v>
      </c>
    </row>
    <row r="183" spans="1:47" s="2" customFormat="1" ht="12">
      <c r="A183" s="37"/>
      <c r="B183" s="38"/>
      <c r="C183" s="39"/>
      <c r="D183" s="231" t="s">
        <v>161</v>
      </c>
      <c r="E183" s="39"/>
      <c r="F183" s="232" t="s">
        <v>964</v>
      </c>
      <c r="G183" s="39"/>
      <c r="H183" s="39"/>
      <c r="I183" s="233"/>
      <c r="J183" s="39"/>
      <c r="K183" s="39"/>
      <c r="L183" s="43"/>
      <c r="M183" s="234"/>
      <c r="N183" s="235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161</v>
      </c>
      <c r="AU183" s="16" t="s">
        <v>84</v>
      </c>
    </row>
    <row r="184" spans="1:47" s="2" customFormat="1" ht="12">
      <c r="A184" s="37"/>
      <c r="B184" s="38"/>
      <c r="C184" s="39"/>
      <c r="D184" s="231" t="s">
        <v>162</v>
      </c>
      <c r="E184" s="39"/>
      <c r="F184" s="236" t="s">
        <v>966</v>
      </c>
      <c r="G184" s="39"/>
      <c r="H184" s="39"/>
      <c r="I184" s="233"/>
      <c r="J184" s="39"/>
      <c r="K184" s="39"/>
      <c r="L184" s="43"/>
      <c r="M184" s="234"/>
      <c r="N184" s="235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162</v>
      </c>
      <c r="AU184" s="16" t="s">
        <v>84</v>
      </c>
    </row>
    <row r="185" spans="1:65" s="2" customFormat="1" ht="16.5" customHeight="1">
      <c r="A185" s="37"/>
      <c r="B185" s="38"/>
      <c r="C185" s="218" t="s">
        <v>295</v>
      </c>
      <c r="D185" s="218" t="s">
        <v>154</v>
      </c>
      <c r="E185" s="219" t="s">
        <v>967</v>
      </c>
      <c r="F185" s="220" t="s">
        <v>968</v>
      </c>
      <c r="G185" s="221" t="s">
        <v>337</v>
      </c>
      <c r="H185" s="222">
        <v>2</v>
      </c>
      <c r="I185" s="223"/>
      <c r="J185" s="224">
        <f>ROUND(I185*H185,2)</f>
        <v>0</v>
      </c>
      <c r="K185" s="220" t="s">
        <v>876</v>
      </c>
      <c r="L185" s="43"/>
      <c r="M185" s="225" t="s">
        <v>1</v>
      </c>
      <c r="N185" s="226" t="s">
        <v>41</v>
      </c>
      <c r="O185" s="90"/>
      <c r="P185" s="227">
        <f>O185*H185</f>
        <v>0</v>
      </c>
      <c r="Q185" s="227">
        <v>0.00982</v>
      </c>
      <c r="R185" s="227">
        <f>Q185*H185</f>
        <v>0.01964</v>
      </c>
      <c r="S185" s="227">
        <v>0</v>
      </c>
      <c r="T185" s="228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9" t="s">
        <v>159</v>
      </c>
      <c r="AT185" s="229" t="s">
        <v>154</v>
      </c>
      <c r="AU185" s="229" t="s">
        <v>84</v>
      </c>
      <c r="AY185" s="16" t="s">
        <v>152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6" t="s">
        <v>84</v>
      </c>
      <c r="BK185" s="230">
        <f>ROUND(I185*H185,2)</f>
        <v>0</v>
      </c>
      <c r="BL185" s="16" t="s">
        <v>159</v>
      </c>
      <c r="BM185" s="229" t="s">
        <v>969</v>
      </c>
    </row>
    <row r="186" spans="1:47" s="2" customFormat="1" ht="12">
      <c r="A186" s="37"/>
      <c r="B186" s="38"/>
      <c r="C186" s="39"/>
      <c r="D186" s="231" t="s">
        <v>161</v>
      </c>
      <c r="E186" s="39"/>
      <c r="F186" s="232" t="s">
        <v>968</v>
      </c>
      <c r="G186" s="39"/>
      <c r="H186" s="39"/>
      <c r="I186" s="233"/>
      <c r="J186" s="39"/>
      <c r="K186" s="39"/>
      <c r="L186" s="43"/>
      <c r="M186" s="234"/>
      <c r="N186" s="235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161</v>
      </c>
      <c r="AU186" s="16" t="s">
        <v>84</v>
      </c>
    </row>
    <row r="187" spans="1:47" s="2" customFormat="1" ht="12">
      <c r="A187" s="37"/>
      <c r="B187" s="38"/>
      <c r="C187" s="39"/>
      <c r="D187" s="231" t="s">
        <v>162</v>
      </c>
      <c r="E187" s="39"/>
      <c r="F187" s="236" t="s">
        <v>970</v>
      </c>
      <c r="G187" s="39"/>
      <c r="H187" s="39"/>
      <c r="I187" s="233"/>
      <c r="J187" s="39"/>
      <c r="K187" s="39"/>
      <c r="L187" s="43"/>
      <c r="M187" s="234"/>
      <c r="N187" s="235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162</v>
      </c>
      <c r="AU187" s="16" t="s">
        <v>84</v>
      </c>
    </row>
    <row r="188" spans="1:65" s="2" customFormat="1" ht="16.5" customHeight="1">
      <c r="A188" s="37"/>
      <c r="B188" s="38"/>
      <c r="C188" s="218" t="s">
        <v>300</v>
      </c>
      <c r="D188" s="218" t="s">
        <v>154</v>
      </c>
      <c r="E188" s="219" t="s">
        <v>971</v>
      </c>
      <c r="F188" s="220" t="s">
        <v>972</v>
      </c>
      <c r="G188" s="221" t="s">
        <v>973</v>
      </c>
      <c r="H188" s="222">
        <v>6</v>
      </c>
      <c r="I188" s="223"/>
      <c r="J188" s="224">
        <f>ROUND(I188*H188,2)</f>
        <v>0</v>
      </c>
      <c r="K188" s="220" t="s">
        <v>1</v>
      </c>
      <c r="L188" s="43"/>
      <c r="M188" s="225" t="s">
        <v>1</v>
      </c>
      <c r="N188" s="226" t="s">
        <v>41</v>
      </c>
      <c r="O188" s="90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9" t="s">
        <v>159</v>
      </c>
      <c r="AT188" s="229" t="s">
        <v>154</v>
      </c>
      <c r="AU188" s="229" t="s">
        <v>84</v>
      </c>
      <c r="AY188" s="16" t="s">
        <v>152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6" t="s">
        <v>84</v>
      </c>
      <c r="BK188" s="230">
        <f>ROUND(I188*H188,2)</f>
        <v>0</v>
      </c>
      <c r="BL188" s="16" t="s">
        <v>159</v>
      </c>
      <c r="BM188" s="229" t="s">
        <v>974</v>
      </c>
    </row>
    <row r="189" spans="1:47" s="2" customFormat="1" ht="12">
      <c r="A189" s="37"/>
      <c r="B189" s="38"/>
      <c r="C189" s="39"/>
      <c r="D189" s="231" t="s">
        <v>161</v>
      </c>
      <c r="E189" s="39"/>
      <c r="F189" s="232" t="s">
        <v>972</v>
      </c>
      <c r="G189" s="39"/>
      <c r="H189" s="39"/>
      <c r="I189" s="233"/>
      <c r="J189" s="39"/>
      <c r="K189" s="39"/>
      <c r="L189" s="43"/>
      <c r="M189" s="234"/>
      <c r="N189" s="235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161</v>
      </c>
      <c r="AU189" s="16" t="s">
        <v>84</v>
      </c>
    </row>
    <row r="190" spans="1:47" s="2" customFormat="1" ht="12">
      <c r="A190" s="37"/>
      <c r="B190" s="38"/>
      <c r="C190" s="39"/>
      <c r="D190" s="231" t="s">
        <v>162</v>
      </c>
      <c r="E190" s="39"/>
      <c r="F190" s="236" t="s">
        <v>975</v>
      </c>
      <c r="G190" s="39"/>
      <c r="H190" s="39"/>
      <c r="I190" s="233"/>
      <c r="J190" s="39"/>
      <c r="K190" s="39"/>
      <c r="L190" s="43"/>
      <c r="M190" s="234"/>
      <c r="N190" s="235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162</v>
      </c>
      <c r="AU190" s="16" t="s">
        <v>84</v>
      </c>
    </row>
    <row r="191" spans="1:65" s="2" customFormat="1" ht="16.5" customHeight="1">
      <c r="A191" s="37"/>
      <c r="B191" s="38"/>
      <c r="C191" s="218" t="s">
        <v>305</v>
      </c>
      <c r="D191" s="218" t="s">
        <v>154</v>
      </c>
      <c r="E191" s="219" t="s">
        <v>976</v>
      </c>
      <c r="F191" s="220" t="s">
        <v>977</v>
      </c>
      <c r="G191" s="221" t="s">
        <v>973</v>
      </c>
      <c r="H191" s="222">
        <v>9</v>
      </c>
      <c r="I191" s="223"/>
      <c r="J191" s="224">
        <f>ROUND(I191*H191,2)</f>
        <v>0</v>
      </c>
      <c r="K191" s="220" t="s">
        <v>1</v>
      </c>
      <c r="L191" s="43"/>
      <c r="M191" s="225" t="s">
        <v>1</v>
      </c>
      <c r="N191" s="226" t="s">
        <v>41</v>
      </c>
      <c r="O191" s="90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9" t="s">
        <v>159</v>
      </c>
      <c r="AT191" s="229" t="s">
        <v>154</v>
      </c>
      <c r="AU191" s="229" t="s">
        <v>84</v>
      </c>
      <c r="AY191" s="16" t="s">
        <v>152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6" t="s">
        <v>84</v>
      </c>
      <c r="BK191" s="230">
        <f>ROUND(I191*H191,2)</f>
        <v>0</v>
      </c>
      <c r="BL191" s="16" t="s">
        <v>159</v>
      </c>
      <c r="BM191" s="229" t="s">
        <v>978</v>
      </c>
    </row>
    <row r="192" spans="1:47" s="2" customFormat="1" ht="12">
      <c r="A192" s="37"/>
      <c r="B192" s="38"/>
      <c r="C192" s="39"/>
      <c r="D192" s="231" t="s">
        <v>161</v>
      </c>
      <c r="E192" s="39"/>
      <c r="F192" s="232" t="s">
        <v>977</v>
      </c>
      <c r="G192" s="39"/>
      <c r="H192" s="39"/>
      <c r="I192" s="233"/>
      <c r="J192" s="39"/>
      <c r="K192" s="39"/>
      <c r="L192" s="43"/>
      <c r="M192" s="234"/>
      <c r="N192" s="235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161</v>
      </c>
      <c r="AU192" s="16" t="s">
        <v>84</v>
      </c>
    </row>
    <row r="193" spans="1:47" s="2" customFormat="1" ht="12">
      <c r="A193" s="37"/>
      <c r="B193" s="38"/>
      <c r="C193" s="39"/>
      <c r="D193" s="231" t="s">
        <v>162</v>
      </c>
      <c r="E193" s="39"/>
      <c r="F193" s="236" t="s">
        <v>979</v>
      </c>
      <c r="G193" s="39"/>
      <c r="H193" s="39"/>
      <c r="I193" s="233"/>
      <c r="J193" s="39"/>
      <c r="K193" s="39"/>
      <c r="L193" s="43"/>
      <c r="M193" s="234"/>
      <c r="N193" s="235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162</v>
      </c>
      <c r="AU193" s="16" t="s">
        <v>84</v>
      </c>
    </row>
    <row r="194" spans="1:65" s="2" customFormat="1" ht="16.5" customHeight="1">
      <c r="A194" s="37"/>
      <c r="B194" s="38"/>
      <c r="C194" s="218" t="s">
        <v>311</v>
      </c>
      <c r="D194" s="218" t="s">
        <v>154</v>
      </c>
      <c r="E194" s="219" t="s">
        <v>980</v>
      </c>
      <c r="F194" s="220" t="s">
        <v>981</v>
      </c>
      <c r="G194" s="221" t="s">
        <v>973</v>
      </c>
      <c r="H194" s="222">
        <v>2</v>
      </c>
      <c r="I194" s="223"/>
      <c r="J194" s="224">
        <f>ROUND(I194*H194,2)</f>
        <v>0</v>
      </c>
      <c r="K194" s="220" t="s">
        <v>1</v>
      </c>
      <c r="L194" s="43"/>
      <c r="M194" s="225" t="s">
        <v>1</v>
      </c>
      <c r="N194" s="226" t="s">
        <v>41</v>
      </c>
      <c r="O194" s="90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9" t="s">
        <v>159</v>
      </c>
      <c r="AT194" s="229" t="s">
        <v>154</v>
      </c>
      <c r="AU194" s="229" t="s">
        <v>84</v>
      </c>
      <c r="AY194" s="16" t="s">
        <v>152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6" t="s">
        <v>84</v>
      </c>
      <c r="BK194" s="230">
        <f>ROUND(I194*H194,2)</f>
        <v>0</v>
      </c>
      <c r="BL194" s="16" t="s">
        <v>159</v>
      </c>
      <c r="BM194" s="229" t="s">
        <v>982</v>
      </c>
    </row>
    <row r="195" spans="1:47" s="2" customFormat="1" ht="12">
      <c r="A195" s="37"/>
      <c r="B195" s="38"/>
      <c r="C195" s="39"/>
      <c r="D195" s="231" t="s">
        <v>161</v>
      </c>
      <c r="E195" s="39"/>
      <c r="F195" s="232" t="s">
        <v>981</v>
      </c>
      <c r="G195" s="39"/>
      <c r="H195" s="39"/>
      <c r="I195" s="233"/>
      <c r="J195" s="39"/>
      <c r="K195" s="39"/>
      <c r="L195" s="43"/>
      <c r="M195" s="234"/>
      <c r="N195" s="235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161</v>
      </c>
      <c r="AU195" s="16" t="s">
        <v>84</v>
      </c>
    </row>
    <row r="196" spans="1:47" s="2" customFormat="1" ht="12">
      <c r="A196" s="37"/>
      <c r="B196" s="38"/>
      <c r="C196" s="39"/>
      <c r="D196" s="231" t="s">
        <v>162</v>
      </c>
      <c r="E196" s="39"/>
      <c r="F196" s="236" t="s">
        <v>983</v>
      </c>
      <c r="G196" s="39"/>
      <c r="H196" s="39"/>
      <c r="I196" s="233"/>
      <c r="J196" s="39"/>
      <c r="K196" s="39"/>
      <c r="L196" s="43"/>
      <c r="M196" s="234"/>
      <c r="N196" s="235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162</v>
      </c>
      <c r="AU196" s="16" t="s">
        <v>84</v>
      </c>
    </row>
    <row r="197" spans="1:65" s="2" customFormat="1" ht="16.5" customHeight="1">
      <c r="A197" s="37"/>
      <c r="B197" s="38"/>
      <c r="C197" s="218" t="s">
        <v>317</v>
      </c>
      <c r="D197" s="218" t="s">
        <v>154</v>
      </c>
      <c r="E197" s="219" t="s">
        <v>984</v>
      </c>
      <c r="F197" s="220" t="s">
        <v>985</v>
      </c>
      <c r="G197" s="221" t="s">
        <v>973</v>
      </c>
      <c r="H197" s="222">
        <v>7</v>
      </c>
      <c r="I197" s="223"/>
      <c r="J197" s="224">
        <f>ROUND(I197*H197,2)</f>
        <v>0</v>
      </c>
      <c r="K197" s="220" t="s">
        <v>1</v>
      </c>
      <c r="L197" s="43"/>
      <c r="M197" s="225" t="s">
        <v>1</v>
      </c>
      <c r="N197" s="226" t="s">
        <v>41</v>
      </c>
      <c r="O197" s="90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9" t="s">
        <v>159</v>
      </c>
      <c r="AT197" s="229" t="s">
        <v>154</v>
      </c>
      <c r="AU197" s="229" t="s">
        <v>84</v>
      </c>
      <c r="AY197" s="16" t="s">
        <v>152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6" t="s">
        <v>84</v>
      </c>
      <c r="BK197" s="230">
        <f>ROUND(I197*H197,2)</f>
        <v>0</v>
      </c>
      <c r="BL197" s="16" t="s">
        <v>159</v>
      </c>
      <c r="BM197" s="229" t="s">
        <v>986</v>
      </c>
    </row>
    <row r="198" spans="1:47" s="2" customFormat="1" ht="12">
      <c r="A198" s="37"/>
      <c r="B198" s="38"/>
      <c r="C198" s="39"/>
      <c r="D198" s="231" t="s">
        <v>161</v>
      </c>
      <c r="E198" s="39"/>
      <c r="F198" s="232" t="s">
        <v>985</v>
      </c>
      <c r="G198" s="39"/>
      <c r="H198" s="39"/>
      <c r="I198" s="233"/>
      <c r="J198" s="39"/>
      <c r="K198" s="39"/>
      <c r="L198" s="43"/>
      <c r="M198" s="234"/>
      <c r="N198" s="235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161</v>
      </c>
      <c r="AU198" s="16" t="s">
        <v>84</v>
      </c>
    </row>
    <row r="199" spans="1:47" s="2" customFormat="1" ht="12">
      <c r="A199" s="37"/>
      <c r="B199" s="38"/>
      <c r="C199" s="39"/>
      <c r="D199" s="231" t="s">
        <v>162</v>
      </c>
      <c r="E199" s="39"/>
      <c r="F199" s="236" t="s">
        <v>987</v>
      </c>
      <c r="G199" s="39"/>
      <c r="H199" s="39"/>
      <c r="I199" s="233"/>
      <c r="J199" s="39"/>
      <c r="K199" s="39"/>
      <c r="L199" s="43"/>
      <c r="M199" s="234"/>
      <c r="N199" s="235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162</v>
      </c>
      <c r="AU199" s="16" t="s">
        <v>84</v>
      </c>
    </row>
    <row r="200" spans="1:65" s="2" customFormat="1" ht="16.5" customHeight="1">
      <c r="A200" s="37"/>
      <c r="B200" s="38"/>
      <c r="C200" s="218" t="s">
        <v>323</v>
      </c>
      <c r="D200" s="218" t="s">
        <v>154</v>
      </c>
      <c r="E200" s="219" t="s">
        <v>988</v>
      </c>
      <c r="F200" s="220" t="s">
        <v>989</v>
      </c>
      <c r="G200" s="221" t="s">
        <v>973</v>
      </c>
      <c r="H200" s="222">
        <v>2</v>
      </c>
      <c r="I200" s="223"/>
      <c r="J200" s="224">
        <f>ROUND(I200*H200,2)</f>
        <v>0</v>
      </c>
      <c r="K200" s="220" t="s">
        <v>1</v>
      </c>
      <c r="L200" s="43"/>
      <c r="M200" s="225" t="s">
        <v>1</v>
      </c>
      <c r="N200" s="226" t="s">
        <v>41</v>
      </c>
      <c r="O200" s="90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9" t="s">
        <v>159</v>
      </c>
      <c r="AT200" s="229" t="s">
        <v>154</v>
      </c>
      <c r="AU200" s="229" t="s">
        <v>84</v>
      </c>
      <c r="AY200" s="16" t="s">
        <v>152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6" t="s">
        <v>84</v>
      </c>
      <c r="BK200" s="230">
        <f>ROUND(I200*H200,2)</f>
        <v>0</v>
      </c>
      <c r="BL200" s="16" t="s">
        <v>159</v>
      </c>
      <c r="BM200" s="229" t="s">
        <v>990</v>
      </c>
    </row>
    <row r="201" spans="1:47" s="2" customFormat="1" ht="12">
      <c r="A201" s="37"/>
      <c r="B201" s="38"/>
      <c r="C201" s="39"/>
      <c r="D201" s="231" t="s">
        <v>161</v>
      </c>
      <c r="E201" s="39"/>
      <c r="F201" s="232" t="s">
        <v>989</v>
      </c>
      <c r="G201" s="39"/>
      <c r="H201" s="39"/>
      <c r="I201" s="233"/>
      <c r="J201" s="39"/>
      <c r="K201" s="39"/>
      <c r="L201" s="43"/>
      <c r="M201" s="234"/>
      <c r="N201" s="235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161</v>
      </c>
      <c r="AU201" s="16" t="s">
        <v>84</v>
      </c>
    </row>
    <row r="202" spans="1:47" s="2" customFormat="1" ht="12">
      <c r="A202" s="37"/>
      <c r="B202" s="38"/>
      <c r="C202" s="39"/>
      <c r="D202" s="231" t="s">
        <v>162</v>
      </c>
      <c r="E202" s="39"/>
      <c r="F202" s="236" t="s">
        <v>991</v>
      </c>
      <c r="G202" s="39"/>
      <c r="H202" s="39"/>
      <c r="I202" s="233"/>
      <c r="J202" s="39"/>
      <c r="K202" s="39"/>
      <c r="L202" s="43"/>
      <c r="M202" s="234"/>
      <c r="N202" s="235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162</v>
      </c>
      <c r="AU202" s="16" t="s">
        <v>84</v>
      </c>
    </row>
    <row r="203" spans="1:65" s="2" customFormat="1" ht="24.15" customHeight="1">
      <c r="A203" s="37"/>
      <c r="B203" s="38"/>
      <c r="C203" s="218" t="s">
        <v>329</v>
      </c>
      <c r="D203" s="218" t="s">
        <v>154</v>
      </c>
      <c r="E203" s="219" t="s">
        <v>992</v>
      </c>
      <c r="F203" s="220" t="s">
        <v>993</v>
      </c>
      <c r="G203" s="221" t="s">
        <v>973</v>
      </c>
      <c r="H203" s="222">
        <v>15</v>
      </c>
      <c r="I203" s="223"/>
      <c r="J203" s="224">
        <f>ROUND(I203*H203,2)</f>
        <v>0</v>
      </c>
      <c r="K203" s="220" t="s">
        <v>1</v>
      </c>
      <c r="L203" s="43"/>
      <c r="M203" s="225" t="s">
        <v>1</v>
      </c>
      <c r="N203" s="226" t="s">
        <v>41</v>
      </c>
      <c r="O203" s="90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9" t="s">
        <v>159</v>
      </c>
      <c r="AT203" s="229" t="s">
        <v>154</v>
      </c>
      <c r="AU203" s="229" t="s">
        <v>84</v>
      </c>
      <c r="AY203" s="16" t="s">
        <v>152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6" t="s">
        <v>84</v>
      </c>
      <c r="BK203" s="230">
        <f>ROUND(I203*H203,2)</f>
        <v>0</v>
      </c>
      <c r="BL203" s="16" t="s">
        <v>159</v>
      </c>
      <c r="BM203" s="229" t="s">
        <v>994</v>
      </c>
    </row>
    <row r="204" spans="1:47" s="2" customFormat="1" ht="12">
      <c r="A204" s="37"/>
      <c r="B204" s="38"/>
      <c r="C204" s="39"/>
      <c r="D204" s="231" t="s">
        <v>161</v>
      </c>
      <c r="E204" s="39"/>
      <c r="F204" s="232" t="s">
        <v>993</v>
      </c>
      <c r="G204" s="39"/>
      <c r="H204" s="39"/>
      <c r="I204" s="233"/>
      <c r="J204" s="39"/>
      <c r="K204" s="39"/>
      <c r="L204" s="43"/>
      <c r="M204" s="234"/>
      <c r="N204" s="235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161</v>
      </c>
      <c r="AU204" s="16" t="s">
        <v>84</v>
      </c>
    </row>
    <row r="205" spans="1:47" s="2" customFormat="1" ht="12">
      <c r="A205" s="37"/>
      <c r="B205" s="38"/>
      <c r="C205" s="39"/>
      <c r="D205" s="231" t="s">
        <v>162</v>
      </c>
      <c r="E205" s="39"/>
      <c r="F205" s="236" t="s">
        <v>995</v>
      </c>
      <c r="G205" s="39"/>
      <c r="H205" s="39"/>
      <c r="I205" s="233"/>
      <c r="J205" s="39"/>
      <c r="K205" s="39"/>
      <c r="L205" s="43"/>
      <c r="M205" s="234"/>
      <c r="N205" s="235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162</v>
      </c>
      <c r="AU205" s="16" t="s">
        <v>84</v>
      </c>
    </row>
    <row r="206" spans="1:65" s="2" customFormat="1" ht="21.75" customHeight="1">
      <c r="A206" s="37"/>
      <c r="B206" s="38"/>
      <c r="C206" s="218" t="s">
        <v>334</v>
      </c>
      <c r="D206" s="218" t="s">
        <v>154</v>
      </c>
      <c r="E206" s="219" t="s">
        <v>996</v>
      </c>
      <c r="F206" s="220" t="s">
        <v>997</v>
      </c>
      <c r="G206" s="221" t="s">
        <v>326</v>
      </c>
      <c r="H206" s="222">
        <v>750</v>
      </c>
      <c r="I206" s="223"/>
      <c r="J206" s="224">
        <f>ROUND(I206*H206,2)</f>
        <v>0</v>
      </c>
      <c r="K206" s="220" t="s">
        <v>876</v>
      </c>
      <c r="L206" s="43"/>
      <c r="M206" s="225" t="s">
        <v>1</v>
      </c>
      <c r="N206" s="226" t="s">
        <v>41</v>
      </c>
      <c r="O206" s="90"/>
      <c r="P206" s="227">
        <f>O206*H206</f>
        <v>0</v>
      </c>
      <c r="Q206" s="227">
        <v>0.00089</v>
      </c>
      <c r="R206" s="227">
        <f>Q206*H206</f>
        <v>0.6675</v>
      </c>
      <c r="S206" s="227">
        <v>0</v>
      </c>
      <c r="T206" s="228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9" t="s">
        <v>159</v>
      </c>
      <c r="AT206" s="229" t="s">
        <v>154</v>
      </c>
      <c r="AU206" s="229" t="s">
        <v>84</v>
      </c>
      <c r="AY206" s="16" t="s">
        <v>152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6" t="s">
        <v>84</v>
      </c>
      <c r="BK206" s="230">
        <f>ROUND(I206*H206,2)</f>
        <v>0</v>
      </c>
      <c r="BL206" s="16" t="s">
        <v>159</v>
      </c>
      <c r="BM206" s="229" t="s">
        <v>998</v>
      </c>
    </row>
    <row r="207" spans="1:47" s="2" customFormat="1" ht="12">
      <c r="A207" s="37"/>
      <c r="B207" s="38"/>
      <c r="C207" s="39"/>
      <c r="D207" s="231" t="s">
        <v>161</v>
      </c>
      <c r="E207" s="39"/>
      <c r="F207" s="232" t="s">
        <v>997</v>
      </c>
      <c r="G207" s="39"/>
      <c r="H207" s="39"/>
      <c r="I207" s="233"/>
      <c r="J207" s="39"/>
      <c r="K207" s="39"/>
      <c r="L207" s="43"/>
      <c r="M207" s="234"/>
      <c r="N207" s="235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161</v>
      </c>
      <c r="AU207" s="16" t="s">
        <v>84</v>
      </c>
    </row>
    <row r="208" spans="1:47" s="2" customFormat="1" ht="12">
      <c r="A208" s="37"/>
      <c r="B208" s="38"/>
      <c r="C208" s="39"/>
      <c r="D208" s="231" t="s">
        <v>162</v>
      </c>
      <c r="E208" s="39"/>
      <c r="F208" s="236" t="s">
        <v>999</v>
      </c>
      <c r="G208" s="39"/>
      <c r="H208" s="39"/>
      <c r="I208" s="233"/>
      <c r="J208" s="39"/>
      <c r="K208" s="39"/>
      <c r="L208" s="43"/>
      <c r="M208" s="234"/>
      <c r="N208" s="235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162</v>
      </c>
      <c r="AU208" s="16" t="s">
        <v>84</v>
      </c>
    </row>
    <row r="209" spans="1:65" s="2" customFormat="1" ht="21.75" customHeight="1">
      <c r="A209" s="37"/>
      <c r="B209" s="38"/>
      <c r="C209" s="218" t="s">
        <v>340</v>
      </c>
      <c r="D209" s="218" t="s">
        <v>154</v>
      </c>
      <c r="E209" s="219" t="s">
        <v>1000</v>
      </c>
      <c r="F209" s="220" t="s">
        <v>1001</v>
      </c>
      <c r="G209" s="221" t="s">
        <v>326</v>
      </c>
      <c r="H209" s="222">
        <v>170</v>
      </c>
      <c r="I209" s="223"/>
      <c r="J209" s="224">
        <f>ROUND(I209*H209,2)</f>
        <v>0</v>
      </c>
      <c r="K209" s="220" t="s">
        <v>876</v>
      </c>
      <c r="L209" s="43"/>
      <c r="M209" s="225" t="s">
        <v>1</v>
      </c>
      <c r="N209" s="226" t="s">
        <v>41</v>
      </c>
      <c r="O209" s="90"/>
      <c r="P209" s="227">
        <f>O209*H209</f>
        <v>0</v>
      </c>
      <c r="Q209" s="227">
        <v>0.00022</v>
      </c>
      <c r="R209" s="227">
        <f>Q209*H209</f>
        <v>0.0374</v>
      </c>
      <c r="S209" s="227">
        <v>0</v>
      </c>
      <c r="T209" s="228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9" t="s">
        <v>159</v>
      </c>
      <c r="AT209" s="229" t="s">
        <v>154</v>
      </c>
      <c r="AU209" s="229" t="s">
        <v>84</v>
      </c>
      <c r="AY209" s="16" t="s">
        <v>152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6" t="s">
        <v>84</v>
      </c>
      <c r="BK209" s="230">
        <f>ROUND(I209*H209,2)</f>
        <v>0</v>
      </c>
      <c r="BL209" s="16" t="s">
        <v>159</v>
      </c>
      <c r="BM209" s="229" t="s">
        <v>1002</v>
      </c>
    </row>
    <row r="210" spans="1:47" s="2" customFormat="1" ht="12">
      <c r="A210" s="37"/>
      <c r="B210" s="38"/>
      <c r="C210" s="39"/>
      <c r="D210" s="231" t="s">
        <v>161</v>
      </c>
      <c r="E210" s="39"/>
      <c r="F210" s="232" t="s">
        <v>1001</v>
      </c>
      <c r="G210" s="39"/>
      <c r="H210" s="39"/>
      <c r="I210" s="233"/>
      <c r="J210" s="39"/>
      <c r="K210" s="39"/>
      <c r="L210" s="43"/>
      <c r="M210" s="234"/>
      <c r="N210" s="235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161</v>
      </c>
      <c r="AU210" s="16" t="s">
        <v>84</v>
      </c>
    </row>
    <row r="211" spans="1:47" s="2" customFormat="1" ht="12">
      <c r="A211" s="37"/>
      <c r="B211" s="38"/>
      <c r="C211" s="39"/>
      <c r="D211" s="231" t="s">
        <v>162</v>
      </c>
      <c r="E211" s="39"/>
      <c r="F211" s="236" t="s">
        <v>999</v>
      </c>
      <c r="G211" s="39"/>
      <c r="H211" s="39"/>
      <c r="I211" s="233"/>
      <c r="J211" s="39"/>
      <c r="K211" s="39"/>
      <c r="L211" s="43"/>
      <c r="M211" s="234"/>
      <c r="N211" s="235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162</v>
      </c>
      <c r="AU211" s="16" t="s">
        <v>84</v>
      </c>
    </row>
    <row r="212" spans="1:65" s="2" customFormat="1" ht="16.5" customHeight="1">
      <c r="A212" s="37"/>
      <c r="B212" s="38"/>
      <c r="C212" s="218" t="s">
        <v>344</v>
      </c>
      <c r="D212" s="218" t="s">
        <v>154</v>
      </c>
      <c r="E212" s="219" t="s">
        <v>1003</v>
      </c>
      <c r="F212" s="220" t="s">
        <v>1004</v>
      </c>
      <c r="G212" s="221" t="s">
        <v>239</v>
      </c>
      <c r="H212" s="222">
        <v>400</v>
      </c>
      <c r="I212" s="223"/>
      <c r="J212" s="224">
        <f>ROUND(I212*H212,2)</f>
        <v>0</v>
      </c>
      <c r="K212" s="220" t="s">
        <v>1</v>
      </c>
      <c r="L212" s="43"/>
      <c r="M212" s="225" t="s">
        <v>1</v>
      </c>
      <c r="N212" s="226" t="s">
        <v>41</v>
      </c>
      <c r="O212" s="90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9" t="s">
        <v>159</v>
      </c>
      <c r="AT212" s="229" t="s">
        <v>154</v>
      </c>
      <c r="AU212" s="229" t="s">
        <v>84</v>
      </c>
      <c r="AY212" s="16" t="s">
        <v>152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6" t="s">
        <v>84</v>
      </c>
      <c r="BK212" s="230">
        <f>ROUND(I212*H212,2)</f>
        <v>0</v>
      </c>
      <c r="BL212" s="16" t="s">
        <v>159</v>
      </c>
      <c r="BM212" s="229" t="s">
        <v>1005</v>
      </c>
    </row>
    <row r="213" spans="1:47" s="2" customFormat="1" ht="12">
      <c r="A213" s="37"/>
      <c r="B213" s="38"/>
      <c r="C213" s="39"/>
      <c r="D213" s="231" t="s">
        <v>161</v>
      </c>
      <c r="E213" s="39"/>
      <c r="F213" s="232" t="s">
        <v>1004</v>
      </c>
      <c r="G213" s="39"/>
      <c r="H213" s="39"/>
      <c r="I213" s="233"/>
      <c r="J213" s="39"/>
      <c r="K213" s="39"/>
      <c r="L213" s="43"/>
      <c r="M213" s="234"/>
      <c r="N213" s="235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161</v>
      </c>
      <c r="AU213" s="16" t="s">
        <v>84</v>
      </c>
    </row>
    <row r="214" spans="1:65" s="2" customFormat="1" ht="16.5" customHeight="1">
      <c r="A214" s="37"/>
      <c r="B214" s="38"/>
      <c r="C214" s="218" t="s">
        <v>350</v>
      </c>
      <c r="D214" s="218" t="s">
        <v>154</v>
      </c>
      <c r="E214" s="219" t="s">
        <v>1006</v>
      </c>
      <c r="F214" s="220" t="s">
        <v>1007</v>
      </c>
      <c r="G214" s="221" t="s">
        <v>326</v>
      </c>
      <c r="H214" s="222">
        <v>650</v>
      </c>
      <c r="I214" s="223"/>
      <c r="J214" s="224">
        <f>ROUND(I214*H214,2)</f>
        <v>0</v>
      </c>
      <c r="K214" s="220" t="s">
        <v>876</v>
      </c>
      <c r="L214" s="43"/>
      <c r="M214" s="225" t="s">
        <v>1</v>
      </c>
      <c r="N214" s="226" t="s">
        <v>41</v>
      </c>
      <c r="O214" s="90"/>
      <c r="P214" s="227">
        <f>O214*H214</f>
        <v>0</v>
      </c>
      <c r="Q214" s="227">
        <v>0.00026</v>
      </c>
      <c r="R214" s="227">
        <f>Q214*H214</f>
        <v>0.16899999999999998</v>
      </c>
      <c r="S214" s="227">
        <v>0</v>
      </c>
      <c r="T214" s="228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9" t="s">
        <v>159</v>
      </c>
      <c r="AT214" s="229" t="s">
        <v>154</v>
      </c>
      <c r="AU214" s="229" t="s">
        <v>84</v>
      </c>
      <c r="AY214" s="16" t="s">
        <v>152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6" t="s">
        <v>84</v>
      </c>
      <c r="BK214" s="230">
        <f>ROUND(I214*H214,2)</f>
        <v>0</v>
      </c>
      <c r="BL214" s="16" t="s">
        <v>159</v>
      </c>
      <c r="BM214" s="229" t="s">
        <v>1008</v>
      </c>
    </row>
    <row r="215" spans="1:47" s="2" customFormat="1" ht="12">
      <c r="A215" s="37"/>
      <c r="B215" s="38"/>
      <c r="C215" s="39"/>
      <c r="D215" s="231" t="s">
        <v>161</v>
      </c>
      <c r="E215" s="39"/>
      <c r="F215" s="232" t="s">
        <v>1007</v>
      </c>
      <c r="G215" s="39"/>
      <c r="H215" s="39"/>
      <c r="I215" s="233"/>
      <c r="J215" s="39"/>
      <c r="K215" s="39"/>
      <c r="L215" s="43"/>
      <c r="M215" s="234"/>
      <c r="N215" s="235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161</v>
      </c>
      <c r="AU215" s="16" t="s">
        <v>84</v>
      </c>
    </row>
    <row r="216" spans="1:47" s="2" customFormat="1" ht="12">
      <c r="A216" s="37"/>
      <c r="B216" s="38"/>
      <c r="C216" s="39"/>
      <c r="D216" s="231" t="s">
        <v>162</v>
      </c>
      <c r="E216" s="39"/>
      <c r="F216" s="236" t="s">
        <v>1009</v>
      </c>
      <c r="G216" s="39"/>
      <c r="H216" s="39"/>
      <c r="I216" s="233"/>
      <c r="J216" s="39"/>
      <c r="K216" s="39"/>
      <c r="L216" s="43"/>
      <c r="M216" s="269"/>
      <c r="N216" s="270"/>
      <c r="O216" s="271"/>
      <c r="P216" s="271"/>
      <c r="Q216" s="271"/>
      <c r="R216" s="271"/>
      <c r="S216" s="271"/>
      <c r="T216" s="272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162</v>
      </c>
      <c r="AU216" s="16" t="s">
        <v>84</v>
      </c>
    </row>
    <row r="217" spans="1:31" s="2" customFormat="1" ht="6.95" customHeight="1">
      <c r="A217" s="37"/>
      <c r="B217" s="65"/>
      <c r="C217" s="66"/>
      <c r="D217" s="66"/>
      <c r="E217" s="66"/>
      <c r="F217" s="66"/>
      <c r="G217" s="66"/>
      <c r="H217" s="66"/>
      <c r="I217" s="66"/>
      <c r="J217" s="66"/>
      <c r="K217" s="66"/>
      <c r="L217" s="43"/>
      <c r="M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</row>
  </sheetData>
  <sheetProtection password="CC35" sheet="1" objects="1" scenarios="1" formatColumns="0" formatRows="0" autoFilter="0"/>
  <autoFilter ref="C118:K21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86</v>
      </c>
    </row>
    <row r="4" spans="2:4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Komunikace pro pěší a cyklisty průmyslová zóna I. etapa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1010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120</v>
      </c>
      <c r="G12" s="37"/>
      <c r="H12" s="37"/>
      <c r="I12" s="140" t="s">
        <v>22</v>
      </c>
      <c r="J12" s="144" t="str">
        <f>'Rekapitulace stavby'!AN8</f>
        <v>4. 1. 2023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26</v>
      </c>
      <c r="F15" s="37"/>
      <c r="G15" s="37"/>
      <c r="H15" s="37"/>
      <c r="I15" s="140" t="s">
        <v>27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28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30</v>
      </c>
      <c r="E20" s="37"/>
      <c r="F20" s="37"/>
      <c r="G20" s="37"/>
      <c r="H20" s="37"/>
      <c r="I20" s="140" t="s">
        <v>25</v>
      </c>
      <c r="J20" s="143" t="s">
        <v>121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122</v>
      </c>
      <c r="F21" s="37"/>
      <c r="G21" s="37"/>
      <c r="H21" s="37"/>
      <c r="I21" s="140" t="s">
        <v>27</v>
      </c>
      <c r="J21" s="143" t="s">
        <v>123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465</v>
      </c>
      <c r="F24" s="37"/>
      <c r="G24" s="37"/>
      <c r="H24" s="37"/>
      <c r="I24" s="140" t="s">
        <v>27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36</v>
      </c>
      <c r="E30" s="37"/>
      <c r="F30" s="37"/>
      <c r="G30" s="37"/>
      <c r="H30" s="37"/>
      <c r="I30" s="37"/>
      <c r="J30" s="151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38</v>
      </c>
      <c r="G32" s="37"/>
      <c r="H32" s="37"/>
      <c r="I32" s="152" t="s">
        <v>37</v>
      </c>
      <c r="J32" s="152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40</v>
      </c>
      <c r="E33" s="140" t="s">
        <v>41</v>
      </c>
      <c r="F33" s="154">
        <f>ROUND((SUM(BE121:BE137)),2)</f>
        <v>0</v>
      </c>
      <c r="G33" s="37"/>
      <c r="H33" s="37"/>
      <c r="I33" s="155">
        <v>0.21</v>
      </c>
      <c r="J33" s="154">
        <f>ROUND(((SUM(BE121:BE137))*I33),2)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42</v>
      </c>
      <c r="F34" s="154">
        <f>ROUND((SUM(BF121:BF137)),2)</f>
        <v>0</v>
      </c>
      <c r="G34" s="37"/>
      <c r="H34" s="37"/>
      <c r="I34" s="155">
        <v>0.15</v>
      </c>
      <c r="J34" s="154">
        <f>ROUND(((SUM(BF121:BF137))*I34),2)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43</v>
      </c>
      <c r="F35" s="154">
        <f>ROUND((SUM(BG121:BG137)),2)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44</v>
      </c>
      <c r="F36" s="154">
        <f>ROUND((SUM(BH121:BH137)),2)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45</v>
      </c>
      <c r="F37" s="154">
        <f>ROUND((SUM(BI121:BI137)),2)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125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Komunikace pro pěší a cyklisty průmyslová zóna I. etapa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VRN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Rumburk</v>
      </c>
      <c r="G89" s="39"/>
      <c r="H89" s="39"/>
      <c r="I89" s="31" t="s">
        <v>22</v>
      </c>
      <c r="J89" s="78" t="str">
        <f>IF(J12="","",J12)</f>
        <v>4. 1. 2023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Rumburk</v>
      </c>
      <c r="G91" s="39"/>
      <c r="H91" s="39"/>
      <c r="I91" s="31" t="s">
        <v>30</v>
      </c>
      <c r="J91" s="35" t="str">
        <f>E21</f>
        <v>VPH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126</v>
      </c>
      <c r="D94" s="176"/>
      <c r="E94" s="176"/>
      <c r="F94" s="176"/>
      <c r="G94" s="176"/>
      <c r="H94" s="176"/>
      <c r="I94" s="176"/>
      <c r="J94" s="177" t="s">
        <v>127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128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129</v>
      </c>
    </row>
    <row r="97" spans="1:31" s="9" customFormat="1" ht="24.95" customHeight="1">
      <c r="A97" s="9"/>
      <c r="B97" s="179"/>
      <c r="C97" s="180"/>
      <c r="D97" s="181" t="s">
        <v>1010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1011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1012</v>
      </c>
      <c r="E99" s="188"/>
      <c r="F99" s="188"/>
      <c r="G99" s="188"/>
      <c r="H99" s="188"/>
      <c r="I99" s="188"/>
      <c r="J99" s="189">
        <f>J128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1013</v>
      </c>
      <c r="E100" s="188"/>
      <c r="F100" s="188"/>
      <c r="G100" s="188"/>
      <c r="H100" s="188"/>
      <c r="I100" s="188"/>
      <c r="J100" s="189">
        <f>J132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1014</v>
      </c>
      <c r="E101" s="188"/>
      <c r="F101" s="188"/>
      <c r="G101" s="188"/>
      <c r="H101" s="188"/>
      <c r="I101" s="188"/>
      <c r="J101" s="189">
        <f>J135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137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4" t="str">
        <f>E7</f>
        <v>Komunikace pro pěší a cyklisty průmyslová zóna I. etapa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118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VRN - Vedlejší rozpočtové náklady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Rumburk</v>
      </c>
      <c r="G115" s="39"/>
      <c r="H115" s="39"/>
      <c r="I115" s="31" t="s">
        <v>22</v>
      </c>
      <c r="J115" s="78" t="str">
        <f>IF(J12="","",J12)</f>
        <v>4. 1. 2023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Město Rumburk</v>
      </c>
      <c r="G117" s="39"/>
      <c r="H117" s="39"/>
      <c r="I117" s="31" t="s">
        <v>30</v>
      </c>
      <c r="J117" s="35" t="str">
        <f>E21</f>
        <v>VPH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1"/>
      <c r="B120" s="192"/>
      <c r="C120" s="193" t="s">
        <v>138</v>
      </c>
      <c r="D120" s="194" t="s">
        <v>61</v>
      </c>
      <c r="E120" s="194" t="s">
        <v>57</v>
      </c>
      <c r="F120" s="194" t="s">
        <v>58</v>
      </c>
      <c r="G120" s="194" t="s">
        <v>139</v>
      </c>
      <c r="H120" s="194" t="s">
        <v>140</v>
      </c>
      <c r="I120" s="194" t="s">
        <v>141</v>
      </c>
      <c r="J120" s="194" t="s">
        <v>127</v>
      </c>
      <c r="K120" s="195" t="s">
        <v>142</v>
      </c>
      <c r="L120" s="196"/>
      <c r="M120" s="99" t="s">
        <v>1</v>
      </c>
      <c r="N120" s="100" t="s">
        <v>40</v>
      </c>
      <c r="O120" s="100" t="s">
        <v>143</v>
      </c>
      <c r="P120" s="100" t="s">
        <v>144</v>
      </c>
      <c r="Q120" s="100" t="s">
        <v>145</v>
      </c>
      <c r="R120" s="100" t="s">
        <v>146</v>
      </c>
      <c r="S120" s="100" t="s">
        <v>147</v>
      </c>
      <c r="T120" s="101" t="s">
        <v>148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7"/>
      <c r="B121" s="38"/>
      <c r="C121" s="106" t="s">
        <v>149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</f>
        <v>0</v>
      </c>
      <c r="Q121" s="103"/>
      <c r="R121" s="199">
        <f>R122</f>
        <v>0</v>
      </c>
      <c r="S121" s="103"/>
      <c r="T121" s="200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129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75</v>
      </c>
      <c r="E122" s="205" t="s">
        <v>102</v>
      </c>
      <c r="F122" s="205" t="s">
        <v>103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P123+P128+P132+P135</f>
        <v>0</v>
      </c>
      <c r="Q122" s="210"/>
      <c r="R122" s="211">
        <f>R123+R128+R132+R135</f>
        <v>0</v>
      </c>
      <c r="S122" s="210"/>
      <c r="T122" s="212">
        <f>T123+T128+T132+T135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175</v>
      </c>
      <c r="AT122" s="214" t="s">
        <v>75</v>
      </c>
      <c r="AU122" s="214" t="s">
        <v>76</v>
      </c>
      <c r="AY122" s="213" t="s">
        <v>152</v>
      </c>
      <c r="BK122" s="215">
        <f>BK123+BK128+BK132+BK135</f>
        <v>0</v>
      </c>
    </row>
    <row r="123" spans="1:63" s="12" customFormat="1" ht="22.8" customHeight="1">
      <c r="A123" s="12"/>
      <c r="B123" s="202"/>
      <c r="C123" s="203"/>
      <c r="D123" s="204" t="s">
        <v>75</v>
      </c>
      <c r="E123" s="216" t="s">
        <v>1015</v>
      </c>
      <c r="F123" s="216" t="s">
        <v>1016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SUM(P124:P127)</f>
        <v>0</v>
      </c>
      <c r="Q123" s="210"/>
      <c r="R123" s="211">
        <f>SUM(R124:R127)</f>
        <v>0</v>
      </c>
      <c r="S123" s="210"/>
      <c r="T123" s="212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175</v>
      </c>
      <c r="AT123" s="214" t="s">
        <v>75</v>
      </c>
      <c r="AU123" s="214" t="s">
        <v>84</v>
      </c>
      <c r="AY123" s="213" t="s">
        <v>152</v>
      </c>
      <c r="BK123" s="215">
        <f>SUM(BK124:BK127)</f>
        <v>0</v>
      </c>
    </row>
    <row r="124" spans="1:65" s="2" customFormat="1" ht="16.5" customHeight="1">
      <c r="A124" s="37"/>
      <c r="B124" s="38"/>
      <c r="C124" s="218" t="s">
        <v>84</v>
      </c>
      <c r="D124" s="218" t="s">
        <v>154</v>
      </c>
      <c r="E124" s="219" t="s">
        <v>1017</v>
      </c>
      <c r="F124" s="220" t="s">
        <v>1018</v>
      </c>
      <c r="G124" s="221" t="s">
        <v>1019</v>
      </c>
      <c r="H124" s="222">
        <v>1</v>
      </c>
      <c r="I124" s="223"/>
      <c r="J124" s="224">
        <f>ROUND(I124*H124,2)</f>
        <v>0</v>
      </c>
      <c r="K124" s="220" t="s">
        <v>158</v>
      </c>
      <c r="L124" s="43"/>
      <c r="M124" s="225" t="s">
        <v>1</v>
      </c>
      <c r="N124" s="226" t="s">
        <v>41</v>
      </c>
      <c r="O124" s="90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9" t="s">
        <v>1020</v>
      </c>
      <c r="AT124" s="229" t="s">
        <v>154</v>
      </c>
      <c r="AU124" s="229" t="s">
        <v>86</v>
      </c>
      <c r="AY124" s="16" t="s">
        <v>152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6" t="s">
        <v>84</v>
      </c>
      <c r="BK124" s="230">
        <f>ROUND(I124*H124,2)</f>
        <v>0</v>
      </c>
      <c r="BL124" s="16" t="s">
        <v>1020</v>
      </c>
      <c r="BM124" s="229" t="s">
        <v>1021</v>
      </c>
    </row>
    <row r="125" spans="1:47" s="2" customFormat="1" ht="12">
      <c r="A125" s="37"/>
      <c r="B125" s="38"/>
      <c r="C125" s="39"/>
      <c r="D125" s="231" t="s">
        <v>161</v>
      </c>
      <c r="E125" s="39"/>
      <c r="F125" s="232" t="s">
        <v>1018</v>
      </c>
      <c r="G125" s="39"/>
      <c r="H125" s="39"/>
      <c r="I125" s="233"/>
      <c r="J125" s="39"/>
      <c r="K125" s="39"/>
      <c r="L125" s="43"/>
      <c r="M125" s="234"/>
      <c r="N125" s="235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161</v>
      </c>
      <c r="AU125" s="16" t="s">
        <v>86</v>
      </c>
    </row>
    <row r="126" spans="1:65" s="2" customFormat="1" ht="16.5" customHeight="1">
      <c r="A126" s="37"/>
      <c r="B126" s="38"/>
      <c r="C126" s="218" t="s">
        <v>86</v>
      </c>
      <c r="D126" s="218" t="s">
        <v>154</v>
      </c>
      <c r="E126" s="219" t="s">
        <v>1022</v>
      </c>
      <c r="F126" s="220" t="s">
        <v>1023</v>
      </c>
      <c r="G126" s="221" t="s">
        <v>1019</v>
      </c>
      <c r="H126" s="222">
        <v>1</v>
      </c>
      <c r="I126" s="223"/>
      <c r="J126" s="224">
        <f>ROUND(I126*H126,2)</f>
        <v>0</v>
      </c>
      <c r="K126" s="220" t="s">
        <v>158</v>
      </c>
      <c r="L126" s="43"/>
      <c r="M126" s="225" t="s">
        <v>1</v>
      </c>
      <c r="N126" s="226" t="s">
        <v>41</v>
      </c>
      <c r="O126" s="90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1020</v>
      </c>
      <c r="AT126" s="229" t="s">
        <v>154</v>
      </c>
      <c r="AU126" s="229" t="s">
        <v>86</v>
      </c>
      <c r="AY126" s="16" t="s">
        <v>152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84</v>
      </c>
      <c r="BK126" s="230">
        <f>ROUND(I126*H126,2)</f>
        <v>0</v>
      </c>
      <c r="BL126" s="16" t="s">
        <v>1020</v>
      </c>
      <c r="BM126" s="229" t="s">
        <v>1024</v>
      </c>
    </row>
    <row r="127" spans="1:47" s="2" customFormat="1" ht="12">
      <c r="A127" s="37"/>
      <c r="B127" s="38"/>
      <c r="C127" s="39"/>
      <c r="D127" s="231" t="s">
        <v>161</v>
      </c>
      <c r="E127" s="39"/>
      <c r="F127" s="232" t="s">
        <v>1023</v>
      </c>
      <c r="G127" s="39"/>
      <c r="H127" s="39"/>
      <c r="I127" s="233"/>
      <c r="J127" s="39"/>
      <c r="K127" s="39"/>
      <c r="L127" s="43"/>
      <c r="M127" s="234"/>
      <c r="N127" s="23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161</v>
      </c>
      <c r="AU127" s="16" t="s">
        <v>86</v>
      </c>
    </row>
    <row r="128" spans="1:63" s="12" customFormat="1" ht="22.8" customHeight="1">
      <c r="A128" s="12"/>
      <c r="B128" s="202"/>
      <c r="C128" s="203"/>
      <c r="D128" s="204" t="s">
        <v>75</v>
      </c>
      <c r="E128" s="216" t="s">
        <v>1025</v>
      </c>
      <c r="F128" s="216" t="s">
        <v>1026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SUM(P129:P131)</f>
        <v>0</v>
      </c>
      <c r="Q128" s="210"/>
      <c r="R128" s="211">
        <f>SUM(R129:R131)</f>
        <v>0</v>
      </c>
      <c r="S128" s="210"/>
      <c r="T128" s="212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175</v>
      </c>
      <c r="AT128" s="214" t="s">
        <v>75</v>
      </c>
      <c r="AU128" s="214" t="s">
        <v>84</v>
      </c>
      <c r="AY128" s="213" t="s">
        <v>152</v>
      </c>
      <c r="BK128" s="215">
        <f>SUM(BK129:BK131)</f>
        <v>0</v>
      </c>
    </row>
    <row r="129" spans="1:65" s="2" customFormat="1" ht="16.5" customHeight="1">
      <c r="A129" s="37"/>
      <c r="B129" s="38"/>
      <c r="C129" s="218" t="s">
        <v>167</v>
      </c>
      <c r="D129" s="218" t="s">
        <v>154</v>
      </c>
      <c r="E129" s="219" t="s">
        <v>1027</v>
      </c>
      <c r="F129" s="220" t="s">
        <v>1026</v>
      </c>
      <c r="G129" s="221" t="s">
        <v>1019</v>
      </c>
      <c r="H129" s="222">
        <v>1</v>
      </c>
      <c r="I129" s="223"/>
      <c r="J129" s="224">
        <f>ROUND(I129*H129,2)</f>
        <v>0</v>
      </c>
      <c r="K129" s="220" t="s">
        <v>158</v>
      </c>
      <c r="L129" s="43"/>
      <c r="M129" s="225" t="s">
        <v>1</v>
      </c>
      <c r="N129" s="226" t="s">
        <v>41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1020</v>
      </c>
      <c r="AT129" s="229" t="s">
        <v>154</v>
      </c>
      <c r="AU129" s="229" t="s">
        <v>86</v>
      </c>
      <c r="AY129" s="16" t="s">
        <v>152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84</v>
      </c>
      <c r="BK129" s="230">
        <f>ROUND(I129*H129,2)</f>
        <v>0</v>
      </c>
      <c r="BL129" s="16" t="s">
        <v>1020</v>
      </c>
      <c r="BM129" s="229" t="s">
        <v>1028</v>
      </c>
    </row>
    <row r="130" spans="1:47" s="2" customFormat="1" ht="12">
      <c r="A130" s="37"/>
      <c r="B130" s="38"/>
      <c r="C130" s="39"/>
      <c r="D130" s="231" t="s">
        <v>161</v>
      </c>
      <c r="E130" s="39"/>
      <c r="F130" s="232" t="s">
        <v>1026</v>
      </c>
      <c r="G130" s="39"/>
      <c r="H130" s="39"/>
      <c r="I130" s="233"/>
      <c r="J130" s="39"/>
      <c r="K130" s="39"/>
      <c r="L130" s="43"/>
      <c r="M130" s="234"/>
      <c r="N130" s="23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161</v>
      </c>
      <c r="AU130" s="16" t="s">
        <v>86</v>
      </c>
    </row>
    <row r="131" spans="1:51" s="13" customFormat="1" ht="12">
      <c r="A131" s="13"/>
      <c r="B131" s="237"/>
      <c r="C131" s="238"/>
      <c r="D131" s="231" t="s">
        <v>181</v>
      </c>
      <c r="E131" s="239" t="s">
        <v>1</v>
      </c>
      <c r="F131" s="240" t="s">
        <v>84</v>
      </c>
      <c r="G131" s="238"/>
      <c r="H131" s="241">
        <v>1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7" t="s">
        <v>181</v>
      </c>
      <c r="AU131" s="247" t="s">
        <v>86</v>
      </c>
      <c r="AV131" s="13" t="s">
        <v>86</v>
      </c>
      <c r="AW131" s="13" t="s">
        <v>32</v>
      </c>
      <c r="AX131" s="13" t="s">
        <v>84</v>
      </c>
      <c r="AY131" s="247" t="s">
        <v>152</v>
      </c>
    </row>
    <row r="132" spans="1:63" s="12" customFormat="1" ht="22.8" customHeight="1">
      <c r="A132" s="12"/>
      <c r="B132" s="202"/>
      <c r="C132" s="203"/>
      <c r="D132" s="204" t="s">
        <v>75</v>
      </c>
      <c r="E132" s="216" t="s">
        <v>1029</v>
      </c>
      <c r="F132" s="216" t="s">
        <v>1030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SUM(P133:P134)</f>
        <v>0</v>
      </c>
      <c r="Q132" s="210"/>
      <c r="R132" s="211">
        <f>SUM(R133:R134)</f>
        <v>0</v>
      </c>
      <c r="S132" s="210"/>
      <c r="T132" s="212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175</v>
      </c>
      <c r="AT132" s="214" t="s">
        <v>75</v>
      </c>
      <c r="AU132" s="214" t="s">
        <v>84</v>
      </c>
      <c r="AY132" s="213" t="s">
        <v>152</v>
      </c>
      <c r="BK132" s="215">
        <f>SUM(BK133:BK134)</f>
        <v>0</v>
      </c>
    </row>
    <row r="133" spans="1:65" s="2" customFormat="1" ht="16.5" customHeight="1">
      <c r="A133" s="37"/>
      <c r="B133" s="38"/>
      <c r="C133" s="218" t="s">
        <v>159</v>
      </c>
      <c r="D133" s="218" t="s">
        <v>154</v>
      </c>
      <c r="E133" s="219" t="s">
        <v>1031</v>
      </c>
      <c r="F133" s="220" t="s">
        <v>1032</v>
      </c>
      <c r="G133" s="221" t="s">
        <v>1019</v>
      </c>
      <c r="H133" s="222">
        <v>1</v>
      </c>
      <c r="I133" s="223"/>
      <c r="J133" s="224">
        <f>ROUND(I133*H133,2)</f>
        <v>0</v>
      </c>
      <c r="K133" s="220" t="s">
        <v>158</v>
      </c>
      <c r="L133" s="43"/>
      <c r="M133" s="225" t="s">
        <v>1</v>
      </c>
      <c r="N133" s="226" t="s">
        <v>41</v>
      </c>
      <c r="O133" s="90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9" t="s">
        <v>1020</v>
      </c>
      <c r="AT133" s="229" t="s">
        <v>154</v>
      </c>
      <c r="AU133" s="229" t="s">
        <v>86</v>
      </c>
      <c r="AY133" s="16" t="s">
        <v>152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6" t="s">
        <v>84</v>
      </c>
      <c r="BK133" s="230">
        <f>ROUND(I133*H133,2)</f>
        <v>0</v>
      </c>
      <c r="BL133" s="16" t="s">
        <v>1020</v>
      </c>
      <c r="BM133" s="229" t="s">
        <v>1033</v>
      </c>
    </row>
    <row r="134" spans="1:47" s="2" customFormat="1" ht="12">
      <c r="A134" s="37"/>
      <c r="B134" s="38"/>
      <c r="C134" s="39"/>
      <c r="D134" s="231" t="s">
        <v>161</v>
      </c>
      <c r="E134" s="39"/>
      <c r="F134" s="232" t="s">
        <v>1032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161</v>
      </c>
      <c r="AU134" s="16" t="s">
        <v>86</v>
      </c>
    </row>
    <row r="135" spans="1:63" s="12" customFormat="1" ht="22.8" customHeight="1">
      <c r="A135" s="12"/>
      <c r="B135" s="202"/>
      <c r="C135" s="203"/>
      <c r="D135" s="204" t="s">
        <v>75</v>
      </c>
      <c r="E135" s="216" t="s">
        <v>1034</v>
      </c>
      <c r="F135" s="216" t="s">
        <v>1035</v>
      </c>
      <c r="G135" s="203"/>
      <c r="H135" s="203"/>
      <c r="I135" s="206"/>
      <c r="J135" s="217">
        <f>BK135</f>
        <v>0</v>
      </c>
      <c r="K135" s="203"/>
      <c r="L135" s="208"/>
      <c r="M135" s="209"/>
      <c r="N135" s="210"/>
      <c r="O135" s="210"/>
      <c r="P135" s="211">
        <f>SUM(P136:P137)</f>
        <v>0</v>
      </c>
      <c r="Q135" s="210"/>
      <c r="R135" s="211">
        <f>SUM(R136:R137)</f>
        <v>0</v>
      </c>
      <c r="S135" s="210"/>
      <c r="T135" s="212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175</v>
      </c>
      <c r="AT135" s="214" t="s">
        <v>75</v>
      </c>
      <c r="AU135" s="214" t="s">
        <v>84</v>
      </c>
      <c r="AY135" s="213" t="s">
        <v>152</v>
      </c>
      <c r="BK135" s="215">
        <f>SUM(BK136:BK137)</f>
        <v>0</v>
      </c>
    </row>
    <row r="136" spans="1:65" s="2" customFormat="1" ht="16.5" customHeight="1">
      <c r="A136" s="37"/>
      <c r="B136" s="38"/>
      <c r="C136" s="218" t="s">
        <v>175</v>
      </c>
      <c r="D136" s="218" t="s">
        <v>154</v>
      </c>
      <c r="E136" s="219" t="s">
        <v>1036</v>
      </c>
      <c r="F136" s="220" t="s">
        <v>1035</v>
      </c>
      <c r="G136" s="221" t="s">
        <v>1019</v>
      </c>
      <c r="H136" s="222">
        <v>1</v>
      </c>
      <c r="I136" s="223"/>
      <c r="J136" s="224">
        <f>ROUND(I136*H136,2)</f>
        <v>0</v>
      </c>
      <c r="K136" s="220" t="s">
        <v>158</v>
      </c>
      <c r="L136" s="43"/>
      <c r="M136" s="225" t="s">
        <v>1</v>
      </c>
      <c r="N136" s="226" t="s">
        <v>41</v>
      </c>
      <c r="O136" s="90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9" t="s">
        <v>1020</v>
      </c>
      <c r="AT136" s="229" t="s">
        <v>154</v>
      </c>
      <c r="AU136" s="229" t="s">
        <v>86</v>
      </c>
      <c r="AY136" s="16" t="s">
        <v>152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6" t="s">
        <v>84</v>
      </c>
      <c r="BK136" s="230">
        <f>ROUND(I136*H136,2)</f>
        <v>0</v>
      </c>
      <c r="BL136" s="16" t="s">
        <v>1020</v>
      </c>
      <c r="BM136" s="229" t="s">
        <v>1037</v>
      </c>
    </row>
    <row r="137" spans="1:47" s="2" customFormat="1" ht="12">
      <c r="A137" s="37"/>
      <c r="B137" s="38"/>
      <c r="C137" s="39"/>
      <c r="D137" s="231" t="s">
        <v>161</v>
      </c>
      <c r="E137" s="39"/>
      <c r="F137" s="232" t="s">
        <v>1035</v>
      </c>
      <c r="G137" s="39"/>
      <c r="H137" s="39"/>
      <c r="I137" s="233"/>
      <c r="J137" s="39"/>
      <c r="K137" s="39"/>
      <c r="L137" s="43"/>
      <c r="M137" s="269"/>
      <c r="N137" s="270"/>
      <c r="O137" s="271"/>
      <c r="P137" s="271"/>
      <c r="Q137" s="271"/>
      <c r="R137" s="271"/>
      <c r="S137" s="271"/>
      <c r="T137" s="272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161</v>
      </c>
      <c r="AU137" s="16" t="s">
        <v>86</v>
      </c>
    </row>
    <row r="138" spans="1:31" s="2" customFormat="1" ht="6.95" customHeight="1">
      <c r="A138" s="37"/>
      <c r="B138" s="65"/>
      <c r="C138" s="66"/>
      <c r="D138" s="66"/>
      <c r="E138" s="66"/>
      <c r="F138" s="66"/>
      <c r="G138" s="66"/>
      <c r="H138" s="66"/>
      <c r="I138" s="66"/>
      <c r="J138" s="66"/>
      <c r="K138" s="66"/>
      <c r="L138" s="43"/>
      <c r="M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</sheetData>
  <sheetProtection password="CC35" sheet="1" objects="1" scenarios="1" formatColumns="0" formatRows="0" autoFilter="0"/>
  <autoFilter ref="C120:K13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6"/>
      <c r="C3" s="137"/>
      <c r="D3" s="137"/>
      <c r="E3" s="137"/>
      <c r="F3" s="137"/>
      <c r="G3" s="137"/>
      <c r="H3" s="19"/>
    </row>
    <row r="4" spans="2:8" s="1" customFormat="1" ht="24.95" customHeight="1">
      <c r="B4" s="19"/>
      <c r="C4" s="138" t="s">
        <v>1038</v>
      </c>
      <c r="H4" s="19"/>
    </row>
    <row r="5" spans="2:8" s="1" customFormat="1" ht="12" customHeight="1">
      <c r="B5" s="19"/>
      <c r="C5" s="273" t="s">
        <v>13</v>
      </c>
      <c r="D5" s="147" t="s">
        <v>14</v>
      </c>
      <c r="E5" s="1"/>
      <c r="F5" s="1"/>
      <c r="H5" s="19"/>
    </row>
    <row r="6" spans="2:8" s="1" customFormat="1" ht="36.95" customHeight="1">
      <c r="B6" s="19"/>
      <c r="C6" s="274" t="s">
        <v>16</v>
      </c>
      <c r="D6" s="275" t="s">
        <v>17</v>
      </c>
      <c r="E6" s="1"/>
      <c r="F6" s="1"/>
      <c r="H6" s="19"/>
    </row>
    <row r="7" spans="2:8" s="1" customFormat="1" ht="16.5" customHeight="1">
      <c r="B7" s="19"/>
      <c r="C7" s="140" t="s">
        <v>22</v>
      </c>
      <c r="D7" s="144" t="str">
        <f>'Rekapitulace stavby'!AN8</f>
        <v>4. 1. 2023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91"/>
      <c r="B9" s="276"/>
      <c r="C9" s="277" t="s">
        <v>57</v>
      </c>
      <c r="D9" s="278" t="s">
        <v>58</v>
      </c>
      <c r="E9" s="278" t="s">
        <v>139</v>
      </c>
      <c r="F9" s="279" t="s">
        <v>1039</v>
      </c>
      <c r="G9" s="191"/>
      <c r="H9" s="276"/>
    </row>
    <row r="10" spans="1:8" s="2" customFormat="1" ht="26.4" customHeight="1">
      <c r="A10" s="37"/>
      <c r="B10" s="43"/>
      <c r="C10" s="280" t="s">
        <v>1040</v>
      </c>
      <c r="D10" s="280" t="s">
        <v>82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81" t="s">
        <v>105</v>
      </c>
      <c r="D11" s="282" t="s">
        <v>1</v>
      </c>
      <c r="E11" s="283" t="s">
        <v>1</v>
      </c>
      <c r="F11" s="284">
        <v>254.8</v>
      </c>
      <c r="G11" s="37"/>
      <c r="H11" s="43"/>
    </row>
    <row r="12" spans="1:8" s="2" customFormat="1" ht="16.8" customHeight="1">
      <c r="A12" s="37"/>
      <c r="B12" s="43"/>
      <c r="C12" s="285" t="s">
        <v>105</v>
      </c>
      <c r="D12" s="285" t="s">
        <v>309</v>
      </c>
      <c r="E12" s="16" t="s">
        <v>1</v>
      </c>
      <c r="F12" s="286">
        <v>254.8</v>
      </c>
      <c r="G12" s="37"/>
      <c r="H12" s="43"/>
    </row>
    <row r="13" spans="1:8" s="2" customFormat="1" ht="16.8" customHeight="1">
      <c r="A13" s="37"/>
      <c r="B13" s="43"/>
      <c r="C13" s="287" t="s">
        <v>1041</v>
      </c>
      <c r="D13" s="37"/>
      <c r="E13" s="37"/>
      <c r="F13" s="37"/>
      <c r="G13" s="37"/>
      <c r="H13" s="43"/>
    </row>
    <row r="14" spans="1:8" s="2" customFormat="1" ht="12">
      <c r="A14" s="37"/>
      <c r="B14" s="43"/>
      <c r="C14" s="285" t="s">
        <v>306</v>
      </c>
      <c r="D14" s="285" t="s">
        <v>307</v>
      </c>
      <c r="E14" s="16" t="s">
        <v>157</v>
      </c>
      <c r="F14" s="286">
        <v>298.5</v>
      </c>
      <c r="G14" s="37"/>
      <c r="H14" s="43"/>
    </row>
    <row r="15" spans="1:8" s="2" customFormat="1" ht="16.8" customHeight="1">
      <c r="A15" s="37"/>
      <c r="B15" s="43"/>
      <c r="C15" s="285" t="s">
        <v>261</v>
      </c>
      <c r="D15" s="285" t="s">
        <v>262</v>
      </c>
      <c r="E15" s="16" t="s">
        <v>157</v>
      </c>
      <c r="F15" s="286">
        <v>259.5</v>
      </c>
      <c r="G15" s="37"/>
      <c r="H15" s="43"/>
    </row>
    <row r="16" spans="1:8" s="2" customFormat="1" ht="12">
      <c r="A16" s="37"/>
      <c r="B16" s="43"/>
      <c r="C16" s="285" t="s">
        <v>273</v>
      </c>
      <c r="D16" s="285" t="s">
        <v>274</v>
      </c>
      <c r="E16" s="16" t="s">
        <v>157</v>
      </c>
      <c r="F16" s="286">
        <v>298.5</v>
      </c>
      <c r="G16" s="37"/>
      <c r="H16" s="43"/>
    </row>
    <row r="17" spans="1:8" s="2" customFormat="1" ht="16.8" customHeight="1">
      <c r="A17" s="37"/>
      <c r="B17" s="43"/>
      <c r="C17" s="285" t="s">
        <v>291</v>
      </c>
      <c r="D17" s="285" t="s">
        <v>292</v>
      </c>
      <c r="E17" s="16" t="s">
        <v>157</v>
      </c>
      <c r="F17" s="286">
        <v>298.5</v>
      </c>
      <c r="G17" s="37"/>
      <c r="H17" s="43"/>
    </row>
    <row r="18" spans="1:8" s="2" customFormat="1" ht="16.8" customHeight="1">
      <c r="A18" s="37"/>
      <c r="B18" s="43"/>
      <c r="C18" s="285" t="s">
        <v>296</v>
      </c>
      <c r="D18" s="285" t="s">
        <v>297</v>
      </c>
      <c r="E18" s="16" t="s">
        <v>157</v>
      </c>
      <c r="F18" s="286">
        <v>360.3</v>
      </c>
      <c r="G18" s="37"/>
      <c r="H18" s="43"/>
    </row>
    <row r="19" spans="1:8" s="2" customFormat="1" ht="16.8" customHeight="1">
      <c r="A19" s="37"/>
      <c r="B19" s="43"/>
      <c r="C19" s="281" t="s">
        <v>107</v>
      </c>
      <c r="D19" s="282" t="s">
        <v>1</v>
      </c>
      <c r="E19" s="283" t="s">
        <v>1</v>
      </c>
      <c r="F19" s="284">
        <v>89.8</v>
      </c>
      <c r="G19" s="37"/>
      <c r="H19" s="43"/>
    </row>
    <row r="20" spans="1:8" s="2" customFormat="1" ht="16.8" customHeight="1">
      <c r="A20" s="37"/>
      <c r="B20" s="43"/>
      <c r="C20" s="285" t="s">
        <v>107</v>
      </c>
      <c r="D20" s="285" t="s">
        <v>328</v>
      </c>
      <c r="E20" s="16" t="s">
        <v>1</v>
      </c>
      <c r="F20" s="286">
        <v>89.8</v>
      </c>
      <c r="G20" s="37"/>
      <c r="H20" s="43"/>
    </row>
    <row r="21" spans="1:8" s="2" customFormat="1" ht="16.8" customHeight="1">
      <c r="A21" s="37"/>
      <c r="B21" s="43"/>
      <c r="C21" s="287" t="s">
        <v>1041</v>
      </c>
      <c r="D21" s="37"/>
      <c r="E21" s="37"/>
      <c r="F21" s="37"/>
      <c r="G21" s="37"/>
      <c r="H21" s="43"/>
    </row>
    <row r="22" spans="1:8" s="2" customFormat="1" ht="12">
      <c r="A22" s="37"/>
      <c r="B22" s="43"/>
      <c r="C22" s="285" t="s">
        <v>324</v>
      </c>
      <c r="D22" s="285" t="s">
        <v>325</v>
      </c>
      <c r="E22" s="16" t="s">
        <v>326</v>
      </c>
      <c r="F22" s="286">
        <v>89.8</v>
      </c>
      <c r="G22" s="37"/>
      <c r="H22" s="43"/>
    </row>
    <row r="23" spans="1:8" s="2" customFormat="1" ht="12">
      <c r="A23" s="37"/>
      <c r="B23" s="43"/>
      <c r="C23" s="285" t="s">
        <v>184</v>
      </c>
      <c r="D23" s="285" t="s">
        <v>185</v>
      </c>
      <c r="E23" s="16" t="s">
        <v>178</v>
      </c>
      <c r="F23" s="286">
        <v>17.96</v>
      </c>
      <c r="G23" s="37"/>
      <c r="H23" s="43"/>
    </row>
    <row r="24" spans="1:8" s="2" customFormat="1" ht="12">
      <c r="A24" s="37"/>
      <c r="B24" s="43"/>
      <c r="C24" s="285" t="s">
        <v>224</v>
      </c>
      <c r="D24" s="285" t="s">
        <v>225</v>
      </c>
      <c r="E24" s="16" t="s">
        <v>178</v>
      </c>
      <c r="F24" s="286">
        <v>17.96</v>
      </c>
      <c r="G24" s="37"/>
      <c r="H24" s="43"/>
    </row>
    <row r="25" spans="1:8" s="2" customFormat="1" ht="16.8" customHeight="1">
      <c r="A25" s="37"/>
      <c r="B25" s="43"/>
      <c r="C25" s="281" t="s">
        <v>110</v>
      </c>
      <c r="D25" s="282" t="s">
        <v>1</v>
      </c>
      <c r="E25" s="283" t="s">
        <v>1</v>
      </c>
      <c r="F25" s="284">
        <v>4.7</v>
      </c>
      <c r="G25" s="37"/>
      <c r="H25" s="43"/>
    </row>
    <row r="26" spans="1:8" s="2" customFormat="1" ht="16.8" customHeight="1">
      <c r="A26" s="37"/>
      <c r="B26" s="43"/>
      <c r="C26" s="285" t="s">
        <v>110</v>
      </c>
      <c r="D26" s="285" t="s">
        <v>111</v>
      </c>
      <c r="E26" s="16" t="s">
        <v>1</v>
      </c>
      <c r="F26" s="286">
        <v>4.7</v>
      </c>
      <c r="G26" s="37"/>
      <c r="H26" s="43"/>
    </row>
    <row r="27" spans="1:8" s="2" customFormat="1" ht="16.8" customHeight="1">
      <c r="A27" s="37"/>
      <c r="B27" s="43"/>
      <c r="C27" s="287" t="s">
        <v>1041</v>
      </c>
      <c r="D27" s="37"/>
      <c r="E27" s="37"/>
      <c r="F27" s="37"/>
      <c r="G27" s="37"/>
      <c r="H27" s="43"/>
    </row>
    <row r="28" spans="1:8" s="2" customFormat="1" ht="12">
      <c r="A28" s="37"/>
      <c r="B28" s="43"/>
      <c r="C28" s="285" t="s">
        <v>306</v>
      </c>
      <c r="D28" s="285" t="s">
        <v>307</v>
      </c>
      <c r="E28" s="16" t="s">
        <v>157</v>
      </c>
      <c r="F28" s="286">
        <v>298.5</v>
      </c>
      <c r="G28" s="37"/>
      <c r="H28" s="43"/>
    </row>
    <row r="29" spans="1:8" s="2" customFormat="1" ht="16.8" customHeight="1">
      <c r="A29" s="37"/>
      <c r="B29" s="43"/>
      <c r="C29" s="285" t="s">
        <v>261</v>
      </c>
      <c r="D29" s="285" t="s">
        <v>262</v>
      </c>
      <c r="E29" s="16" t="s">
        <v>157</v>
      </c>
      <c r="F29" s="286">
        <v>259.5</v>
      </c>
      <c r="G29" s="37"/>
      <c r="H29" s="43"/>
    </row>
    <row r="30" spans="1:8" s="2" customFormat="1" ht="12">
      <c r="A30" s="37"/>
      <c r="B30" s="43"/>
      <c r="C30" s="285" t="s">
        <v>273</v>
      </c>
      <c r="D30" s="285" t="s">
        <v>274</v>
      </c>
      <c r="E30" s="16" t="s">
        <v>157</v>
      </c>
      <c r="F30" s="286">
        <v>298.5</v>
      </c>
      <c r="G30" s="37"/>
      <c r="H30" s="43"/>
    </row>
    <row r="31" spans="1:8" s="2" customFormat="1" ht="16.8" customHeight="1">
      <c r="A31" s="37"/>
      <c r="B31" s="43"/>
      <c r="C31" s="285" t="s">
        <v>291</v>
      </c>
      <c r="D31" s="285" t="s">
        <v>292</v>
      </c>
      <c r="E31" s="16" t="s">
        <v>157</v>
      </c>
      <c r="F31" s="286">
        <v>298.5</v>
      </c>
      <c r="G31" s="37"/>
      <c r="H31" s="43"/>
    </row>
    <row r="32" spans="1:8" s="2" customFormat="1" ht="16.8" customHeight="1">
      <c r="A32" s="37"/>
      <c r="B32" s="43"/>
      <c r="C32" s="285" t="s">
        <v>296</v>
      </c>
      <c r="D32" s="285" t="s">
        <v>297</v>
      </c>
      <c r="E32" s="16" t="s">
        <v>157</v>
      </c>
      <c r="F32" s="286">
        <v>360.3</v>
      </c>
      <c r="G32" s="37"/>
      <c r="H32" s="43"/>
    </row>
    <row r="33" spans="1:8" s="2" customFormat="1" ht="16.8" customHeight="1">
      <c r="A33" s="37"/>
      <c r="B33" s="43"/>
      <c r="C33" s="281" t="s">
        <v>112</v>
      </c>
      <c r="D33" s="282" t="s">
        <v>1</v>
      </c>
      <c r="E33" s="283" t="s">
        <v>1</v>
      </c>
      <c r="F33" s="284">
        <v>30.9</v>
      </c>
      <c r="G33" s="37"/>
      <c r="H33" s="43"/>
    </row>
    <row r="34" spans="1:8" s="2" customFormat="1" ht="16.8" customHeight="1">
      <c r="A34" s="37"/>
      <c r="B34" s="43"/>
      <c r="C34" s="285" t="s">
        <v>112</v>
      </c>
      <c r="D34" s="285" t="s">
        <v>304</v>
      </c>
      <c r="E34" s="16" t="s">
        <v>1</v>
      </c>
      <c r="F34" s="286">
        <v>30.9</v>
      </c>
      <c r="G34" s="37"/>
      <c r="H34" s="43"/>
    </row>
    <row r="35" spans="1:8" s="2" customFormat="1" ht="16.8" customHeight="1">
      <c r="A35" s="37"/>
      <c r="B35" s="43"/>
      <c r="C35" s="287" t="s">
        <v>1041</v>
      </c>
      <c r="D35" s="37"/>
      <c r="E35" s="37"/>
      <c r="F35" s="37"/>
      <c r="G35" s="37"/>
      <c r="H35" s="43"/>
    </row>
    <row r="36" spans="1:8" s="2" customFormat="1" ht="12">
      <c r="A36" s="37"/>
      <c r="B36" s="43"/>
      <c r="C36" s="285" t="s">
        <v>301</v>
      </c>
      <c r="D36" s="285" t="s">
        <v>302</v>
      </c>
      <c r="E36" s="16" t="s">
        <v>157</v>
      </c>
      <c r="F36" s="286">
        <v>30.9</v>
      </c>
      <c r="G36" s="37"/>
      <c r="H36" s="43"/>
    </row>
    <row r="37" spans="1:8" s="2" customFormat="1" ht="16.8" customHeight="1">
      <c r="A37" s="37"/>
      <c r="B37" s="43"/>
      <c r="C37" s="285" t="s">
        <v>266</v>
      </c>
      <c r="D37" s="285" t="s">
        <v>267</v>
      </c>
      <c r="E37" s="16" t="s">
        <v>157</v>
      </c>
      <c r="F37" s="286">
        <v>30.9</v>
      </c>
      <c r="G37" s="37"/>
      <c r="H37" s="43"/>
    </row>
    <row r="38" spans="1:8" s="2" customFormat="1" ht="12">
      <c r="A38" s="37"/>
      <c r="B38" s="43"/>
      <c r="C38" s="285" t="s">
        <v>269</v>
      </c>
      <c r="D38" s="285" t="s">
        <v>270</v>
      </c>
      <c r="E38" s="16" t="s">
        <v>157</v>
      </c>
      <c r="F38" s="286">
        <v>30.9</v>
      </c>
      <c r="G38" s="37"/>
      <c r="H38" s="43"/>
    </row>
    <row r="39" spans="1:8" s="2" customFormat="1" ht="12">
      <c r="A39" s="37"/>
      <c r="B39" s="43"/>
      <c r="C39" s="285" t="s">
        <v>278</v>
      </c>
      <c r="D39" s="285" t="s">
        <v>279</v>
      </c>
      <c r="E39" s="16" t="s">
        <v>157</v>
      </c>
      <c r="F39" s="286">
        <v>30.9</v>
      </c>
      <c r="G39" s="37"/>
      <c r="H39" s="43"/>
    </row>
    <row r="40" spans="1:8" s="2" customFormat="1" ht="16.8" customHeight="1">
      <c r="A40" s="37"/>
      <c r="B40" s="43"/>
      <c r="C40" s="285" t="s">
        <v>287</v>
      </c>
      <c r="D40" s="285" t="s">
        <v>288</v>
      </c>
      <c r="E40" s="16" t="s">
        <v>157</v>
      </c>
      <c r="F40" s="286">
        <v>30.9</v>
      </c>
      <c r="G40" s="37"/>
      <c r="H40" s="43"/>
    </row>
    <row r="41" spans="1:8" s="2" customFormat="1" ht="16.8" customHeight="1">
      <c r="A41" s="37"/>
      <c r="B41" s="43"/>
      <c r="C41" s="285" t="s">
        <v>296</v>
      </c>
      <c r="D41" s="285" t="s">
        <v>297</v>
      </c>
      <c r="E41" s="16" t="s">
        <v>157</v>
      </c>
      <c r="F41" s="286">
        <v>360.3</v>
      </c>
      <c r="G41" s="37"/>
      <c r="H41" s="43"/>
    </row>
    <row r="42" spans="1:8" s="2" customFormat="1" ht="16.8" customHeight="1">
      <c r="A42" s="37"/>
      <c r="B42" s="43"/>
      <c r="C42" s="281" t="s">
        <v>114</v>
      </c>
      <c r="D42" s="282" t="s">
        <v>1</v>
      </c>
      <c r="E42" s="283" t="s">
        <v>1</v>
      </c>
      <c r="F42" s="284">
        <v>39</v>
      </c>
      <c r="G42" s="37"/>
      <c r="H42" s="43"/>
    </row>
    <row r="43" spans="1:8" s="2" customFormat="1" ht="16.8" customHeight="1">
      <c r="A43" s="37"/>
      <c r="B43" s="43"/>
      <c r="C43" s="285" t="s">
        <v>114</v>
      </c>
      <c r="D43" s="285" t="s">
        <v>310</v>
      </c>
      <c r="E43" s="16" t="s">
        <v>1</v>
      </c>
      <c r="F43" s="286">
        <v>39</v>
      </c>
      <c r="G43" s="37"/>
      <c r="H43" s="43"/>
    </row>
    <row r="44" spans="1:8" s="2" customFormat="1" ht="16.8" customHeight="1">
      <c r="A44" s="37"/>
      <c r="B44" s="43"/>
      <c r="C44" s="287" t="s">
        <v>1041</v>
      </c>
      <c r="D44" s="37"/>
      <c r="E44" s="37"/>
      <c r="F44" s="37"/>
      <c r="G44" s="37"/>
      <c r="H44" s="43"/>
    </row>
    <row r="45" spans="1:8" s="2" customFormat="1" ht="12">
      <c r="A45" s="37"/>
      <c r="B45" s="43"/>
      <c r="C45" s="285" t="s">
        <v>306</v>
      </c>
      <c r="D45" s="285" t="s">
        <v>307</v>
      </c>
      <c r="E45" s="16" t="s">
        <v>157</v>
      </c>
      <c r="F45" s="286">
        <v>298.5</v>
      </c>
      <c r="G45" s="37"/>
      <c r="H45" s="43"/>
    </row>
    <row r="46" spans="1:8" s="2" customFormat="1" ht="16.8" customHeight="1">
      <c r="A46" s="37"/>
      <c r="B46" s="43"/>
      <c r="C46" s="285" t="s">
        <v>256</v>
      </c>
      <c r="D46" s="285" t="s">
        <v>257</v>
      </c>
      <c r="E46" s="16" t="s">
        <v>157</v>
      </c>
      <c r="F46" s="286">
        <v>109.6</v>
      </c>
      <c r="G46" s="37"/>
      <c r="H46" s="43"/>
    </row>
    <row r="47" spans="1:8" s="2" customFormat="1" ht="12">
      <c r="A47" s="37"/>
      <c r="B47" s="43"/>
      <c r="C47" s="285" t="s">
        <v>273</v>
      </c>
      <c r="D47" s="285" t="s">
        <v>274</v>
      </c>
      <c r="E47" s="16" t="s">
        <v>157</v>
      </c>
      <c r="F47" s="286">
        <v>298.5</v>
      </c>
      <c r="G47" s="37"/>
      <c r="H47" s="43"/>
    </row>
    <row r="48" spans="1:8" s="2" customFormat="1" ht="16.8" customHeight="1">
      <c r="A48" s="37"/>
      <c r="B48" s="43"/>
      <c r="C48" s="285" t="s">
        <v>291</v>
      </c>
      <c r="D48" s="285" t="s">
        <v>292</v>
      </c>
      <c r="E48" s="16" t="s">
        <v>157</v>
      </c>
      <c r="F48" s="286">
        <v>298.5</v>
      </c>
      <c r="G48" s="37"/>
      <c r="H48" s="43"/>
    </row>
    <row r="49" spans="1:8" s="2" customFormat="1" ht="16.8" customHeight="1">
      <c r="A49" s="37"/>
      <c r="B49" s="43"/>
      <c r="C49" s="285" t="s">
        <v>296</v>
      </c>
      <c r="D49" s="285" t="s">
        <v>297</v>
      </c>
      <c r="E49" s="16" t="s">
        <v>157</v>
      </c>
      <c r="F49" s="286">
        <v>360.3</v>
      </c>
      <c r="G49" s="37"/>
      <c r="H49" s="43"/>
    </row>
    <row r="50" spans="1:8" s="2" customFormat="1" ht="16.8" customHeight="1">
      <c r="A50" s="37"/>
      <c r="B50" s="43"/>
      <c r="C50" s="281" t="s">
        <v>116</v>
      </c>
      <c r="D50" s="282" t="s">
        <v>1</v>
      </c>
      <c r="E50" s="283" t="s">
        <v>1</v>
      </c>
      <c r="F50" s="284">
        <v>15.8</v>
      </c>
      <c r="G50" s="37"/>
      <c r="H50" s="43"/>
    </row>
    <row r="51" spans="1:8" s="2" customFormat="1" ht="16.8" customHeight="1">
      <c r="A51" s="37"/>
      <c r="B51" s="43"/>
      <c r="C51" s="285" t="s">
        <v>116</v>
      </c>
      <c r="D51" s="285" t="s">
        <v>316</v>
      </c>
      <c r="E51" s="16" t="s">
        <v>1</v>
      </c>
      <c r="F51" s="286">
        <v>15.8</v>
      </c>
      <c r="G51" s="37"/>
      <c r="H51" s="43"/>
    </row>
    <row r="52" spans="1:8" s="2" customFormat="1" ht="16.8" customHeight="1">
      <c r="A52" s="37"/>
      <c r="B52" s="43"/>
      <c r="C52" s="287" t="s">
        <v>1041</v>
      </c>
      <c r="D52" s="37"/>
      <c r="E52" s="37"/>
      <c r="F52" s="37"/>
      <c r="G52" s="37"/>
      <c r="H52" s="43"/>
    </row>
    <row r="53" spans="1:8" s="2" customFormat="1" ht="12">
      <c r="A53" s="37"/>
      <c r="B53" s="43"/>
      <c r="C53" s="285" t="s">
        <v>312</v>
      </c>
      <c r="D53" s="285" t="s">
        <v>313</v>
      </c>
      <c r="E53" s="16" t="s">
        <v>157</v>
      </c>
      <c r="F53" s="286">
        <v>15.8</v>
      </c>
      <c r="G53" s="37"/>
      <c r="H53" s="43"/>
    </row>
    <row r="54" spans="1:8" s="2" customFormat="1" ht="16.8" customHeight="1">
      <c r="A54" s="37"/>
      <c r="B54" s="43"/>
      <c r="C54" s="285" t="s">
        <v>256</v>
      </c>
      <c r="D54" s="285" t="s">
        <v>257</v>
      </c>
      <c r="E54" s="16" t="s">
        <v>157</v>
      </c>
      <c r="F54" s="286">
        <v>109.6</v>
      </c>
      <c r="G54" s="37"/>
      <c r="H54" s="43"/>
    </row>
    <row r="55" spans="1:8" s="2" customFormat="1" ht="16.8" customHeight="1">
      <c r="A55" s="37"/>
      <c r="B55" s="43"/>
      <c r="C55" s="281" t="s">
        <v>1042</v>
      </c>
      <c r="D55" s="282" t="s">
        <v>1042</v>
      </c>
      <c r="E55" s="283" t="s">
        <v>1</v>
      </c>
      <c r="F55" s="284">
        <v>198.59</v>
      </c>
      <c r="G55" s="37"/>
      <c r="H55" s="43"/>
    </row>
    <row r="56" spans="1:8" s="2" customFormat="1" ht="16.8" customHeight="1">
      <c r="A56" s="37"/>
      <c r="B56" s="43"/>
      <c r="C56" s="285" t="s">
        <v>1</v>
      </c>
      <c r="D56" s="285" t="s">
        <v>200</v>
      </c>
      <c r="E56" s="16" t="s">
        <v>1</v>
      </c>
      <c r="F56" s="286">
        <v>112.223</v>
      </c>
      <c r="G56" s="37"/>
      <c r="H56" s="43"/>
    </row>
    <row r="57" spans="1:8" s="2" customFormat="1" ht="16.8" customHeight="1">
      <c r="A57" s="37"/>
      <c r="B57" s="43"/>
      <c r="C57" s="285" t="s">
        <v>1</v>
      </c>
      <c r="D57" s="285" t="s">
        <v>201</v>
      </c>
      <c r="E57" s="16" t="s">
        <v>1</v>
      </c>
      <c r="F57" s="286">
        <v>86.367</v>
      </c>
      <c r="G57" s="37"/>
      <c r="H57" s="43"/>
    </row>
    <row r="58" spans="1:8" s="2" customFormat="1" ht="16.8" customHeight="1">
      <c r="A58" s="37"/>
      <c r="B58" s="43"/>
      <c r="C58" s="285" t="s">
        <v>1042</v>
      </c>
      <c r="D58" s="285" t="s">
        <v>202</v>
      </c>
      <c r="E58" s="16" t="s">
        <v>1</v>
      </c>
      <c r="F58" s="286">
        <v>198.59</v>
      </c>
      <c r="G58" s="37"/>
      <c r="H58" s="43"/>
    </row>
    <row r="59" spans="1:8" s="2" customFormat="1" ht="26.4" customHeight="1">
      <c r="A59" s="37"/>
      <c r="B59" s="43"/>
      <c r="C59" s="280" t="s">
        <v>1043</v>
      </c>
      <c r="D59" s="280" t="s">
        <v>91</v>
      </c>
      <c r="E59" s="37"/>
      <c r="F59" s="37"/>
      <c r="G59" s="37"/>
      <c r="H59" s="43"/>
    </row>
    <row r="60" spans="1:8" s="2" customFormat="1" ht="16.8" customHeight="1">
      <c r="A60" s="37"/>
      <c r="B60" s="43"/>
      <c r="C60" s="281" t="s">
        <v>107</v>
      </c>
      <c r="D60" s="282" t="s">
        <v>1</v>
      </c>
      <c r="E60" s="283" t="s">
        <v>1</v>
      </c>
      <c r="F60" s="284">
        <v>7.8</v>
      </c>
      <c r="G60" s="37"/>
      <c r="H60" s="43"/>
    </row>
    <row r="61" spans="1:8" s="2" customFormat="1" ht="16.8" customHeight="1">
      <c r="A61" s="37"/>
      <c r="B61" s="43"/>
      <c r="C61" s="285" t="s">
        <v>107</v>
      </c>
      <c r="D61" s="285" t="s">
        <v>458</v>
      </c>
      <c r="E61" s="16" t="s">
        <v>1</v>
      </c>
      <c r="F61" s="286">
        <v>7.8</v>
      </c>
      <c r="G61" s="37"/>
      <c r="H61" s="43"/>
    </row>
    <row r="62" spans="1:8" s="2" customFormat="1" ht="16.8" customHeight="1">
      <c r="A62" s="37"/>
      <c r="B62" s="43"/>
      <c r="C62" s="287" t="s">
        <v>1041</v>
      </c>
      <c r="D62" s="37"/>
      <c r="E62" s="37"/>
      <c r="F62" s="37"/>
      <c r="G62" s="37"/>
      <c r="H62" s="43"/>
    </row>
    <row r="63" spans="1:8" s="2" customFormat="1" ht="12">
      <c r="A63" s="37"/>
      <c r="B63" s="43"/>
      <c r="C63" s="285" t="s">
        <v>324</v>
      </c>
      <c r="D63" s="285" t="s">
        <v>325</v>
      </c>
      <c r="E63" s="16" t="s">
        <v>326</v>
      </c>
      <c r="F63" s="286">
        <v>7.8</v>
      </c>
      <c r="G63" s="37"/>
      <c r="H63" s="43"/>
    </row>
    <row r="64" spans="1:8" s="2" customFormat="1" ht="12">
      <c r="A64" s="37"/>
      <c r="B64" s="43"/>
      <c r="C64" s="285" t="s">
        <v>492</v>
      </c>
      <c r="D64" s="285" t="s">
        <v>493</v>
      </c>
      <c r="E64" s="16" t="s">
        <v>178</v>
      </c>
      <c r="F64" s="286">
        <v>1.56</v>
      </c>
      <c r="G64" s="37"/>
      <c r="H64" s="43"/>
    </row>
    <row r="65" spans="1:8" s="2" customFormat="1" ht="12">
      <c r="A65" s="37"/>
      <c r="B65" s="43"/>
      <c r="C65" s="285" t="s">
        <v>224</v>
      </c>
      <c r="D65" s="285" t="s">
        <v>225</v>
      </c>
      <c r="E65" s="16" t="s">
        <v>178</v>
      </c>
      <c r="F65" s="286">
        <v>12.36</v>
      </c>
      <c r="G65" s="37"/>
      <c r="H65" s="43"/>
    </row>
    <row r="66" spans="1:8" s="2" customFormat="1" ht="16.8" customHeight="1">
      <c r="A66" s="37"/>
      <c r="B66" s="43"/>
      <c r="C66" s="281" t="s">
        <v>110</v>
      </c>
      <c r="D66" s="282" t="s">
        <v>1</v>
      </c>
      <c r="E66" s="283" t="s">
        <v>1</v>
      </c>
      <c r="F66" s="284">
        <v>162.8</v>
      </c>
      <c r="G66" s="37"/>
      <c r="H66" s="43"/>
    </row>
    <row r="67" spans="1:8" s="2" customFormat="1" ht="16.8" customHeight="1">
      <c r="A67" s="37"/>
      <c r="B67" s="43"/>
      <c r="C67" s="285" t="s">
        <v>110</v>
      </c>
      <c r="D67" s="285" t="s">
        <v>553</v>
      </c>
      <c r="E67" s="16" t="s">
        <v>1</v>
      </c>
      <c r="F67" s="286">
        <v>162.8</v>
      </c>
      <c r="G67" s="37"/>
      <c r="H67" s="43"/>
    </row>
    <row r="68" spans="1:8" s="2" customFormat="1" ht="16.8" customHeight="1">
      <c r="A68" s="37"/>
      <c r="B68" s="43"/>
      <c r="C68" s="287" t="s">
        <v>1041</v>
      </c>
      <c r="D68" s="37"/>
      <c r="E68" s="37"/>
      <c r="F68" s="37"/>
      <c r="G68" s="37"/>
      <c r="H68" s="43"/>
    </row>
    <row r="69" spans="1:8" s="2" customFormat="1" ht="12">
      <c r="A69" s="37"/>
      <c r="B69" s="43"/>
      <c r="C69" s="285" t="s">
        <v>306</v>
      </c>
      <c r="D69" s="285" t="s">
        <v>307</v>
      </c>
      <c r="E69" s="16" t="s">
        <v>157</v>
      </c>
      <c r="F69" s="286">
        <v>162.8</v>
      </c>
      <c r="G69" s="37"/>
      <c r="H69" s="43"/>
    </row>
    <row r="70" spans="1:8" s="2" customFormat="1" ht="16.8" customHeight="1">
      <c r="A70" s="37"/>
      <c r="B70" s="43"/>
      <c r="C70" s="285" t="s">
        <v>261</v>
      </c>
      <c r="D70" s="285" t="s">
        <v>262</v>
      </c>
      <c r="E70" s="16" t="s">
        <v>157</v>
      </c>
      <c r="F70" s="286">
        <v>162.8</v>
      </c>
      <c r="G70" s="37"/>
      <c r="H70" s="43"/>
    </row>
    <row r="71" spans="1:8" s="2" customFormat="1" ht="12">
      <c r="A71" s="37"/>
      <c r="B71" s="43"/>
      <c r="C71" s="285" t="s">
        <v>273</v>
      </c>
      <c r="D71" s="285" t="s">
        <v>274</v>
      </c>
      <c r="E71" s="16" t="s">
        <v>157</v>
      </c>
      <c r="F71" s="286">
        <v>202.47</v>
      </c>
      <c r="G71" s="37"/>
      <c r="H71" s="43"/>
    </row>
    <row r="72" spans="1:8" s="2" customFormat="1" ht="16.8" customHeight="1">
      <c r="A72" s="37"/>
      <c r="B72" s="43"/>
      <c r="C72" s="285" t="s">
        <v>291</v>
      </c>
      <c r="D72" s="285" t="s">
        <v>292</v>
      </c>
      <c r="E72" s="16" t="s">
        <v>157</v>
      </c>
      <c r="F72" s="286">
        <v>202.47</v>
      </c>
      <c r="G72" s="37"/>
      <c r="H72" s="43"/>
    </row>
    <row r="73" spans="1:8" s="2" customFormat="1" ht="16.8" customHeight="1">
      <c r="A73" s="37"/>
      <c r="B73" s="43"/>
      <c r="C73" s="285" t="s">
        <v>296</v>
      </c>
      <c r="D73" s="285" t="s">
        <v>297</v>
      </c>
      <c r="E73" s="16" t="s">
        <v>157</v>
      </c>
      <c r="F73" s="286">
        <v>298.67</v>
      </c>
      <c r="G73" s="37"/>
      <c r="H73" s="43"/>
    </row>
    <row r="74" spans="1:8" s="2" customFormat="1" ht="16.8" customHeight="1">
      <c r="A74" s="37"/>
      <c r="B74" s="43"/>
      <c r="C74" s="281" t="s">
        <v>460</v>
      </c>
      <c r="D74" s="282" t="s">
        <v>1</v>
      </c>
      <c r="E74" s="283" t="s">
        <v>1</v>
      </c>
      <c r="F74" s="284">
        <v>15</v>
      </c>
      <c r="G74" s="37"/>
      <c r="H74" s="43"/>
    </row>
    <row r="75" spans="1:8" s="2" customFormat="1" ht="16.8" customHeight="1">
      <c r="A75" s="37"/>
      <c r="B75" s="43"/>
      <c r="C75" s="285" t="s">
        <v>460</v>
      </c>
      <c r="D75" s="285" t="s">
        <v>568</v>
      </c>
      <c r="E75" s="16" t="s">
        <v>1</v>
      </c>
      <c r="F75" s="286">
        <v>15</v>
      </c>
      <c r="G75" s="37"/>
      <c r="H75" s="43"/>
    </row>
    <row r="76" spans="1:8" s="2" customFormat="1" ht="16.8" customHeight="1">
      <c r="A76" s="37"/>
      <c r="B76" s="43"/>
      <c r="C76" s="287" t="s">
        <v>1041</v>
      </c>
      <c r="D76" s="37"/>
      <c r="E76" s="37"/>
      <c r="F76" s="37"/>
      <c r="G76" s="37"/>
      <c r="H76" s="43"/>
    </row>
    <row r="77" spans="1:8" s="2" customFormat="1" ht="12">
      <c r="A77" s="37"/>
      <c r="B77" s="43"/>
      <c r="C77" s="285" t="s">
        <v>565</v>
      </c>
      <c r="D77" s="285" t="s">
        <v>566</v>
      </c>
      <c r="E77" s="16" t="s">
        <v>326</v>
      </c>
      <c r="F77" s="286">
        <v>15</v>
      </c>
      <c r="G77" s="37"/>
      <c r="H77" s="43"/>
    </row>
    <row r="78" spans="1:8" s="2" customFormat="1" ht="12">
      <c r="A78" s="37"/>
      <c r="B78" s="43"/>
      <c r="C78" s="285" t="s">
        <v>496</v>
      </c>
      <c r="D78" s="285" t="s">
        <v>497</v>
      </c>
      <c r="E78" s="16" t="s">
        <v>178</v>
      </c>
      <c r="F78" s="286">
        <v>12</v>
      </c>
      <c r="G78" s="37"/>
      <c r="H78" s="43"/>
    </row>
    <row r="79" spans="1:8" s="2" customFormat="1" ht="12">
      <c r="A79" s="37"/>
      <c r="B79" s="43"/>
      <c r="C79" s="285" t="s">
        <v>224</v>
      </c>
      <c r="D79" s="285" t="s">
        <v>225</v>
      </c>
      <c r="E79" s="16" t="s">
        <v>178</v>
      </c>
      <c r="F79" s="286">
        <v>12.36</v>
      </c>
      <c r="G79" s="37"/>
      <c r="H79" s="43"/>
    </row>
    <row r="80" spans="1:8" s="2" customFormat="1" ht="16.8" customHeight="1">
      <c r="A80" s="37"/>
      <c r="B80" s="43"/>
      <c r="C80" s="285" t="s">
        <v>569</v>
      </c>
      <c r="D80" s="285" t="s">
        <v>570</v>
      </c>
      <c r="E80" s="16" t="s">
        <v>326</v>
      </c>
      <c r="F80" s="286">
        <v>15</v>
      </c>
      <c r="G80" s="37"/>
      <c r="H80" s="43"/>
    </row>
    <row r="81" spans="1:8" s="2" customFormat="1" ht="16.8" customHeight="1">
      <c r="A81" s="37"/>
      <c r="B81" s="43"/>
      <c r="C81" s="285" t="s">
        <v>519</v>
      </c>
      <c r="D81" s="285" t="s">
        <v>520</v>
      </c>
      <c r="E81" s="16" t="s">
        <v>207</v>
      </c>
      <c r="F81" s="286">
        <v>12</v>
      </c>
      <c r="G81" s="37"/>
      <c r="H81" s="43"/>
    </row>
    <row r="82" spans="1:8" s="2" customFormat="1" ht="16.8" customHeight="1">
      <c r="A82" s="37"/>
      <c r="B82" s="43"/>
      <c r="C82" s="281" t="s">
        <v>112</v>
      </c>
      <c r="D82" s="282" t="s">
        <v>1</v>
      </c>
      <c r="E82" s="283" t="s">
        <v>1</v>
      </c>
      <c r="F82" s="284">
        <v>48.1</v>
      </c>
      <c r="G82" s="37"/>
      <c r="H82" s="43"/>
    </row>
    <row r="83" spans="1:8" s="2" customFormat="1" ht="16.8" customHeight="1">
      <c r="A83" s="37"/>
      <c r="B83" s="43"/>
      <c r="C83" s="285" t="s">
        <v>112</v>
      </c>
      <c r="D83" s="285" t="s">
        <v>461</v>
      </c>
      <c r="E83" s="16" t="s">
        <v>1</v>
      </c>
      <c r="F83" s="286">
        <v>48.1</v>
      </c>
      <c r="G83" s="37"/>
      <c r="H83" s="43"/>
    </row>
    <row r="84" spans="1:8" s="2" customFormat="1" ht="16.8" customHeight="1">
      <c r="A84" s="37"/>
      <c r="B84" s="43"/>
      <c r="C84" s="287" t="s">
        <v>1041</v>
      </c>
      <c r="D84" s="37"/>
      <c r="E84" s="37"/>
      <c r="F84" s="37"/>
      <c r="G84" s="37"/>
      <c r="H84" s="43"/>
    </row>
    <row r="85" spans="1:8" s="2" customFormat="1" ht="12">
      <c r="A85" s="37"/>
      <c r="B85" s="43"/>
      <c r="C85" s="285" t="s">
        <v>301</v>
      </c>
      <c r="D85" s="285" t="s">
        <v>302</v>
      </c>
      <c r="E85" s="16" t="s">
        <v>157</v>
      </c>
      <c r="F85" s="286">
        <v>48.1</v>
      </c>
      <c r="G85" s="37"/>
      <c r="H85" s="43"/>
    </row>
    <row r="86" spans="1:8" s="2" customFormat="1" ht="16.8" customHeight="1">
      <c r="A86" s="37"/>
      <c r="B86" s="43"/>
      <c r="C86" s="285" t="s">
        <v>266</v>
      </c>
      <c r="D86" s="285" t="s">
        <v>267</v>
      </c>
      <c r="E86" s="16" t="s">
        <v>157</v>
      </c>
      <c r="F86" s="286">
        <v>48.1</v>
      </c>
      <c r="G86" s="37"/>
      <c r="H86" s="43"/>
    </row>
    <row r="87" spans="1:8" s="2" customFormat="1" ht="12">
      <c r="A87" s="37"/>
      <c r="B87" s="43"/>
      <c r="C87" s="285" t="s">
        <v>269</v>
      </c>
      <c r="D87" s="285" t="s">
        <v>270</v>
      </c>
      <c r="E87" s="16" t="s">
        <v>157</v>
      </c>
      <c r="F87" s="286">
        <v>48.1</v>
      </c>
      <c r="G87" s="37"/>
      <c r="H87" s="43"/>
    </row>
    <row r="88" spans="1:8" s="2" customFormat="1" ht="12">
      <c r="A88" s="37"/>
      <c r="B88" s="43"/>
      <c r="C88" s="285" t="s">
        <v>278</v>
      </c>
      <c r="D88" s="285" t="s">
        <v>279</v>
      </c>
      <c r="E88" s="16" t="s">
        <v>157</v>
      </c>
      <c r="F88" s="286">
        <v>48.1</v>
      </c>
      <c r="G88" s="37"/>
      <c r="H88" s="43"/>
    </row>
    <row r="89" spans="1:8" s="2" customFormat="1" ht="16.8" customHeight="1">
      <c r="A89" s="37"/>
      <c r="B89" s="43"/>
      <c r="C89" s="285" t="s">
        <v>287</v>
      </c>
      <c r="D89" s="285" t="s">
        <v>288</v>
      </c>
      <c r="E89" s="16" t="s">
        <v>157</v>
      </c>
      <c r="F89" s="286">
        <v>48.1</v>
      </c>
      <c r="G89" s="37"/>
      <c r="H89" s="43"/>
    </row>
    <row r="90" spans="1:8" s="2" customFormat="1" ht="16.8" customHeight="1">
      <c r="A90" s="37"/>
      <c r="B90" s="43"/>
      <c r="C90" s="285" t="s">
        <v>296</v>
      </c>
      <c r="D90" s="285" t="s">
        <v>297</v>
      </c>
      <c r="E90" s="16" t="s">
        <v>157</v>
      </c>
      <c r="F90" s="286">
        <v>298.67</v>
      </c>
      <c r="G90" s="37"/>
      <c r="H90" s="43"/>
    </row>
    <row r="91" spans="1:8" s="2" customFormat="1" ht="12">
      <c r="A91" s="37"/>
      <c r="B91" s="43"/>
      <c r="C91" s="285" t="s">
        <v>554</v>
      </c>
      <c r="D91" s="285" t="s">
        <v>555</v>
      </c>
      <c r="E91" s="16" t="s">
        <v>157</v>
      </c>
      <c r="F91" s="286">
        <v>48.1</v>
      </c>
      <c r="G91" s="37"/>
      <c r="H91" s="43"/>
    </row>
    <row r="92" spans="1:8" s="2" customFormat="1" ht="16.8" customHeight="1">
      <c r="A92" s="37"/>
      <c r="B92" s="43"/>
      <c r="C92" s="281" t="s">
        <v>114</v>
      </c>
      <c r="D92" s="282" t="s">
        <v>1</v>
      </c>
      <c r="E92" s="283" t="s">
        <v>1</v>
      </c>
      <c r="F92" s="284">
        <v>39.67</v>
      </c>
      <c r="G92" s="37"/>
      <c r="H92" s="43"/>
    </row>
    <row r="93" spans="1:8" s="2" customFormat="1" ht="16.8" customHeight="1">
      <c r="A93" s="37"/>
      <c r="B93" s="43"/>
      <c r="C93" s="285" t="s">
        <v>114</v>
      </c>
      <c r="D93" s="285" t="s">
        <v>551</v>
      </c>
      <c r="E93" s="16" t="s">
        <v>1</v>
      </c>
      <c r="F93" s="286">
        <v>39.67</v>
      </c>
      <c r="G93" s="37"/>
      <c r="H93" s="43"/>
    </row>
    <row r="94" spans="1:8" s="2" customFormat="1" ht="16.8" customHeight="1">
      <c r="A94" s="37"/>
      <c r="B94" s="43"/>
      <c r="C94" s="287" t="s">
        <v>1041</v>
      </c>
      <c r="D94" s="37"/>
      <c r="E94" s="37"/>
      <c r="F94" s="37"/>
      <c r="G94" s="37"/>
      <c r="H94" s="43"/>
    </row>
    <row r="95" spans="1:8" s="2" customFormat="1" ht="12">
      <c r="A95" s="37"/>
      <c r="B95" s="43"/>
      <c r="C95" s="285" t="s">
        <v>306</v>
      </c>
      <c r="D95" s="285" t="s">
        <v>307</v>
      </c>
      <c r="E95" s="16" t="s">
        <v>157</v>
      </c>
      <c r="F95" s="286">
        <v>39.67</v>
      </c>
      <c r="G95" s="37"/>
      <c r="H95" s="43"/>
    </row>
    <row r="96" spans="1:8" s="2" customFormat="1" ht="16.8" customHeight="1">
      <c r="A96" s="37"/>
      <c r="B96" s="43"/>
      <c r="C96" s="285" t="s">
        <v>256</v>
      </c>
      <c r="D96" s="285" t="s">
        <v>257</v>
      </c>
      <c r="E96" s="16" t="s">
        <v>157</v>
      </c>
      <c r="F96" s="286">
        <v>88.14</v>
      </c>
      <c r="G96" s="37"/>
      <c r="H96" s="43"/>
    </row>
    <row r="97" spans="1:8" s="2" customFormat="1" ht="12">
      <c r="A97" s="37"/>
      <c r="B97" s="43"/>
      <c r="C97" s="285" t="s">
        <v>273</v>
      </c>
      <c r="D97" s="285" t="s">
        <v>274</v>
      </c>
      <c r="E97" s="16" t="s">
        <v>157</v>
      </c>
      <c r="F97" s="286">
        <v>202.47</v>
      </c>
      <c r="G97" s="37"/>
      <c r="H97" s="43"/>
    </row>
    <row r="98" spans="1:8" s="2" customFormat="1" ht="16.8" customHeight="1">
      <c r="A98" s="37"/>
      <c r="B98" s="43"/>
      <c r="C98" s="285" t="s">
        <v>291</v>
      </c>
      <c r="D98" s="285" t="s">
        <v>292</v>
      </c>
      <c r="E98" s="16" t="s">
        <v>157</v>
      </c>
      <c r="F98" s="286">
        <v>202.47</v>
      </c>
      <c r="G98" s="37"/>
      <c r="H98" s="43"/>
    </row>
    <row r="99" spans="1:8" s="2" customFormat="1" ht="16.8" customHeight="1">
      <c r="A99" s="37"/>
      <c r="B99" s="43"/>
      <c r="C99" s="285" t="s">
        <v>296</v>
      </c>
      <c r="D99" s="285" t="s">
        <v>297</v>
      </c>
      <c r="E99" s="16" t="s">
        <v>157</v>
      </c>
      <c r="F99" s="286">
        <v>298.67</v>
      </c>
      <c r="G99" s="37"/>
      <c r="H99" s="43"/>
    </row>
    <row r="100" spans="1:8" s="2" customFormat="1" ht="16.8" customHeight="1">
      <c r="A100" s="37"/>
      <c r="B100" s="43"/>
      <c r="C100" s="281" t="s">
        <v>116</v>
      </c>
      <c r="D100" s="282" t="s">
        <v>1</v>
      </c>
      <c r="E100" s="283" t="s">
        <v>1</v>
      </c>
      <c r="F100" s="284">
        <v>4.4</v>
      </c>
      <c r="G100" s="37"/>
      <c r="H100" s="43"/>
    </row>
    <row r="101" spans="1:8" s="2" customFormat="1" ht="16.8" customHeight="1">
      <c r="A101" s="37"/>
      <c r="B101" s="43"/>
      <c r="C101" s="285" t="s">
        <v>116</v>
      </c>
      <c r="D101" s="285" t="s">
        <v>559</v>
      </c>
      <c r="E101" s="16" t="s">
        <v>1</v>
      </c>
      <c r="F101" s="286">
        <v>4.4</v>
      </c>
      <c r="G101" s="37"/>
      <c r="H101" s="43"/>
    </row>
    <row r="102" spans="1:8" s="2" customFormat="1" ht="16.8" customHeight="1">
      <c r="A102" s="37"/>
      <c r="B102" s="43"/>
      <c r="C102" s="287" t="s">
        <v>1041</v>
      </c>
      <c r="D102" s="37"/>
      <c r="E102" s="37"/>
      <c r="F102" s="37"/>
      <c r="G102" s="37"/>
      <c r="H102" s="43"/>
    </row>
    <row r="103" spans="1:8" s="2" customFormat="1" ht="12">
      <c r="A103" s="37"/>
      <c r="B103" s="43"/>
      <c r="C103" s="285" t="s">
        <v>312</v>
      </c>
      <c r="D103" s="285" t="s">
        <v>313</v>
      </c>
      <c r="E103" s="16" t="s">
        <v>157</v>
      </c>
      <c r="F103" s="286">
        <v>4.4</v>
      </c>
      <c r="G103" s="37"/>
      <c r="H103" s="43"/>
    </row>
    <row r="104" spans="1:8" s="2" customFormat="1" ht="16.8" customHeight="1">
      <c r="A104" s="37"/>
      <c r="B104" s="43"/>
      <c r="C104" s="285" t="s">
        <v>256</v>
      </c>
      <c r="D104" s="285" t="s">
        <v>257</v>
      </c>
      <c r="E104" s="16" t="s">
        <v>157</v>
      </c>
      <c r="F104" s="286">
        <v>88.14</v>
      </c>
      <c r="G104" s="37"/>
      <c r="H104" s="43"/>
    </row>
    <row r="105" spans="1:8" s="2" customFormat="1" ht="7.4" customHeight="1">
      <c r="A105" s="37"/>
      <c r="B105" s="170"/>
      <c r="C105" s="171"/>
      <c r="D105" s="171"/>
      <c r="E105" s="171"/>
      <c r="F105" s="171"/>
      <c r="G105" s="171"/>
      <c r="H105" s="43"/>
    </row>
    <row r="106" spans="1:8" s="2" customFormat="1" ht="12">
      <c r="A106" s="37"/>
      <c r="B106" s="37"/>
      <c r="C106" s="37"/>
      <c r="D106" s="37"/>
      <c r="E106" s="37"/>
      <c r="F106" s="37"/>
      <c r="G106" s="37"/>
      <c r="H106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DESKTOP-C275LRE\Jindra</cp:lastModifiedBy>
  <dcterms:created xsi:type="dcterms:W3CDTF">2023-05-18T07:43:57Z</dcterms:created>
  <dcterms:modified xsi:type="dcterms:W3CDTF">2023-05-18T07:44:14Z</dcterms:modified>
  <cp:category/>
  <cp:version/>
  <cp:contentType/>
  <cp:contentStatus/>
</cp:coreProperties>
</file>