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bookViews>
    <workbookView xWindow="65416" yWindow="65416" windowWidth="29040" windowHeight="15720" activeTab="0"/>
  </bookViews>
  <sheets>
    <sheet name="Rekapitulace stavby" sheetId="1" r:id="rId1"/>
    <sheet name="201 - Most přes Mandavu" sheetId="2" r:id="rId2"/>
  </sheets>
  <definedNames>
    <definedName name="_xlnm._FilterDatabase" localSheetId="1" hidden="1">'201 - Most přes Mandavu'!$C$131:$K$625</definedName>
    <definedName name="_xlnm.Print_Area" localSheetId="1">'201 - Most přes Mandavu'!$C$4:$J$39,'201 - Most přes Mandavu'!$C$50:$J$76,'201 - Most přes Mandavu'!$C$82:$J$113,'201 - Most přes Mandavu'!$C$119:$K$625</definedName>
    <definedName name="_xlnm.Print_Area" localSheetId="0">'Rekapitulace stavby'!$D$4:$AO$76,'Rekapitulace stavby'!$C$82:$AQ$98</definedName>
    <definedName name="_xlnm.Print_Titles" localSheetId="0">'Rekapitulace stavby'!$92:$92</definedName>
    <definedName name="_xlnm.Print_Titles" localSheetId="1">'201 - Most přes Mandavu'!$131:$131</definedName>
  </definedNames>
  <calcPr calcId="191029"/>
  <extLst/>
</workbook>
</file>

<file path=xl/sharedStrings.xml><?xml version="1.0" encoding="utf-8"?>
<sst xmlns="http://schemas.openxmlformats.org/spreadsheetml/2006/main" count="4310" uniqueCount="938">
  <si>
    <t>Export Komplet</t>
  </si>
  <si>
    <t/>
  </si>
  <si>
    <t>2.0</t>
  </si>
  <si>
    <t>False</t>
  </si>
  <si>
    <t>{0ab26097-7dee-4e83-bbba-1bf4be350be5}</t>
  </si>
  <si>
    <t>0,01</t>
  </si>
  <si>
    <t>21</t>
  </si>
  <si>
    <t>15</t>
  </si>
  <si>
    <t>REKAPITULACE STAVBY</t>
  </si>
  <si>
    <t>v ---  níže se nacházejí doplnkové a pomocné údaje k sestavám  --- v</t>
  </si>
  <si>
    <t>0,001</t>
  </si>
  <si>
    <t>Kód:</t>
  </si>
  <si>
    <t>210504</t>
  </si>
  <si>
    <t>Stavba:</t>
  </si>
  <si>
    <t>Most ev.č.33 ul. U Potoka u ZŠ, Rumburk</t>
  </si>
  <si>
    <t>KSO:</t>
  </si>
  <si>
    <t>CC-CZ:</t>
  </si>
  <si>
    <t>Místo:</t>
  </si>
  <si>
    <t xml:space="preserve"> </t>
  </si>
  <si>
    <t>Datum:</t>
  </si>
  <si>
    <t>22. 6. 2021</t>
  </si>
  <si>
    <t>Zadavatel:</t>
  </si>
  <si>
    <t>IČ:</t>
  </si>
  <si>
    <t>DIČ:</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</si>
  <si>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</si>
  <si>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</si>
  <si>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</si>
  <si>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</si>
  <si>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</si>
  <si>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</si>
  <si>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</si>
  <si>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</si>
  <si>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</si>
  <si>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</si>
  <si>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</si>
  <si>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</si>
  <si>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</si>
  <si>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</si>
  <si>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</si>
  <si>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</si>
  <si>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</si>
  <si>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</si>
  <si>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</si>
  <si>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</si>
  <si>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</si>
  <si>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</si>
  <si>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</si>
  <si>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</si>
  <si>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</si>
  <si>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</si>
  <si>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</si>
  <si>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</si>
  <si>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</si>
  <si>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</si>
  <si>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</si>
  <si>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</si>
  <si>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</si>
  <si>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</si>
  <si>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</si>
  <si>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</si>
  <si>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</si>
  <si>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</si>
  <si>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</si>
  <si>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</si>
  <si>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</si>
  <si>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</si>
  <si>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</si>
  <si>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</si>
  <si>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</si>
  <si>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</si>
  <si>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</si>
  <si>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</si>
  <si>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201</t>
  </si>
  <si>
    <t>Most přes Mandavu</t>
  </si>
  <si>
    <t>STA</t>
  </si>
  <si>
    <t>1</t>
  </si>
  <si>
    <t>{b25ddca5-c389-4e76-b320-8f442cccff13}</t>
  </si>
  <si>
    <t>2</t>
  </si>
  <si>
    <t>{8357384e-9bdb-4350-a261-57f44a589a76}</t>
  </si>
  <si>
    <t>{54acbee2-c877-4d71-bc66-d4ea70b5343e}</t>
  </si>
  <si>
    <t>KRYCÍ LIST SOUPISU PRACÍ</t>
  </si>
  <si>
    <t>Objekt:</t>
  </si>
  <si>
    <t>201 - Most přes Mandavu</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</si>
  <si>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</si>
  <si>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</si>
  <si>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</si>
  <si>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</si>
  <si>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</si>
  <si>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</si>
  <si>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</si>
  <si>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</si>
  <si>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</si>
  <si>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</si>
  <si>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</si>
  <si>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9 - Ostatní konstrukce a práce, bourání</t>
  </si>
  <si>
    <t xml:space="preserve">    997 - Přesun sutě</t>
  </si>
  <si>
    <t xml:space="preserve">    998 - Přesun hmot</t>
  </si>
  <si>
    <t>PSV - Práce a dodávky PSV</t>
  </si>
  <si>
    <t xml:space="preserve">    711 - Izolace proti vodě, vlhkosti a plynům</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</si>
  <si>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</si>
  <si>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</si>
  <si>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</si>
  <si>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</si>
  <si>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</si>
  <si>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</si>
  <si>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</si>
  <si>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</si>
  <si>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</si>
  <si>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</si>
  <si>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</si>
  <si>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</si>
  <si>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</si>
  <si>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</si>
  <si>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</si>
  <si>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</si>
  <si>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</si>
  <si>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</si>
  <si>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</si>
  <si>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</si>
  <si>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</si>
  <si>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</si>
  <si>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</si>
  <si>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113106151</t>
  </si>
  <si>
    <t>Rozebrání dlažeb vozovek z velkých kostek s ložem z kameniva ručně</t>
  </si>
  <si>
    <t>m2</t>
  </si>
  <si>
    <t>CS ÚRS 2021 01</t>
  </si>
  <si>
    <t>4</t>
  </si>
  <si>
    <t>-605229739</t>
  </si>
  <si>
    <t>PP</t>
  </si>
  <si>
    <t>Rozebrání dlažeb a dílců vozovek a ploch s přemístěním hmot na skládku na vzdálenost do 3 m nebo s naložením na dopravní prostředek, s jakoukoliv výplní spár ručně z velkých kostek s ložem z kameniva</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</si>
  <si>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</si>
  <si>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</si>
  <si>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</si>
  <si>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4*11</t>
  </si>
  <si>
    <t>113107164</t>
  </si>
  <si>
    <t>Odstranění podkladu z kameniva drceného tl 400 mm strojně pl přes 50 do 200 m2</t>
  </si>
  <si>
    <t>235789</t>
  </si>
  <si>
    <t>Odstranění podkladů nebo krytů strojně plochy jednotlivě přes 50 m2 do 200 m2 s přemístěním hmot na skládku na vzdálenost do 20 m nebo s naložením na dopravní prostředek z kameniva hrubého drceného, o tl. vrstvy přes 300 do 400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</si>
  <si>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</si>
  <si>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6*6*2</t>
  </si>
  <si>
    <t>3</t>
  </si>
  <si>
    <t>113107170</t>
  </si>
  <si>
    <t>Odstranění podkladu z betonu prostého tl 100 mm strojně pl přes 50 do 200 m2</t>
  </si>
  <si>
    <t>2081372287</t>
  </si>
  <si>
    <t>Odstranění podkladů nebo krytů strojně plochy jednotlivě přes 50 m2 do 200 m2 s přemístěním hmot na skládku na vzdálenost do 20 m nebo s naložením na dopravní prostředek z betonu prostého, o tl. vrstvy do 100 mm</t>
  </si>
  <si>
    <t>113107171</t>
  </si>
  <si>
    <t>Odstranění podkladu z betonu prostého tl 150 mm strojně pl přes 50 do 200 m2</t>
  </si>
  <si>
    <t>100300002</t>
  </si>
  <si>
    <t>Odstranění podkladů nebo krytů strojně plochy jednotlivě přes 50 m2 do 200 m2 s přemístěním hmot na skládku na vzdálenost do 20 m nebo s naložením na dopravní prostředek z betonu prostého, o tl. vrstvy přes 100 do 150 mm</t>
  </si>
  <si>
    <t>cementová stabilizace na předpolích</t>
  </si>
  <si>
    <t>8*6*2</t>
  </si>
  <si>
    <t>5</t>
  </si>
  <si>
    <t>113107182</t>
  </si>
  <si>
    <t>Odstranění podkladu živičného tl 100 mm strojně pl přes 50 do 200 m2</t>
  </si>
  <si>
    <t>-104942709</t>
  </si>
  <si>
    <t>Odstranění podkladů nebo krytů strojně plochy jednotlivě přes 50 m2 do 200 m2 s přemístěním hmot na skládku na vzdálenost do 20 m nebo s naložením na dopravní prostředek živičných, o tl. vrstvy přes 50 do 100 mm</t>
  </si>
  <si>
    <t>vozovka na předpolích</t>
  </si>
  <si>
    <t>10*6*2</t>
  </si>
  <si>
    <t>6</t>
  </si>
  <si>
    <t>113107183</t>
  </si>
  <si>
    <t>Odstranění podkladu živičného tl 150 mm strojně pl přes 50 do 200 m2</t>
  </si>
  <si>
    <t>-1216471754</t>
  </si>
  <si>
    <t>Odstranění podkladů nebo krytů strojně plochy jednotlivě přes 50 m2 do 200 m2 s přemístěním hmot na skládku na vzdálenost do 20 m nebo s naložením na dopravní prostředek živičných, o tl. vrstvy přes 100 do 150 mm</t>
  </si>
  <si>
    <t>9*6*2</t>
  </si>
  <si>
    <t>7</t>
  </si>
  <si>
    <t>113201112</t>
  </si>
  <si>
    <t>Vytrhání obrub silničních ležatých</t>
  </si>
  <si>
    <t>m</t>
  </si>
  <si>
    <t>-1032102345</t>
  </si>
  <si>
    <t>Vytrhání obrub  s vybouráním lože, s přemístěním hmot na skládku na vzdálenost do 3 m nebo s naložením na dopravní prostředek silničních ležatých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</si>
  <si>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</si>
  <si>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8</t>
  </si>
  <si>
    <t>113204111</t>
  </si>
  <si>
    <t>Vytrhání obrub záhonových</t>
  </si>
  <si>
    <t>-1266999970</t>
  </si>
  <si>
    <t>Vytrhání obrub  s vybouráním lože, s přemístěním hmot na skládku na vzdálenost do 3 m nebo s naložením na dopravní prostředek záhonových</t>
  </si>
  <si>
    <t>9</t>
  </si>
  <si>
    <t>115001105</t>
  </si>
  <si>
    <t>Převedení vody potrubím DN do 600</t>
  </si>
  <si>
    <t>-1352211899</t>
  </si>
  <si>
    <t>Převedení vody potrubím průměru DN přes 300 do 600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</si>
  <si>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hadice, těsnění po dobu provozu a opotřebení hmot, b) podpěrné konstrukce dřevěné. 6. V ceně nejsou započteny náklady na nutné zemní práce; tyto se oceňují příslušnými cenami souborů cen této části. </t>
  </si>
  <si>
    <t>10</t>
  </si>
  <si>
    <t>115101201</t>
  </si>
  <si>
    <t>Čerpání vody na dopravní výšku do 10 m průměrný přítok do 500 l/min</t>
  </si>
  <si>
    <t>hod</t>
  </si>
  <si>
    <t>94111764</t>
  </si>
  <si>
    <t>Čerpání vody na dopravní výšku do 10 m s uvažovaným průměrným přítokem do 500 l/min</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</si>
  <si>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</si>
  <si>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11</t>
  </si>
  <si>
    <t>121151103</t>
  </si>
  <si>
    <t>Sejmutí ornice plochy do 100 m2 tl vrstvy do 200 mm strojně</t>
  </si>
  <si>
    <t>99022471</t>
  </si>
  <si>
    <t>Sejmutí ornice strojně při souvislé ploše do 100 m2, tl. vrstvy do 200 mm</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</si>
  <si>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</si>
  <si>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10*2*4</t>
  </si>
  <si>
    <t>12</t>
  </si>
  <si>
    <t>131351203</t>
  </si>
  <si>
    <t>Hloubení jam zapažených v hornině třídy těžitelnosti II, skupiny 4 objem do 100 m3 strojně</t>
  </si>
  <si>
    <t>m3</t>
  </si>
  <si>
    <t>-2004606093</t>
  </si>
  <si>
    <t>Hloubení zapažených jam a zářezů strojně s urovnáním dna do předepsaného profilu a spádu v hornině třídy těžitelnosti II skupiny 4 přes 50 do 100 m3</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</si>
  <si>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Výpočet objemu vykopávky v pažených prostorách se stanovuje dle přílohy č. 3 tohoto katalogu. </t>
  </si>
  <si>
    <t>4*4/2*5*2</t>
  </si>
  <si>
    <t>13</t>
  </si>
  <si>
    <t>131551202</t>
  </si>
  <si>
    <t>Hloubení jam zapažených v hornině třídy těžitelnosti III, skupiny 6 objem do 50 m3 strojně</t>
  </si>
  <si>
    <t>2024760905</t>
  </si>
  <si>
    <t>Hloubení zapažených jam a zářezů strojně s urovnáním dna do předepsaného profilu a spádu v hornině třídy těžitelnosti III skupiny 6 přes 20 do 50 m3</t>
  </si>
  <si>
    <t>výkop pro základ opěr, bude upřesněno dle skutečných rozměrů stávajícího základu</t>
  </si>
  <si>
    <t>1,8*6*2</t>
  </si>
  <si>
    <t>14</t>
  </si>
  <si>
    <t>151711111</t>
  </si>
  <si>
    <t>Osazení zápor ocelových dl do 8 m</t>
  </si>
  <si>
    <t>1372980303</t>
  </si>
  <si>
    <t>Osazení ocelových zápor pro pažení hloubených vykopávek  do předem provedených vrtů se zabetonováním spodního konce, s příp. nutným obsypem zápory pískem délky od 0 do 8 m</t>
  </si>
  <si>
    <t xml:space="preserve">Poznámka k souboru cen:
1. V cenách nejsou započteny náklady na: a) vrchní kotvení zápor, které se oceňuje cenami souboru cen 151 71-31 Vrchní kotvení zápor na povrch výkopové jámy, b) pažení do ocelových zápor, které se oceňuje cenami souboru cen 151 72-11 Pažení do ocelových zápor, c) převázky ocelové, které se oceňují cenami 151 71-21 Převázka ocelová pro ukotvení záporového pažení, d) vrty pro osazení zápor, které se oceňují soubory cen 22. . . – Vrty e) dodání výplně z betonu nebo kameniva, které se oceňuje ve specifikaci f) dodání nebo opotřebení: - dodání zápor trvale zabudovaných se oceňuje ve specifikaci bez obratovosti, - opotřebení zápor dočasně zabudovaných se oceňuje ve specifikaci jako 0,5 násobek pořizovací ceny materiálu. </t>
  </si>
  <si>
    <t>8*6</t>
  </si>
  <si>
    <t>M</t>
  </si>
  <si>
    <t>13010954</t>
  </si>
  <si>
    <t>ocel profilová HE-A 140 jakost 11 375</t>
  </si>
  <si>
    <t>t</t>
  </si>
  <si>
    <t>21627967</t>
  </si>
  <si>
    <t>16</t>
  </si>
  <si>
    <t>151711131</t>
  </si>
  <si>
    <t>Vytažení zápor ocelových dl do 8 m</t>
  </si>
  <si>
    <t>530001729</t>
  </si>
  <si>
    <t>Vytažení ocelových zápor pro pažení délky od 0 do 8 m</t>
  </si>
  <si>
    <t>17</t>
  </si>
  <si>
    <t>151712111</t>
  </si>
  <si>
    <t>Převázka ocelová zdvojená pro kotvení záporového pažení</t>
  </si>
  <si>
    <t>-307549684</t>
  </si>
  <si>
    <t>Převázka ocelová pro ukotvení záporového pažení  pro jakoukoliv délku převázky zdvojená</t>
  </si>
  <si>
    <t xml:space="preserve">Poznámka k souboru cen:
1. V ceně nejsou započteny náklady na zápory ocelové, které se oceňují cenami souboru cen 151 71-11 Osazení ocelových zápor pro pažení hloubených vykopávek. </t>
  </si>
  <si>
    <t>18</t>
  </si>
  <si>
    <t>151712121</t>
  </si>
  <si>
    <t>Odstranění ocelové převázky zdvojené pro kotvení záporového pažení</t>
  </si>
  <si>
    <t>1283017486</t>
  </si>
  <si>
    <t>Odstranění ocelové převázky pro ukotvení záporového pažení jakékoliv délky převázky zdvojené</t>
  </si>
  <si>
    <t>19</t>
  </si>
  <si>
    <t>151713111</t>
  </si>
  <si>
    <t>Zřízení vrchního kotvení zápor při délce zápory do 8 m</t>
  </si>
  <si>
    <t>kus</t>
  </si>
  <si>
    <t>714724738</t>
  </si>
  <si>
    <t>Vrchní kotvení zápor na povrch výkopové jámy  s provedením kotevních bloků z betonu nebo se zaberaněním ocelových pilot, případně s provedením vrtů a jejich výplní betonem, s dodáním hmot při délce zápory do 8 m zřízení</t>
  </si>
  <si>
    <t xml:space="preserve">Poznámka k souboru cen:
1. V cenách jsou započteny i náklady na případné nutné odbourání kotevních bloků a pilot 2. V cenách nejsou započteny náklady na: a) hloubení šachet pro kotevní bloky, b) příp. nutnou odkopávku kolem kotevních bloků nebo pilot při jejich odstraňování, tyto práce se oceňují cenami souboru cen 133 . 0-11 Hloubení zapažených i nezapažených šachet části A01 katalogu 800-1. 3. Pro výpočet přesunu hmot se celková hmotnost položky sníží o hmotnost betonu, pokud je beton dodáván přímo na místo zabudování nebo do prostoru technologické manipulace. </t>
  </si>
  <si>
    <t>20</t>
  </si>
  <si>
    <t>151713112</t>
  </si>
  <si>
    <t>Odstranění vrchního kotvení zápor při délce zápory do 8 m</t>
  </si>
  <si>
    <t>1062909142</t>
  </si>
  <si>
    <t>Vrchní kotvení zápor na povrch výkopové jámy  s provedením kotevních bloků z betonu nebo se zaberaněním ocelových pilot, případně s provedením vrtů a jejich výplní betonem, s dodáním hmot při délce zápory do 8 m odstranění</t>
  </si>
  <si>
    <t>151721111</t>
  </si>
  <si>
    <t>Zřízení pažení do ocelových zápor hl výkopu do 4 m s jeho následným odstraněním</t>
  </si>
  <si>
    <t>-2071057137</t>
  </si>
  <si>
    <t>Pažení do ocelových zápor  bez ohledu na druh pažin, s odstraněním pažení, hloubky výkopu do 4 m</t>
  </si>
  <si>
    <t xml:space="preserve">Poznámka k souboru cen:
1. V cenách nejsou započteny náklady na: a) zápory ocelové, které se oceňují cenami souboru cen 151 71-11 Osazení ocelových zápor pro pažení hloubených vykopávek. b) převázky ocelové, které se oceňují cenou 151 71-2111 Převázka ocelová pro ukotvení záporového pažení, c) vrchní kotvení zápor, které se oceňuje cenami souboru cen 151 71-31 Vrchní kotvení zápor na povrch výkopové jámy. </t>
  </si>
  <si>
    <t>4*5</t>
  </si>
  <si>
    <t>22</t>
  </si>
  <si>
    <t>153191121</t>
  </si>
  <si>
    <t>Zřízení těsnění hradicích stěn ze zhutněné sypaniny</t>
  </si>
  <si>
    <t>1482580228</t>
  </si>
  <si>
    <t>Těsnění hradicích stěn nepropustnou hrázkou  ze zhutněné sypaniny při stěně nebo nepropustnou výplní ze zhutněné sypaniny mezi stěnami zřízení</t>
  </si>
  <si>
    <t xml:space="preserve">Poznámka k souboru cen:
1. Dodání sypaniny se oceňuje ve specifikaci. 2. V cenách -1121 a -1131 jsou započteny i náklady na potřebné přemístění sypaniny až do vzdálenosti 40 m. 3. Množství měrných jednotek se určuje v m3 zřizovaného těsnění, míru hutnění předepíše projekt. 4. Cenu lze použít pro jakoukoliv míru zhutnění. </t>
  </si>
  <si>
    <t>23</t>
  </si>
  <si>
    <t>152M1</t>
  </si>
  <si>
    <t>pytle s pískem</t>
  </si>
  <si>
    <t>1751346435</t>
  </si>
  <si>
    <t>24</t>
  </si>
  <si>
    <t>153191131</t>
  </si>
  <si>
    <t>Odstranění těsnění hradicích stěn ze zhutněné sypaniny</t>
  </si>
  <si>
    <t>653831708</t>
  </si>
  <si>
    <t>Těsnění hradicích stěn nepropustnou hrázkou  ze zhutněné sypaniny při stěně nebo nepropustnou výplní ze zhutněné sypaniny mezi stěnami odstranění</t>
  </si>
  <si>
    <t>25</t>
  </si>
  <si>
    <t>162751117</t>
  </si>
  <si>
    <t>Vodorovné přemístění do 10000 m výkopku/sypaniny z horniny třídy těžitelnosti I, skupiny 1 až 3</t>
  </si>
  <si>
    <t>-1668006578</t>
  </si>
  <si>
    <t>Vodorovné přemístění výkopku nebo sypaniny po suchu na obvyklém dopravním prostředku, bez naložení výkopku, avšak se složením bez rozhrnutí z horniny třídy těžitelnosti I skupiny 1 až 3 na vzdálenost přes 9 000 do 10 000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</si>
  <si>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</si>
  <si>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26</t>
  </si>
  <si>
    <t>162751119</t>
  </si>
  <si>
    <t>Příplatek k vodorovnému přemístění výkopku/sypaniny z horniny třídy těžitelnosti I, skupiny 1 až 3 ZKD 1000 m přes 10000 m</t>
  </si>
  <si>
    <t>1307246826</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</si>
  <si>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</si>
  <si>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27</t>
  </si>
  <si>
    <t>171201221</t>
  </si>
  <si>
    <t>Poplatek za uložení na skládce (skládkovné) zeminy a kamení kód odpadu 17 05 04</t>
  </si>
  <si>
    <t>1881020531</t>
  </si>
  <si>
    <t>Poplatek za uložení stavebního odpadu na skládce (skládkovné) zeminy a kamení zatříděného do Katalogu odpadů pod kódem 17 05 04</t>
  </si>
  <si>
    <t xml:space="preserve">Poznámka k souboru cen:
1. Ceny uvedené v souboru cen je doporučeno upravit podle aktuálních cen místně příslušné skládky. 2. V cenách je započítán poplatek za ukládání odpadu dle zákona 185/2001 Sb. </t>
  </si>
  <si>
    <t>21,6*2</t>
  </si>
  <si>
    <t>28</t>
  </si>
  <si>
    <t>171251201</t>
  </si>
  <si>
    <t>Uložení sypaniny na skládky nebo meziskládky</t>
  </si>
  <si>
    <t>985584627</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</si>
  <si>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</si>
  <si>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</si>
  <si>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29</t>
  </si>
  <si>
    <t>181411122</t>
  </si>
  <si>
    <t>Založení lučního trávníku výsevem plochy do 1000 m2 ve svahu do 1:2</t>
  </si>
  <si>
    <t>1922179415</t>
  </si>
  <si>
    <t>Založení trávníku na půdě předem připravené plochy do 1000 m2 výsevem včetně utažení lučního na svahu přes 1:5 do 1:2</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</si>
  <si>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</si>
  <si>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30</t>
  </si>
  <si>
    <t>00572470</t>
  </si>
  <si>
    <t>osivo směs travní univerzál</t>
  </si>
  <si>
    <t>kg</t>
  </si>
  <si>
    <t>-98887368</t>
  </si>
  <si>
    <t>80*0,02 'Přepočtené koeficientem množství</t>
  </si>
  <si>
    <t>31</t>
  </si>
  <si>
    <t>182351023</t>
  </si>
  <si>
    <t>Rozprostření ornice pl do 100 m2 ve svahu přes 1:5 tl vrstvy do 200 mm strojně</t>
  </si>
  <si>
    <t>-1206468006</t>
  </si>
  <si>
    <t>Rozprostření a urovnání ornice ve svahu sklonu přes 1:5 strojně při souvislé ploše do 100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</si>
  <si>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</si>
  <si>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Zakládání</t>
  </si>
  <si>
    <t>32</t>
  </si>
  <si>
    <t>212792213</t>
  </si>
  <si>
    <t>Odvodnění mostní opěry - drenážní flexibilní plastové potrubí DN 200</t>
  </si>
  <si>
    <t>386296126</t>
  </si>
  <si>
    <t>Odvodnění mostní opěry z plastových trub drenážní potrubí flexibilní DN 200</t>
  </si>
  <si>
    <t xml:space="preserve">Poznámka k souboru cen: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</si>
  <si>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33</t>
  </si>
  <si>
    <t>212972114</t>
  </si>
  <si>
    <t>Opláštění drenážních trub filtrační textilií DN 200</t>
  </si>
  <si>
    <t>1713737432</t>
  </si>
  <si>
    <t xml:space="preserve">Poznámka k souboru cen:
1. V cenách jsou započteny i náklady na nařezání filtrační textilie na potřebnou šířku, rozprostření pruhu textilie na uložené drenážní potrubí, urovnání a napnutí textilie před uložením zásypového materiálu a odsun zbytku textilie. </t>
  </si>
  <si>
    <t>34</t>
  </si>
  <si>
    <t>226111113</t>
  </si>
  <si>
    <t>Vrty velkoprofilové svislé nezapažené D do 450 mm hl do 5 m hor. III</t>
  </si>
  <si>
    <t>-1394062077</t>
  </si>
  <si>
    <t>Velkoprofilové vrty náběrovým vrtáním svislé nezapažené  průměru přes 400 do 450 mm, v hl od 0 do 5 m v hornině tř. III</t>
  </si>
  <si>
    <t>vrty pro záporové pažení a kotvy</t>
  </si>
  <si>
    <t>5*8+8*3</t>
  </si>
  <si>
    <t>35</t>
  </si>
  <si>
    <t>274321117</t>
  </si>
  <si>
    <t>Základové pasy, prahy, věnce a ostruhy mostních konstrukcí ze ŽB C 25/30</t>
  </si>
  <si>
    <t>-62615782</t>
  </si>
  <si>
    <t>Základové konstrukce z betonu železového pásy, prahy, věnce a ostruhy ve výkopu nebo na hlavách pilot C 25/30</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</si>
  <si>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</si>
  <si>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1,85*0,9*5*2</t>
  </si>
  <si>
    <t>36</t>
  </si>
  <si>
    <t>274354111</t>
  </si>
  <si>
    <t>Bednění základových pasů - zřízení</t>
  </si>
  <si>
    <t>-53013393</t>
  </si>
  <si>
    <t>Bednění základových konstrukcí pasů, prahů, věnců a ostruh zřízení</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</si>
  <si>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</si>
  <si>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1,85*0,9*4+5*0,9*4</t>
  </si>
  <si>
    <t>37</t>
  </si>
  <si>
    <t>274354211</t>
  </si>
  <si>
    <t>Bednění základových pasů - odstranění</t>
  </si>
  <si>
    <t>-536348961</t>
  </si>
  <si>
    <t>Bednění základových konstrukcí pasů, prahů, věnců a ostruh odstranění bednění</t>
  </si>
  <si>
    <t>38</t>
  </si>
  <si>
    <t>274361116</t>
  </si>
  <si>
    <t>Výztuž základových pasů, prahů, věnců a ostruh z betonářské oceli 10 505</t>
  </si>
  <si>
    <t>-1959128397</t>
  </si>
  <si>
    <t>Výztuž základových konstrukcí pasů, prahů, věnců a ostruh z betonářské oceli 10 505 (R) nebo BSt 500</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</si>
  <si>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</si>
  <si>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1,85*0,9*5*2*0,015*7,85</t>
  </si>
  <si>
    <t>Svislé a kompletní konstrukce</t>
  </si>
  <si>
    <t>39</t>
  </si>
  <si>
    <t>317122111</t>
  </si>
  <si>
    <t>Osazení říms z ŽB lícních panelů s kotvením délky do 2 m</t>
  </si>
  <si>
    <t>-1094397906</t>
  </si>
  <si>
    <t>Osazení říms ze železobetonových lícních panelů  do nosné konstrukce mostu, s kotvením délky dílce do 2 m</t>
  </si>
  <si>
    <t xml:space="preserve">Poznámka k souboru cen:
1. V ceně jsou započteny náklady na vrtání otvoru do nosné konstrukce a osazení kotvy do epoxidu, směrové a výškové vyrovnání panelu před ukládkou výplňového betonu římsy, osazení ztraceného bednění z cementotřískových desek, manipulaci a osazení mobilním jeřábem a zatmelení průniku kotvy přes celoplošnou izolaci mostovky. 2. V ceně nejsou započteny náklady na: a) lícní panely, tyto se oceňují ve specifikaci, b) nosné sváry kotev dílce a výztuže výplňového betonu římsy, tyto se oceňují souborem cen 273 36-2 . Spoje nosné betonářské výztuže se zaručenou nebo dobrou svařitelností, c) výplň spár, tyto práce se oceňují souborem cen 317 32-2 . Římsy nebo žlabové římsy z betonu železového (bez výztuže), d) lože z plastické epoxidové malty, tyto se oceňují souborem cen 451 47- . 1 Podkladní vrstva plastbetonová, e) kotvy monolitické části výplňového betonu říms do nosné konstrukce přes celoplošnou izolaci, tyto se oceňují souborem cen 317 17-11 Kotvení monolitického betonu římsy do mostovky. </t>
  </si>
  <si>
    <t>12/2*2</t>
  </si>
  <si>
    <t>40</t>
  </si>
  <si>
    <t>59383630</t>
  </si>
  <si>
    <t>prefabrikát lícní římsový 1,99x0,55x0,12m</t>
  </si>
  <si>
    <t>571584766</t>
  </si>
  <si>
    <t>41</t>
  </si>
  <si>
    <t>317171126</t>
  </si>
  <si>
    <t>Kotvení monolitického betonu římsy do mostovky kotvou do vývrtu</t>
  </si>
  <si>
    <t>647337080</t>
  </si>
  <si>
    <t>Kotvení monolitického betonu římsy do mostovky  kotvou do vývrtu</t>
  </si>
  <si>
    <t xml:space="preserve">Poznámka k souboru cen:
1. Kotvy spřažené se osazují do nosné konstrukce přivařením spodní části kotvy do výztuže mostovky. 2. Kotvy do vývrtu se osazují vyvrtaného otvoru v betonu mostovky, ukotví se do epoxidové ampule. 3. Kotvy talířové se zamáčknou do ukládaného betonu mostovky. 4. V cenách nejsou započteny náklady na kotvy; tyto se oceňují ve specifikaci. </t>
  </si>
  <si>
    <t>2*2*12</t>
  </si>
  <si>
    <t>42</t>
  </si>
  <si>
    <t>317M2</t>
  </si>
  <si>
    <t>kotvy pro kotvení vahadel a vahadla říms</t>
  </si>
  <si>
    <t>-1424733158</t>
  </si>
  <si>
    <t>kotvy pro kotvení říms</t>
  </si>
  <si>
    <t>43</t>
  </si>
  <si>
    <t>317321118</t>
  </si>
  <si>
    <t>Mostní římsy ze ŽB C 30/37</t>
  </si>
  <si>
    <t>797313354</t>
  </si>
  <si>
    <t>Římsy ze železového betonu  C 30/37</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</si>
  <si>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</si>
  <si>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0,65*0,25*12*2</t>
  </si>
  <si>
    <t>44</t>
  </si>
  <si>
    <t>317321191</t>
  </si>
  <si>
    <t>Příplatek k mostním římsám ze ŽB za betonáž malého rozsahu do 25 m3</t>
  </si>
  <si>
    <t>653811340</t>
  </si>
  <si>
    <t>Římsy ze železového betonu  Příplatek k cenám za betonáž malého rozsahu do 25 m3</t>
  </si>
  <si>
    <t>45</t>
  </si>
  <si>
    <t>317353121</t>
  </si>
  <si>
    <t>Bednění mostních říms všech tvarů - zřízení</t>
  </si>
  <si>
    <t>-899231767</t>
  </si>
  <si>
    <t>Bednění mostní římsy  zřízení všech tvarů</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</si>
  <si>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</si>
  <si>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0,25*12*4+0,25*0,6*4</t>
  </si>
  <si>
    <t>46</t>
  </si>
  <si>
    <t>317353221</t>
  </si>
  <si>
    <t>Bednění mostních říms všech tvarů - odstranění</t>
  </si>
  <si>
    <t>-1876980484</t>
  </si>
  <si>
    <t>Bednění mostní římsy  odstranění všech tvarů</t>
  </si>
  <si>
    <t>47</t>
  </si>
  <si>
    <t>317361116</t>
  </si>
  <si>
    <t>Výztuž mostních říms z betonářské oceli 10 505</t>
  </si>
  <si>
    <t>-1668520480</t>
  </si>
  <si>
    <t>Výztuž mostních železobetonových říms  z betonářské oceli 10 505 (R) nebo BSt 500</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</si>
  <si>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</si>
  <si>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0,65*0,25*12*2*0,03*7,85</t>
  </si>
  <si>
    <t>48</t>
  </si>
  <si>
    <t>327211112</t>
  </si>
  <si>
    <t>Zdivo opěrných zdí z nepravidelných kamenů na maltu, objem kamene do 0,02 m3, š spáry do 10 mm</t>
  </si>
  <si>
    <t>-1507136934</t>
  </si>
  <si>
    <t>Zdivo nadzákladové opěrných zdí a valů z lomového kamene štípaného nebo ručně vybíraného na maltu z nepravidelných kamenů objemu 1 kusu kamene do 0,02 m3, šířka spáry přes 4 do 10 mm</t>
  </si>
  <si>
    <t xml:space="preserve">Poznámka k souboru cen:
1. V cenách nejsou započteny náklady na spárování zdiva; tyto se oceňují cenami souboru cen 628 63-12 Spárování zdiva opěrných zdí a valů. 2. V případě, že není nutno kámen nakupovat nebo je potřeba zohlednit jeho specifické vlastnosti, lze ocenit zdění z kamene cenami souboru cen 327 21- Zdění zdiva nadzákladového z lomového kamene. </t>
  </si>
  <si>
    <t>dozdění nábřežního zdiva</t>
  </si>
  <si>
    <t>1*3*1,5*4</t>
  </si>
  <si>
    <t>opěry předem vyzděné do bednění</t>
  </si>
  <si>
    <t>5*0,25*2,5*2</t>
  </si>
  <si>
    <t>Součet</t>
  </si>
  <si>
    <t>49</t>
  </si>
  <si>
    <t>334323117</t>
  </si>
  <si>
    <t>Mostní opěry a úložné prahy ze ŽB C 25/30</t>
  </si>
  <si>
    <t>-611461653</t>
  </si>
  <si>
    <t>Mostní opěry a úložné prahy z betonu železového C 25/30</t>
  </si>
  <si>
    <t xml:space="preserve">Poznámka k souboru cen: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</si>
  <si>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dříky opěr</t>
  </si>
  <si>
    <t>1*2*5*2</t>
  </si>
  <si>
    <t>50</t>
  </si>
  <si>
    <t>334323118</t>
  </si>
  <si>
    <t>Mostní opěry a úložné prahy ze ŽB C 30/37</t>
  </si>
  <si>
    <t>-489201258</t>
  </si>
  <si>
    <t>Mostní opěry a úložné prahy z betonu železového C 30/37</t>
  </si>
  <si>
    <t>úložné prahy</t>
  </si>
  <si>
    <t>1*0,6*5*2</t>
  </si>
  <si>
    <t>51</t>
  </si>
  <si>
    <t>334323191</t>
  </si>
  <si>
    <t>Příplatek k mostním opěrám a úložným prahům ze ŽB za betonáž malého rozsahu do 25 m3</t>
  </si>
  <si>
    <t>742607543</t>
  </si>
  <si>
    <t>Mostní opěry a úložné prahy z betonu Příplatek k cenám za betonáž malého rozsahu do 25 m3</t>
  </si>
  <si>
    <t>20+6</t>
  </si>
  <si>
    <t>52</t>
  </si>
  <si>
    <t>334351112</t>
  </si>
  <si>
    <t>Bednění systémové mostních opěr a úložných prahů z překližek pro ŽB - zřízení</t>
  </si>
  <si>
    <t>1229690306</t>
  </si>
  <si>
    <t>Bednění mostních opěr a úložných prahů ze systémového bednění  zřízení z překližek, pro železobeton</t>
  </si>
  <si>
    <t xml:space="preserve">Poznámka k souboru cen: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výklenky, drážky, kapsy přes 0,1 m3, zakřivení líce bednění nebo sklon, tyto práce se oceňují cenami příplatku k rovinnému bednění, b) vložení těsnících pásů do bednění pracovních čel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těssnicích pásů ve vodorovné spáře, d) vložení extrudovaného polystyrenu do dilatačních spár, tyto se oceňují souborem cen 931 99-21 Výplň dilatačních spár z polystyrenu, e) očištění povrchu betonu po odbednění tlakovou vodou, tyto se oceňují cenami souboru cen 985 13 Čištění ploch části C01 katalogu 800-5 Sanace. </t>
  </si>
  <si>
    <t>1*2*4+5*2*4</t>
  </si>
  <si>
    <t>1*0,6*4+5*0,6*4</t>
  </si>
  <si>
    <t>53</t>
  </si>
  <si>
    <t>334351211</t>
  </si>
  <si>
    <t>Bednění systémové mostních opěr a úložných prahů z překližek - odstranění</t>
  </si>
  <si>
    <t>-1340681733</t>
  </si>
  <si>
    <t>Bednění mostních opěr a úložných prahů ze systémového bednění  odstranění z překližek</t>
  </si>
  <si>
    <t>54</t>
  </si>
  <si>
    <t>334361216</t>
  </si>
  <si>
    <t>Výztuž dříků opěr z betonářské oceli 10 505</t>
  </si>
  <si>
    <t>1942126787</t>
  </si>
  <si>
    <t>Výztuž betonářská mostních konstrukcí  opěr, úložných prahů, křídel, závěrných zídek, bloků ložisek, pilířů a sloupů z oceli 10 505 (R) nebo BSt 500 dříků opěr</t>
  </si>
  <si>
    <t xml:space="preserve">Poznámka k souboru cen: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</si>
  <si>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1*2*5*2*0,015*7,85</t>
  </si>
  <si>
    <t>1*0,6*5*2*0,03*7,85</t>
  </si>
  <si>
    <t>55</t>
  </si>
  <si>
    <t>348171112</t>
  </si>
  <si>
    <t>Osazení mostního ocelového zábradlí nesnímatelného do bednění kapes říms</t>
  </si>
  <si>
    <t>-1889697200</t>
  </si>
  <si>
    <t>Osazení mostního ocelového zábradlí  do bednění kapes říms</t>
  </si>
  <si>
    <t xml:space="preserve">Poznámka k souboru cen:
1. V cenách osazení zábradlí jsou započteny náklady na sejmutí dočasného ochranného zábradlí, osazení ocelového zábradlí s výškovým a směrovým vyrovnáním, zabetonování, u kapes osazení odvodňovací trubičky, uložení nastříhané sklotkaniny a výplně dna kapsy kamenivem frakce 8/16 a bednění kapsy. 2. V ceně -1911 Příplatek za dodávku a uložení lana do dvojdílných madel zábradlí jsou započteny náklady na vložení lana do spodního ocelového profilu madla, provedení lanové zatáčky nad sloupkem v každých dvou metrech dílu a zakončené smyčkou včetně spojkování lana a přišroubovaní horního profilu krytu madla. 3. V cenách nejsou započteny náklady na: a) zábradlí včetně povrchové ochrany metalizace a nátěru, tyto se oceňují ve specifikaci, b) ochranný elastický nátěr spáry mezi zabetonovaným nesnímatelným sloupkem zábradlí a betonem římsy, tyto se oceňují souborem cen 628 61-11.. Nátěr mostních betonových konstrukcí akrylátový na siloxanové a plasticko-elastické bázi, </t>
  </si>
  <si>
    <t>13*2</t>
  </si>
  <si>
    <t>56</t>
  </si>
  <si>
    <t>348M1</t>
  </si>
  <si>
    <t>zabradlí mostní se svislou výplní</t>
  </si>
  <si>
    <t>914563936</t>
  </si>
  <si>
    <t>Zabradlí mostní se svislou výplní</t>
  </si>
  <si>
    <t>57</t>
  </si>
  <si>
    <t>388995215</t>
  </si>
  <si>
    <t>Chránička kabelů z trub HDPE v římse DN 200</t>
  </si>
  <si>
    <t>1709776055</t>
  </si>
  <si>
    <t>Chránička kabelů v římse z trub HDPE  přes DN 160 do DN 200</t>
  </si>
  <si>
    <t xml:space="preserve">Poznámka k souboru cen: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 2. Cena nelze použít pro tvarovky HDPE chráničky multikanálu nebo žlabu s víkem, které se oceňují souborem cen 388 99-51 Tvarovka kabelovodu HDPE do konstrukce římsy. 3. V cenách nejsou započteny náklady na: a) prostup bedněním římsy, prostup se oceňuje souborem cen 334 35-91 Výřez bednění pro prostup betonovou konstrukcí, b) výkop rýhy pro chráničku za opěrou, výkop se oceňuje cenami katalogu 800-1 Zemní práce, c) pískové lože chráničky, lože se oceňuje souborem cen 451 57- . 1 Podkladní a výplňová vrstva z kameniva, d) obsyp chráničky a výstražnou fólii, protažení protahovacího lanka a kabelu trubní chráničkou. </t>
  </si>
  <si>
    <t>4*2*1</t>
  </si>
  <si>
    <t>Vodorovné konstrukce</t>
  </si>
  <si>
    <t>58</t>
  </si>
  <si>
    <t>421321108</t>
  </si>
  <si>
    <t>Mostní nosné konstrukce deskové přechodové ze ŽB C 30/37</t>
  </si>
  <si>
    <t>330473282</t>
  </si>
  <si>
    <t>Mostní železobetonové nosné konstrukce deskové nebo klenbové deskové přechodové, z betonu C 30/37</t>
  </si>
  <si>
    <t xml:space="preserve">Poznámka k souboru cen:
1. V cenách jsou započteny náklady na betonáž nosné konstrukce přechodové desky nebo nosné konstrukce mostu, kontrolu bednění, kontrolu uložení betonářské výztuže s požadovanou krycí vrstvou, vlastní betonáž mostní konstrukce zejména čerpadlem betonu, rozhrnutí a hutnění betonu požadované konzistence bez ohledu na hustotu výztuže, uhlazení betonu horního povrchu konstrukce, ošetření a ochranu čerstvě uloženého betonu. 2. V cenách jsou započteny náklady na rovinnost povrchu mostní konstrukce 3. V cenách nejsou započteny náklady na: a) podkladní vrstvu z betonu pod přechodovou desku, tyto se oceňují souborem cen 451 31-51 Podkladní a výplňové vrstvy z betonu prostého, b) vrubový kloub (trn) přechodové desky do závěrné zídky případně vrubový kloub (např. Freyssinet) desky rámové konstrukce do spodní stavby nebo kloub pérový mostní desky vícepolového mostu (např. Mesnager), tyto se oceňují souborem cen 428 38 Vrubový a pérový kloub železobetonový. 4. Příplatek -1191 se může použít pouze u cen -1137 až -1140. </t>
  </si>
  <si>
    <t>deskaspřahující deska</t>
  </si>
  <si>
    <t>5*12*0,2</t>
  </si>
  <si>
    <t>koncové příčníky</t>
  </si>
  <si>
    <t>0,75*5*1*2</t>
  </si>
  <si>
    <t>59</t>
  </si>
  <si>
    <t>421321192</t>
  </si>
  <si>
    <t>Příplatek k mostní železobetonové nosné konstrukci deskové nebo klenbové za betonáž malého rozsahu do 50 m3</t>
  </si>
  <si>
    <t>203642678</t>
  </si>
  <si>
    <t>Mostní železobetonové nosné konstrukce deskové nebo klenbové Příplatek k cenám za betonáž malého rozsahu do 50 m3</t>
  </si>
  <si>
    <t>60</t>
  </si>
  <si>
    <t>421351131</t>
  </si>
  <si>
    <t>Bednění boční stěny konstrukcí mostů výšky do 350 mm - zřízení</t>
  </si>
  <si>
    <t>1237768836</t>
  </si>
  <si>
    <t>Bednění deskových konstrukcí mostů z betonu železového nebo předpjatého  zřízení boční stěny výšky do 350 mm</t>
  </si>
  <si>
    <t xml:space="preserve">Poznámka k souboru cen:
1. Jedná se bednění: a) z palubek u podhledu vyložení spřahující desky nosné konstrukce, b) z prken u boku přechodové desky, c) z prken jako nepohledové bednění překryté následně mostní římsou u boční stěny spřahující desky nebo u boční stěny plné deskové konstrukce obdélníkového příčného řezu, d) z prken s otvory pro průchod betonářské výztuže do další lamely betonážní etapy nosné konstrukce u bednění čel pracovních spár. 2. V cenách jsou započteny náklady na založení a osazení bednění podhledů spřahující desky na ramenáty konzolového vyložení, u přechodové desky založení hranolů a sestavení bočních stěn desky na podkladní vrstvě z betonu, u bočních stěn deskové plné konstrukce mostu nebo spřahující desky založení hranolů na podlaze skruže nebo konzole vyložení spřahující desky, nástřik bednění odformovacím prostředkem, opotřebení bednění podle počtu užití, odbednění a očištění bednění. 3. U čel pracovní spáry železobetonové konstrukce je uvažováno pouze jedno užití. 4. V cenách jsou započteny náklady na distanční tělíska výztuže, ale vlastní ukládka tělísek je započtena v ceně výztuže deskové konstrukce. 5. Bednění vlastní deskové konstrukce se oceňuje cenami 421 95-5112 a -5113 Bednění na mostní skruži. 6. Ceny nelze použít pro bednění desky vylehčeného příčného řezu, které se oceňují souborem cen 423 35- . . Bednění trámové a komorové konstrukce. 7. V cenách nejsou započteny náklady na: a) ramenáty vyložení pro bednění podhledu nebo římsy, tyto se oceňují souborem cen 948 51-113. Podpěrné skruže dočasné ze dřeva ramenáty b) únosné pracovní podlahy a bednění spodního podhledu desky nosné konstrukce na skruži, tyto se oceňují souborem cen 421 95-3. Dřevěné podlahy mostní dočasné, c) podkladní vrstvu pod přechodovou deskou, tato vrstva se oceňuje souborem cen 451 31-51 Podkladní a výplňové vrstvy z betonu prostého. </t>
  </si>
  <si>
    <t>0,75*5*2+0,2*12*2</t>
  </si>
  <si>
    <t>61</t>
  </si>
  <si>
    <t>421351231</t>
  </si>
  <si>
    <t>Bednění stěny boční konstrukcí mostů výšky do 350 mm - odstranění</t>
  </si>
  <si>
    <t>-1342774828</t>
  </si>
  <si>
    <t>Bednění deskových konstrukcí mostů z betonu železového nebo předpjatého  odstranění boční stěny výšky do 350 mm</t>
  </si>
  <si>
    <t>62</t>
  </si>
  <si>
    <t>421361226</t>
  </si>
  <si>
    <t>Výztuž ŽB deskového mostu z betonářské oceli 10 505</t>
  </si>
  <si>
    <t>-292158378</t>
  </si>
  <si>
    <t>Výztuž deskových konstrukcí  z betonářské oceli 10 505 (R) nebo BSt 500 deskového mostu</t>
  </si>
  <si>
    <t xml:space="preserve">Poznámka k souboru cen:
1. Jedná se o výztuž deskových konstrukcí přechodové desky, spřahující desky nebo desky nosné konstrukce a dále o doplňkovou výztuž uzavírací spáry u letmé montáže nebo doplňkovou výztuž po osazení dilatačního závěru. 2. V cenách jsou započteny náklady na: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 b) manipulaci s výztuží při ukládce jeřábem a ručně. 3. V cenách jsou započteny i náklady na osazení distančních tělísek. Náklady na tělíska jsou započteny ve skladbě bednění. 4. V cenách nejsou započteny náklady na uchycení tupých spojů závitové výztuže do bednění a jejich napojování, tyto se oceňují souborem cen 273 36-21 Svarové nosné spoje. </t>
  </si>
  <si>
    <t>deska</t>
  </si>
  <si>
    <t>5*12*0,2*0,03*7,85</t>
  </si>
  <si>
    <t>příčníky</t>
  </si>
  <si>
    <t>0,75*5*1*2*0,04*7,85</t>
  </si>
  <si>
    <t>63</t>
  </si>
  <si>
    <t>423131143</t>
  </si>
  <si>
    <t>Osazení betonových tyčových nosníků na ložiska shora hmotnosti do 25 t</t>
  </si>
  <si>
    <t>-302785514</t>
  </si>
  <si>
    <t>Osazení betonových tyčových nosníků na ložiska  shora, hmotnosti nosníku jednotlivě přes 10 do 25 t</t>
  </si>
  <si>
    <t xml:space="preserve">Poznámka k souboru cen:
1. V cenách jsou započteny náklady na osazení nosníků na mostní podpěry nebo mostní ložiska s vyměřením a vynesením os nosníků na podpěrách, uchycení nosníků a zdvih s otočením k místu uložení v dosahu vyložení jeřábu při osazování zdola ze spodního okruhu, usměrnění nosníku, spuštění na ložiska předem osazená na podpěrách, zdvih dvěma jeřáby ve spřahu ze spodního okruhu do výšky 10 m podle technologického postupu určeného projektantem, manipulaci na meziskládce nosníků v dosahu jeřábů nebo z dopravního prostředku přímo a dávkový přejezd v rámci jednoho mostního pole. Při montáži nosníků v úrovni shora bez ohledu na výšku mostu jsou započteny náklady na montáž jeřábem v horním okruhu, s využitím paralelního mostu nebo vhodné dispozice okolí, případně s využitím zavážecího zařízení pro montáž tyčových nosníků metodou vpřed včetně přesunů zavážecího zařízení do dalšího mostního pole. 2. Zavážecí zařízení se používá převážně u mostů o více polích a přes přírodní překážky. 3. Materiál certifikovaných betonových nosíků podélně prefabrikovaných v délce od 40 m je nutné ocenit ve specifikaci podle sestavy v projektu. 4. V ceně -1191 Příplatek za přejezd jsou započteny náklady na přejezd jeřábu do 35 m do dalšího mostního pole u vícepolových mostů. 5. V cenách nejsou započteny náklady na: a) pomocné montážní spojení spřahující desky a příčníků, b) vyplnění spár maltou mezi nosníky na sraz, tyto se oceňují cenou 317 45-1111 Výplň styčných spár římsových dílců maltou, c) záklopovou desku mezi nosníky [např. VST, T-93, Petra, T2000] spřahující monolitické desky pod celoplošnou izolací jako ztracené bednění, tyto se oceňují souborem cen 423 35-53 Bednění ztracené, d) vodorovný vnitrostaveništní přesun, který se oceňuje souborem cen 992 11-4 . Vodorovné přemístění mostních dílců, e) naložení dílců na meziskládce, f) podpěrné konstrukce, tyto se oceňují souborem cen 948 41-1 . Podpěrné skruže a podpěry dočasné kovové nebo 948 42-1 . Podpěrné konstrukce dočasné z ocelových nosníků, g) montáž a demontáž zavážecího zařízení a přesun na stavbu včetně jeřábové dráhy, tyto se oceňují individuálně, h) zpevněné plochy a páteřní komunikaci k montáži podél mostu. </t>
  </si>
  <si>
    <t>64</t>
  </si>
  <si>
    <t>593835099</t>
  </si>
  <si>
    <t>nosník mostní z předpjatého betonu délky 10,5m</t>
  </si>
  <si>
    <t>-18756503</t>
  </si>
  <si>
    <t>nosník mostní T93 12000-600-550 (12x0,55x2,4m)</t>
  </si>
  <si>
    <t>65</t>
  </si>
  <si>
    <t>428941121</t>
  </si>
  <si>
    <t>Osazení mostního ložiska ocelového vodícího přídržného zatížení do 500 kN</t>
  </si>
  <si>
    <t>-730435373</t>
  </si>
  <si>
    <t>Osazení mostního ložiska ocelového nebo hrncového  ocelového vodícího přídržného do 500 kN</t>
  </si>
  <si>
    <t xml:space="preserve">Poznámka k souboru cen:
1. U kovových válečkových nebo pevných ložisek náležejících k válečkovému ložisku jsou započteny náklady na upevnění do ložiskového bloku, nastavení ložiska a u válečkového ložiska zpevnění nebo dočasné uvolnění ložiska. 2. U ložiska vodícího (přídržného) jsou započteny náklady na osazení s kotevní deskou na úložnou plochu, rozprostření maltové směsi a nastavení ložiska. 3. U ložiska hrncového jsou započteny náklady na uložení mostního ložiska na ložiskové bloky včetně kotevních desek s kotevními trny, zpevnění nebo uvolnění ložiska včetně geodetického zaměření a kontrolní zkoušky s certifikací pro napojení ložiska k bednění a betonáži nosné konstrukce. 4. Hrncová ložiska spřahovaná s dodatečnou výplní spáry s dobedněním horní spáry k betonové nosné mostní konstrukci obsahují navíc náklady na vícepráce bednění a výplň horní spáry, případně vložení výztužné mřížky. 5. V cenách nejsou započteny náklady na: a) výrobu a vyplnění lože nebo horní případně spodní spáry ložiska modifikovanou maltou, tyto se oceňují souborem cen 452 47-11 Podkladní a výplňová vrstva z modifikované malty cementové, b) lože z plastbetonu, tyto se oceňují souborem cen 451 47- . 1 Podkladní vrstva plastbetonová, c) bednění horní nebo dolní spáry terče ložiska při příčném nebo podélném sklonu, tyto se oceňují souborem cen 428 35-11 Bednění bloku ložiska, d) certifikovaná ložiska podle typu a zatížení podle projektu, tyto se oceňují ve specifikaci. </t>
  </si>
  <si>
    <t>66</t>
  </si>
  <si>
    <t>42890001</t>
  </si>
  <si>
    <t>pevné přídržné vodicí ložisko</t>
  </si>
  <si>
    <t>-1439650034</t>
  </si>
  <si>
    <t>67</t>
  </si>
  <si>
    <t>428992114</t>
  </si>
  <si>
    <t>Osazení mostního ložiska elastomerového zatížení do 2500 kN</t>
  </si>
  <si>
    <t>54125645</t>
  </si>
  <si>
    <t>Osazení mostního ložiska elastomerového  zatížení přes 1800 do 2500 kN</t>
  </si>
  <si>
    <t xml:space="preserve">Poznámka k souboru cen:
1. V cenách jsou započteny náklady na osazení ložiska s deskami a kotevními trny na úložný ložiskový blok, výškové vyrovnání ložiska v příčném nebo podélném sklonu mostu, nastavení ložiska včetně kontrolní zkoušky, zpevnění nebo dočasné uvolnění ložiska včetně geodetických zaměření a kontroly posunů. 2. V cenách nejsou započteny náklady na: a) výrobu a vyplnění lože nebo horní případně spodní spáry ložiska modifikovanou maltou, tyto se oceňují souborem cen 452 47-11 Podkladní a výplňová vrstva z modifikované malty cementové, b) lože z plastbetonu, tyto se oceňují souborem cen 451 47- . 1 Podkladní vrstva plastbetonová, c) bednění horní nebo dolní spáry terče ložiska při příčném nebo podélném sklonu, tyto se oceňují souborem cen 428 35-11 Bednění bloku ložiska, d) certifikovaná elastomerová ložiska, tyto se oceňují ve specifikaci. 3. Ložisko vodící nebo přídržné pro mosty s elastomerovými ložisky se oceňuje cenou 428 94-1121. </t>
  </si>
  <si>
    <t>68</t>
  </si>
  <si>
    <t>428990002</t>
  </si>
  <si>
    <t>mostní ložiska elastemorá pro zatížení 2,5MN</t>
  </si>
  <si>
    <t>350511101</t>
  </si>
  <si>
    <t>69</t>
  </si>
  <si>
    <t>451315134</t>
  </si>
  <si>
    <t>Podkladní nebo výplňová vrstva z betonu C 12/15 tl do 200 mm</t>
  </si>
  <si>
    <t>-1963626550</t>
  </si>
  <si>
    <t>Podkladní a výplňové vrstvy z betonu prostého  tloušťky do 200 mm, z betonu C 12/15</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</si>
  <si>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</si>
  <si>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pod základ</t>
  </si>
  <si>
    <t>2,2*5,4*0,2*2</t>
  </si>
  <si>
    <t>70</t>
  </si>
  <si>
    <t>451315135</t>
  </si>
  <si>
    <t>Podkladní nebo výplňová vrstva z betonu C 16/20 tl do 200 mm</t>
  </si>
  <si>
    <t>48758764</t>
  </si>
  <si>
    <t>Podkladní a výplňové vrstvy z betonu prostého  tloušťky do 200 mm, z betonu C 16/20</t>
  </si>
  <si>
    <t>spádový beton pod drenáž</t>
  </si>
  <si>
    <t>1*0,3*6*2</t>
  </si>
  <si>
    <t>71</t>
  </si>
  <si>
    <t>458311111</t>
  </si>
  <si>
    <t>Výplňové klíny za opěrou z betonu stabilizačního SC II hutněného po vrstvách</t>
  </si>
  <si>
    <t>415800826</t>
  </si>
  <si>
    <t>Výplňové klíny a filtrační vrstvy za opěrou z betonu hutněného po vrstvách  výplňového stabilizačního SC II</t>
  </si>
  <si>
    <t xml:space="preserve">Poznámka k souboru cen:
1. V cenách jsou započteny náklady na ukládku stabilizačního nebo prostého betonu s hutněním po vrstvách na projektovanou míru zhutnění, případně společně v kombinaci s ukládkou hutněné ochranné filtrační vrstvy z drenážního betonu podél opěry nebo nebo přesýpaného objektu, rozhrnutí a hutnění betonu vibrační deskou po vrstvách v tloušťce 300 až 600 mm, pomocné překládané oddělovací bednění mezi filtrační drenážní vrstvou a výplňovým klínem, urovnání zhutněného horního povrchu výplně za opěrou. </t>
  </si>
  <si>
    <t>beton C8/10</t>
  </si>
  <si>
    <t>1,2*6*2*2/2</t>
  </si>
  <si>
    <t>72</t>
  </si>
  <si>
    <t>458501112</t>
  </si>
  <si>
    <t>Výplňové klíny za opěrou z kameniva drceného hutněného po vrstvách</t>
  </si>
  <si>
    <t>1012748524</t>
  </si>
  <si>
    <t>Výplňové klíny za opěrou z kameniva hutněného po vrstvách  drceného</t>
  </si>
  <si>
    <t xml:space="preserve">Poznámka k souboru cen:
1. V cenách jsou započteny náklady na dodání vhodného kameniva, rozprostření konstrukce zemního tělesa po vrstvách do 300 mm se zhutněním na potřebnou míru zhutnění za mostní opěrou, případné vlhčení k dosažení potřebné konzistence štěrkopísku nebo štěrkodrtě, zhutnění od 90 do 100 % Proctor Standard nebo indexu density Id 0,8 až 0,9. 2. V cenách nejsou započteny náklady na nájezdy zemních strojů na rozhrnovaní a hutnění, protože práce probíhá současně se zhotovením zemní konstrukce násypu příjezdové komunikace. </t>
  </si>
  <si>
    <t>3*6*1,5*2</t>
  </si>
  <si>
    <t>127</t>
  </si>
  <si>
    <t>463211111</t>
  </si>
  <si>
    <t>Rovnanina z lomového kamene s vyklínováním spár a dutin úlomky kamene</t>
  </si>
  <si>
    <t>-2037441259</t>
  </si>
  <si>
    <t>Rovnanina z lomového kamene neopracovaného tříděného  pro všechny tloušťky rovnaniny, bez vypracování líce s vyklínování spár a dutin úlomky z kamene</t>
  </si>
  <si>
    <t xml:space="preserve">Poznámka k souboru cen:
1. V cenách jsou započteny náklady na ukládání lomového kamene do figur ručně tak, aby tvořily pevný celek s vyplněním dutin vyklínováním kamenem nebo pískem. 2. V cenách nejsou započteny náklady na lícování kamene. 3. Zdi z drátokamenné rovnaniny (z gabionů) se oceňují cenami souborů cen části A05 Opěrné zdi a valy katalogu 823-1 Plochy a úprava území. </t>
  </si>
  <si>
    <t>6*1*1/2*2</t>
  </si>
  <si>
    <t>Komunikace pozemní</t>
  </si>
  <si>
    <t>73</t>
  </si>
  <si>
    <t>564851111</t>
  </si>
  <si>
    <t>Podklad ze štěrkodrtě ŠD tl 150 mm</t>
  </si>
  <si>
    <t>2085350600</t>
  </si>
  <si>
    <t>Podklad ze štěrkodrti ŠD  s rozprostřením a zhutněním, po zhutnění tl. 150 mm</t>
  </si>
  <si>
    <t>5*2*2*6</t>
  </si>
  <si>
    <t>74</t>
  </si>
  <si>
    <t>565135101</t>
  </si>
  <si>
    <t>Asfaltový beton vrstva podkladní ACP 16 (obalované kamenivo OKS) tl 50 mm š do 1,5 m</t>
  </si>
  <si>
    <t>-1747445733</t>
  </si>
  <si>
    <t>Asfaltový beton vrstva podkladní ACP 16 (obalované kamenivo střednězrnné - OKS)  s rozprostřením a zhutněním v pruhu šířky do 1,5 m, po zhutnění tl. 50 mm</t>
  </si>
  <si>
    <t xml:space="preserve">Poznámka k souboru cen:
1. Cenami 565 1.-510 lze oceňovat např. chodníky, úzké cesty a vjezdy v pruhu šířky do 1,5 m jakékoliv délky a jednotlivé plochy velikosti do 10 m2. 2. ČSN EN 13108-1 připouští pro ACP 16 pouze tl. 50 až 80 mm. </t>
  </si>
  <si>
    <t>5*2*7</t>
  </si>
  <si>
    <t>75</t>
  </si>
  <si>
    <t>569903311</t>
  </si>
  <si>
    <t>Zřízení zemních krajnic se zhutněním</t>
  </si>
  <si>
    <t>-546358976</t>
  </si>
  <si>
    <t>Zřízení zemních krajnic z hornin jakékoliv třídy  se zhutněním</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</si>
  <si>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</si>
  <si>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8*1*0,3*4</t>
  </si>
  <si>
    <t>76</t>
  </si>
  <si>
    <t>573191111</t>
  </si>
  <si>
    <t>Postřik infiltrační kationaktivní emulzí v množství 1 kg/m2</t>
  </si>
  <si>
    <t>-1350283323</t>
  </si>
  <si>
    <t>Postřik infiltrační kationaktivní emulzí v množství 1,00 kg/m2</t>
  </si>
  <si>
    <t xml:space="preserve">Poznámka k souboru cen:
1. V ceně nejsou započteny náklady na popř. projektem předepsané očištění vozovky, které se oceňuje cenou 938 90-8411 Očištění povrchu saponátovým roztokem části C 01 tohoto katalogu. </t>
  </si>
  <si>
    <t>5*6*2</t>
  </si>
  <si>
    <t>77</t>
  </si>
  <si>
    <t>573231106</t>
  </si>
  <si>
    <t>Postřik živičný spojovací ze silniční emulze v množství 0,30 kg/m2</t>
  </si>
  <si>
    <t>-998829800</t>
  </si>
  <si>
    <t>Postřik spojovací PS bez posypu kamenivem ze silniční emulze, v množství 0,30 kg/m2</t>
  </si>
  <si>
    <t>5*2*10*2</t>
  </si>
  <si>
    <t>na mostě</t>
  </si>
  <si>
    <t>5*12</t>
  </si>
  <si>
    <t>78</t>
  </si>
  <si>
    <t>577144111</t>
  </si>
  <si>
    <t>Asfaltový beton vrstva obrusná ACO 11 (ABS) tř. I tl 50 mm š do 3 m z nemodifikovaného asfaltu</t>
  </si>
  <si>
    <t>-1594633794</t>
  </si>
  <si>
    <t>Asfaltový beton vrstva obrusná ACO 11 (ABS)  s rozprostřením a se zhutněním z nemodifikovaného asfaltu v pruhu šířky do 3 m tř. I, po zhutnění tl. 50 mm</t>
  </si>
  <si>
    <t xml:space="preserve">Poznámka k souboru cen:
1. Cenami 577 1.-40 lze oceňovat např. chodníky, úzké cesty a vjezdy v pruhu šířky do 1,5 m jakékoliv délky a jednotlivé plochy velikosti do 10 m2. 2. ČSN EN 13108-1 připouští pro ACO 11 pouze tl. 35 až 50 mm. </t>
  </si>
  <si>
    <t>5*2*10</t>
  </si>
  <si>
    <t>5*12*2</t>
  </si>
  <si>
    <t>79</t>
  </si>
  <si>
    <t>577155111</t>
  </si>
  <si>
    <t>Asfaltový beton vrstva obrusná ACO 16 (ABH) tl 60 mm š do 3 m z nemodifikovaného asfaltu</t>
  </si>
  <si>
    <t>-955100789</t>
  </si>
  <si>
    <t>Asfaltový beton vrstva obrusná ACO 16 (ABH)  s rozprostřením a zhutněním z nemodifikovaného asfaltu v pruhu šířky do 3 m, po zhutnění tl. 60 mm</t>
  </si>
  <si>
    <t xml:space="preserve">Poznámka k souboru cen:
1. Cenami 577 1.-50 lze oceňovat např. chodníky, úzké cesty a vjezdy v pruhu šířky do 1,5 m jakékoliv délky a jednotlivé plochy velikosti do 10 m2. 2. ČSN EN 13108-1 připouští pro ACO 16 pouze tl. 45 až 60 mm. </t>
  </si>
  <si>
    <t>5*2*8</t>
  </si>
  <si>
    <t>Ostatní konstrukce a práce, bourání</t>
  </si>
  <si>
    <t>80</t>
  </si>
  <si>
    <t>911381113</t>
  </si>
  <si>
    <t>Svodidlo mostní integrované betonové délky 4 m</t>
  </si>
  <si>
    <t>329574825</t>
  </si>
  <si>
    <t>Osazení mostních svodidel betonových  délky 4 m integrovaná</t>
  </si>
  <si>
    <t xml:space="preserve">Poznámka k souboru cen:
1. Ceny obsahují náklady na: a) osazení svodidla na konstrukci vozovky nebo chodníku římsy, b) směrové a výškové vyrovnání dílců svodidel, c) sepnutí spojovacími tyčemi včetně spojky, d) dodávku dílců a spojek, e) vrtání a kotvení tyčemi ke konzole mostovky u integrovaných svodidel, f) náklady na manipulaci jeřábem. 2. V cenách nejsou započteny náklady na: a) podkladní vyrovnávací vrstvu z plastbetonu nebo modifikovaného betonu tyto se oceňují souborem cen 451 47- . 1 Podkladní vrstva plastbetonová nebo 452 47-11 Podkladní a výplňová vrstva z modifikované malty cementové, b) broušení nerovností plochy konstrukce pro uložení betonového dílce (svodidla). 3. Tuto cenu nelze použít k ocenění svodidel jednostranných a oboustranných, tyto se oceňují cenami katalogu 822-1 Komunikace pozemní a letiště. </t>
  </si>
  <si>
    <t>81</t>
  </si>
  <si>
    <t>914111112</t>
  </si>
  <si>
    <t>Montáž svislé dopravní značky do velikosti 1 m2 páskováním na sloup</t>
  </si>
  <si>
    <t>-1213131201</t>
  </si>
  <si>
    <t>Montáž svislé dopravní značky základní  velikosti do 1 m2 páskováním na sloupy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</si>
  <si>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</si>
  <si>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82</t>
  </si>
  <si>
    <t>40445650</t>
  </si>
  <si>
    <t>dodatkové tabulky E7, E12, E13 500x300mm</t>
  </si>
  <si>
    <t>1953280545</t>
  </si>
  <si>
    <t>83</t>
  </si>
  <si>
    <t>916131213</t>
  </si>
  <si>
    <t>Osazení silničního obrubníku betonového stojatého s boční opěrou do lože z betonu prostého</t>
  </si>
  <si>
    <t>-1636536881</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</si>
  <si>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</si>
  <si>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</si>
  <si>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84</t>
  </si>
  <si>
    <t>59217017</t>
  </si>
  <si>
    <t>obrubník betonový chodníkový 1000x100x250mm</t>
  </si>
  <si>
    <t>899497906</t>
  </si>
  <si>
    <t>85</t>
  </si>
  <si>
    <t>916331112</t>
  </si>
  <si>
    <t>Osazení zahradního obrubníku betonového do lože z betonu s boční opěrou</t>
  </si>
  <si>
    <t>1626470115</t>
  </si>
  <si>
    <t>Osazení zahradního obrubníku betonového s ložem tl. od 50 do 100 mm z betonu prostého tř. C 12/15 s boční opěrou z betonu prostého tř. C 12/15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</si>
  <si>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</si>
  <si>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86</t>
  </si>
  <si>
    <t>59217001</t>
  </si>
  <si>
    <t>obrubník betonový zahradní 1000x50x250mm</t>
  </si>
  <si>
    <t>-1328754867</t>
  </si>
  <si>
    <t>87</t>
  </si>
  <si>
    <t>919122112</t>
  </si>
  <si>
    <t>Těsnění spár zálivkou za tepla pro komůrky š 10 mm hl 25 mm s těsnicím profilem</t>
  </si>
  <si>
    <t>268948871</t>
  </si>
  <si>
    <t>Utěsnění dilatačních spár zálivkou za tepla  v cementobetonovém nebo živičném krytu včetně adhezního nátěru s těsnicím profilem pod zálivkou, pro komůrky šířky 10 mm, hloubky 25 mm</t>
  </si>
  <si>
    <t xml:space="preserve">Poznámka k souboru cen:
1. V cenách jsou započteny i náklady na vyčištění spár před těsněním a zalitím a náklady na impregnaci, těsnění a zalití spár včetně dodání hmot. </t>
  </si>
  <si>
    <t>podél říms</t>
  </si>
  <si>
    <t>2*12</t>
  </si>
  <si>
    <t>napojení vozovky</t>
  </si>
  <si>
    <t>2*5</t>
  </si>
  <si>
    <t>88</t>
  </si>
  <si>
    <t>919735112</t>
  </si>
  <si>
    <t>Řezání stávajícího živičného krytu hl do 100 mm</t>
  </si>
  <si>
    <t>1773358405</t>
  </si>
  <si>
    <t>Řezání stávajícího živičného krytu nebo podkladu  hloubky přes 50 do 100 mm</t>
  </si>
  <si>
    <t xml:space="preserve">Poznámka k souboru cen:
1. V cenách jsou započteny i náklady na spotřebu vody. </t>
  </si>
  <si>
    <t>89</t>
  </si>
  <si>
    <t>931941211</t>
  </si>
  <si>
    <t>Dilatační mostní závěr flexibilní s elastickou výplní a krycím plechem</t>
  </si>
  <si>
    <t>-209152987</t>
  </si>
  <si>
    <t>Dilatační flexibilní mostní závěr  s elastickou výplní a krycím plechem</t>
  </si>
  <si>
    <t xml:space="preserve">Poznámka k souboru cen:
1. Mostní závěr se měří objemem hmoty výplňového elastického materiálu v m3. 2. V ceně jsou započteny i náklady na rozměření, náklady na uložení krycího plechu na celoplošnou izolaci tak, aby došlo k zakrytí dilatační spáry v šíři separační vrstvy a vyplnění flexibilního MZ elastickou hmotou předepsaného tvaru spáry. </t>
  </si>
  <si>
    <t>0,05*0,15*4*2</t>
  </si>
  <si>
    <t>90</t>
  </si>
  <si>
    <t>936941121</t>
  </si>
  <si>
    <t>Osazení nerezového odvodňovače mostovky do plastbetonu</t>
  </si>
  <si>
    <t>-269963754</t>
  </si>
  <si>
    <t>Odvodňovač izolace mostovky  osazení do plastbetonu, odvodňovače nerezového</t>
  </si>
  <si>
    <t xml:space="preserve">Poznámka k souboru cen:
1. V cenách jsou započteny náklady na: a) osazení bednící vložky 300x300 mm s otvorem pro trubku chráničky průměru 63 mm, osazení nerez příruby s nerez trubkou vývodu průměru 50 mm nebo osazení měděného trychtýře s nalepením trubkové spojky průměru 32 mm pro nasazení prodlužovací trubky průměru 50 mm do lože z plastbetonu (oceňuje se zvlášť) a na trubku chráničky průměru 63 mm, přilepení natavovací izolace mostovky (v sub dodávce), nastříhaní a nalepení nerez mřížky na odvodňovač, zachycení mřížky pomocí spony jako zábrana proti posunutí při pozdější ukládce drenážního betonu vsaku nad odvodňovací trubkou, b) u měděného provedení nalepení prodloužení vývodu plastové trubky průměru 50 mm podle konstrukční výšky nosné konstrukce na spojku průměru 32 mm, nařezání a osazení chráničky průměru 63 mm do bednění vyvázaně a osazení na vložku bednění 130x130 mm s otvorem pro osazení chráničky. U nerezového provedení odpadá prodloužení vývodu od příruby a obsahuje pouze nařezání chráničky průměru 63 mm těsnění odvodňovače mezi trubkou průměru 50 mm a chráničkou. 2. V cenách nejsou započteny náklady na: a) lože z plastbetonu a vsakovací vrstvy z drenážního plastbetonu, tyto se oceňují souborem cen 451 47- . 1 Podkladní vrstva plastbetonová, b) subdodávku pokládky celoplošné izolace mostovky a případné napojení odvodňovací trubky D 50 mm do sedla horizontálního potrubí DN 200-250 odvodnění mostu, c) odvodňovač izolace mostovky; tyto se oceňují ve specifikaci. </t>
  </si>
  <si>
    <t>91</t>
  </si>
  <si>
    <t>M93600001</t>
  </si>
  <si>
    <t>odvodňovač mostní izolace nerez</t>
  </si>
  <si>
    <t>1067598855</t>
  </si>
  <si>
    <t>Odvodňovač mostní izolace nerez</t>
  </si>
  <si>
    <t>92</t>
  </si>
  <si>
    <t>948411111</t>
  </si>
  <si>
    <t>Zřízení podpěrné skruže dočasné kovové z věží výšky do 10 m</t>
  </si>
  <si>
    <t>-1765118861</t>
  </si>
  <si>
    <t>Podpěrné skruže a podpěry dočasné kovové  zřízení skruží z věží výšky do 10 m</t>
  </si>
  <si>
    <t xml:space="preserve">Poznámka k souboru cen:
1. V cenách podpěných skruží jsou započteny náklady na sestavení a zavětrování věží, osazení a vyrovnání stavěcích hlav a dolních základových rámů. 2. V cenách podpěr jsou započteny náklady na rozměření, sestavení modulů s uložením na základech, kontrolu stability, zavětrování konstrukce, osazení dočasných pomocných pracovních lávek a doprava podpěr do vzdálenosti 100 m v rámci staveniště. 3. Ceny nájemného skruží z věží a podpěr Pižmo jsou pouze informativní, je nutné je posoudit s ohledem na konkrétní podmínky stavby. 4. Měsíční nájemné podpěr ŽP 16 a P35, které je uvedené s nulovou hodnotou, se stanoví induviduálně podle konkrétních podmínek stavby, obvykle v hodnotě 6 % z ceny pořízení. 5. Drobný spotřební materiál (např. hřebíky, svorníky, matice) je započten v režijních nákladech. 6. V cenách nejsou započteny náklady na: a) odskružovací zařízení, tyto se oceňují souborem cen 429 94-1 . Odskružení bednění na podpěrné konstrukci, b) zřízení pracovních podlah a bednění spodní desky nebo trámu nosné konstrukce, tyto se oceňují souborem cen 421 95- . . Dřevěné deskové mostní nosné konstrukce, c) betonový základ nebo základ ze silničních panelů pod skruží nebo roznášecími nosníky dílců. d) mimostaveništní dopravu skruží a podpěr a jejich nakládku a vykládku; tyto náklady se oceňují individuálně. </t>
  </si>
  <si>
    <t>4*9*2,4</t>
  </si>
  <si>
    <t>93</t>
  </si>
  <si>
    <t>948411211</t>
  </si>
  <si>
    <t>Odstranění podpěrné skruže dočasné kovové z věží výšky do 10 m</t>
  </si>
  <si>
    <t>-347184397</t>
  </si>
  <si>
    <t>Podpěrné skruže a podpěry dočasné kovové  odstranění skruží z věží výšky do 10 m</t>
  </si>
  <si>
    <t>94</t>
  </si>
  <si>
    <t>948411911</t>
  </si>
  <si>
    <t>Měsíční nájemné podpěrné skruže dočasné kovové z věží výšky do 10 m</t>
  </si>
  <si>
    <t>-1178963880</t>
  </si>
  <si>
    <t>Podpěrné skruže a podpěry dočasné kovové  měsíční nájemné skruží z věží výšky do 10 m</t>
  </si>
  <si>
    <t>95</t>
  </si>
  <si>
    <t>961041211</t>
  </si>
  <si>
    <t>Bourání mostních základů z betonu prostého</t>
  </si>
  <si>
    <t>-1435565566</t>
  </si>
  <si>
    <t>Bourání mostních konstrukcí základů z prostého betonu</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</si>
  <si>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</si>
  <si>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3*1,2*5*2</t>
  </si>
  <si>
    <t>96</t>
  </si>
  <si>
    <t>961051111</t>
  </si>
  <si>
    <t>Bourání mostních základů z ŽB</t>
  </si>
  <si>
    <t>-1366247745</t>
  </si>
  <si>
    <t>Bourání mostních konstrukcí základů ze železového betonu</t>
  </si>
  <si>
    <t>12*0,25*0,55*4</t>
  </si>
  <si>
    <t>5*0,25*0,55*4</t>
  </si>
  <si>
    <t>0,5*0,3*12*2</t>
  </si>
  <si>
    <t>97</t>
  </si>
  <si>
    <t>964011111</t>
  </si>
  <si>
    <t>Demontáž prefabrikovaných základových pasů z ŽB hmotnosti do 5 t</t>
  </si>
  <si>
    <t>1364697984</t>
  </si>
  <si>
    <t>Demontáž základových prefabrikovaných konstrukcí z betonu železového pasů hmotnosti jednotlivě do 5 t</t>
  </si>
  <si>
    <t xml:space="preserve">Poznámka k souboru cen:
1. V cenách jsou započteny náklady na případné odstranění spojovací vrstvy z betonu. </t>
  </si>
  <si>
    <t>odstranění betonových svodidel</t>
  </si>
  <si>
    <t>16/4</t>
  </si>
  <si>
    <t>98</t>
  </si>
  <si>
    <t>966075211</t>
  </si>
  <si>
    <t>Demontáž částí ocelového zábradlí mostů do 50 kg</t>
  </si>
  <si>
    <t>1108485780</t>
  </si>
  <si>
    <t>Demontáž částí ocelového zábradlí mostů svařovaného nebo šroubovaného, hmotnosti do 50 kg</t>
  </si>
  <si>
    <t>zábradlí</t>
  </si>
  <si>
    <t>26*28</t>
  </si>
  <si>
    <t>99</t>
  </si>
  <si>
    <t>977141118</t>
  </si>
  <si>
    <t>Vrty pro kotvy do betonu průměru 18 mm hloubky 120 mm s vyplněním epoxidovým tmelem</t>
  </si>
  <si>
    <t>1504096180</t>
  </si>
  <si>
    <t>Vrty pro kotvy do betonu  s vyplněním epoxidovým tmelem, průměru 18 mm, hloubky 120 mm</t>
  </si>
  <si>
    <t xml:space="preserve">Poznámka k souboru cen:
1. V cenách jsou započteny náklady na: a) rozměření, vrtání do betonu a spotřeba vrtáků, b) vyfoukání otvoru, přípravu kotev k uložení do otvorů, vyplnění kotevních otvorů dvousložkovým epoxidovým tmelem, zasunutí kotevního trnu (betonářské výztuže při reprofilaci) nebo svorníku. </t>
  </si>
  <si>
    <t>2*8*4</t>
  </si>
  <si>
    <t>100</t>
  </si>
  <si>
    <t>977141132</t>
  </si>
  <si>
    <t>Vrty pro kotvy do betonu průměru 32 mm hloubky 220 mm s vyplněním epoxidovým tmelem</t>
  </si>
  <si>
    <t>1620615561</t>
  </si>
  <si>
    <t>Vrty pro kotvy do betonu  s vyplněním epoxidovým tmelem, průměru 32 mm, hloubky 220 mm</t>
  </si>
  <si>
    <t>2*13+2*9</t>
  </si>
  <si>
    <t>997</t>
  </si>
  <si>
    <t>Přesun sutě</t>
  </si>
  <si>
    <t>101</t>
  </si>
  <si>
    <t>997211511</t>
  </si>
  <si>
    <t>Vodorovná doprava suti po suchu na vzdálenost do 1 km</t>
  </si>
  <si>
    <t>1830649613</t>
  </si>
  <si>
    <t>Vodorovná doprava suti nebo vybouraných hmot  suti se složením a hrubým urovnáním, na vzdálenost do 1 km</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</si>
  <si>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</si>
  <si>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102</t>
  </si>
  <si>
    <t>997211519</t>
  </si>
  <si>
    <t>Příplatek ZKD 1 km u vodorovné dopravy suti</t>
  </si>
  <si>
    <t>-721062739</t>
  </si>
  <si>
    <t>Vodorovná doprava suti nebo vybouraných hmot  suti se složením a hrubým urovnáním, na vzdálenost Příplatek k ceně za každý další i započatý 1 km přes 1 km</t>
  </si>
  <si>
    <t>363,424*19 'Přepočtené koeficientem množství</t>
  </si>
  <si>
    <t>103</t>
  </si>
  <si>
    <t>997221615</t>
  </si>
  <si>
    <t>Poplatek za uložení na skládce (skládkovné) stavebního odpadu betonového kód odpadu 17 01 01</t>
  </si>
  <si>
    <t>-2077833910</t>
  </si>
  <si>
    <t>Poplatek za uložení stavebního odpadu na skládce (skládkovné) z prostého betonu zatříděného do Katalogu odpadů pod kódem 17 01 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</si>
  <si>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</si>
  <si>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31,2+2,9+0,4+123,</t>
  </si>
  <si>
    <t>104</t>
  </si>
  <si>
    <t>997221625</t>
  </si>
  <si>
    <t>Poplatek za uložení na skládce (skládkovné) stavebního odpadu železobetonového kód odpadu 17 01 01</t>
  </si>
  <si>
    <t>268891343</t>
  </si>
  <si>
    <t>Poplatek za uložení stavebního odpadu na skládce (skládkovné) z armovaného betonu zatříděného do Katalogu odpadů pod kódem 17 01 01</t>
  </si>
  <si>
    <t>10,692+59,880</t>
  </si>
  <si>
    <t>105</t>
  </si>
  <si>
    <t>997221645</t>
  </si>
  <si>
    <t>Poplatek za uložení na skládce (skládkovné) odpadu asfaltového bez dehtu kód odpadu 17 03 02</t>
  </si>
  <si>
    <t>-838275938</t>
  </si>
  <si>
    <t>Poplatek za uložení stavebního odpadu na skládce (skládkovné) asfaltového bez obsahu dehtu zatříděného do Katalogu odpadů pod kódem 17 03 02</t>
  </si>
  <si>
    <t>26,4+34,128</t>
  </si>
  <si>
    <t>106</t>
  </si>
  <si>
    <t>997221655</t>
  </si>
  <si>
    <t>-136437305</t>
  </si>
  <si>
    <t>998</t>
  </si>
  <si>
    <t>Přesun hmot</t>
  </si>
  <si>
    <t>107</t>
  </si>
  <si>
    <t>998212111</t>
  </si>
  <si>
    <t>Přesun hmot pro mosty zděné, monolitické betonové nebo ocelové v do 20 m</t>
  </si>
  <si>
    <t>121617053</t>
  </si>
  <si>
    <t>Přesun hmot pro mosty zděné, betonové monolitické, spřažené ocelobetonové nebo kovové  vodorovná dopravní vzdálenost do 100 m výška mostu do 20 m</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</si>
  <si>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</si>
  <si>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PSV</t>
  </si>
  <si>
    <t>Práce a dodávky PSV</t>
  </si>
  <si>
    <t>711</t>
  </si>
  <si>
    <t>Izolace proti vodě, vlhkosti a plynům</t>
  </si>
  <si>
    <t>108</t>
  </si>
  <si>
    <t>711132101</t>
  </si>
  <si>
    <t>Provedení izolace proti zemní vlhkosti pásy na sucho svislé AIP nebo tkaninou</t>
  </si>
  <si>
    <t>135812299</t>
  </si>
  <si>
    <t>Provedení izolace proti zemní vlhkosti pásy na sucho  AIP nebo tkaniny na ploše svislé S</t>
  </si>
  <si>
    <t xml:space="preserve">Poznámka k souboru cen:
1. Izolace plochy jednotlivě do 10 m2 se oceňují skladebně cenou příslušné izolace a cenou 711 19-9096 Příplatek za plochu do 10 m2. </t>
  </si>
  <si>
    <t>5*1,7*2</t>
  </si>
  <si>
    <t>109</t>
  </si>
  <si>
    <t>69311086</t>
  </si>
  <si>
    <t>geotextilie netkaná separační, ochranná, filtrační, drenážní PP 1000g/m2</t>
  </si>
  <si>
    <t>-363751671</t>
  </si>
  <si>
    <t>17*1,221 'Přepočtené koeficientem množství</t>
  </si>
  <si>
    <t>110</t>
  </si>
  <si>
    <t>711321132</t>
  </si>
  <si>
    <t>Provedení hydroizolace mostovek za horka nátěr asfaltem modifikovaným</t>
  </si>
  <si>
    <t>724455123</t>
  </si>
  <si>
    <t>Provedení izolace mostovek natěradly a tmely za horka  nátěrem asfaltem modifikovaným</t>
  </si>
  <si>
    <t>111</t>
  </si>
  <si>
    <t>11161332</t>
  </si>
  <si>
    <t>pečetící vrstva</t>
  </si>
  <si>
    <t>1888632626</t>
  </si>
  <si>
    <t>asfalt pro izolaci trub</t>
  </si>
  <si>
    <t>77,625*0,00263 'Přepočtené koeficientem množství</t>
  </si>
  <si>
    <t>112</t>
  </si>
  <si>
    <t>711341564</t>
  </si>
  <si>
    <t>Provedení hydroizolace mostovek pásy přitavením NAIP</t>
  </si>
  <si>
    <t>-1370987838</t>
  </si>
  <si>
    <t>Provedení izolace mostovek pásy přitavením  NAIP</t>
  </si>
  <si>
    <t>(11+2*1,25)*5*1,15+16,5</t>
  </si>
  <si>
    <t>113</t>
  </si>
  <si>
    <t>62836110</t>
  </si>
  <si>
    <t>pás asfaltový natavitelný oxidovaný tl 4,0mm s vložkou z hliníkové fólie / hliníkové fólie s textilií, se spalitelnou PE folií nebo jemnozrnným minerálním posypem</t>
  </si>
  <si>
    <t>-521175134</t>
  </si>
  <si>
    <t>77,625*1,1655 'Přepočtené koeficientem množství</t>
  </si>
  <si>
    <t>114</t>
  </si>
  <si>
    <t>62832001</t>
  </si>
  <si>
    <t>pás asfaltový natavitelný oxidovaný tl 3,5mm typu V60 S35 s vložkou ze skleněné rohože, s jemnozrnným minerálním posypem</t>
  </si>
  <si>
    <t>-220585161</t>
  </si>
  <si>
    <t>16,5*1,1655 'Přepočtené koeficientem množství</t>
  </si>
  <si>
    <t>115</t>
  </si>
  <si>
    <t>998711101</t>
  </si>
  <si>
    <t>Přesun hmot tonážní pro izolace proti vodě, vlhkosti a plynům v objektech výšky do 6 m</t>
  </si>
  <si>
    <t>281094400</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</si>
  <si>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</si>
  <si>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</si>
  <si>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VRN</t>
  </si>
  <si>
    <t>Vedlejší rozpočtové náklady</t>
  </si>
  <si>
    <t>VRN1</t>
  </si>
  <si>
    <t>Průzkumné, geodetické a projektové práce</t>
  </si>
  <si>
    <t>116</t>
  </si>
  <si>
    <t>011103000</t>
  </si>
  <si>
    <t>Geologický průzkum bez rozlišení</t>
  </si>
  <si>
    <t>…</t>
  </si>
  <si>
    <t>1024</t>
  </si>
  <si>
    <t>982899075</t>
  </si>
  <si>
    <t xml:space="preserve">Poznámka k souboru cen:
1. Více informací o volbě, obsahu a způsobu ocenění jednotlivých titulů viz Příloha 01 Průzkumné, geodetické a projektové práce. </t>
  </si>
  <si>
    <t>posouzení základové spáry</t>
  </si>
  <si>
    <t>117</t>
  </si>
  <si>
    <t>011503000</t>
  </si>
  <si>
    <t>Stavební průzkum bez rozlišení</t>
  </si>
  <si>
    <t>-365392625</t>
  </si>
  <si>
    <t>diagnostický průzkum</t>
  </si>
  <si>
    <t>118</t>
  </si>
  <si>
    <t>012303000</t>
  </si>
  <si>
    <t>Geodetické práce po výstavbě</t>
  </si>
  <si>
    <t>352924721</t>
  </si>
  <si>
    <t>119</t>
  </si>
  <si>
    <t>013203000</t>
  </si>
  <si>
    <t>Dokumentace stavby bez rozlišení</t>
  </si>
  <si>
    <t>-137252793</t>
  </si>
  <si>
    <t>fotodokumentace</t>
  </si>
  <si>
    <t>120</t>
  </si>
  <si>
    <t>013244000</t>
  </si>
  <si>
    <t>Dokumentace RDS a VTD</t>
  </si>
  <si>
    <t>1459741146</t>
  </si>
  <si>
    <t>Dokumentace pro provádění stavby</t>
  </si>
  <si>
    <t>121</t>
  </si>
  <si>
    <t>013254000</t>
  </si>
  <si>
    <t>Dokumentace skutečného provedení stavby</t>
  </si>
  <si>
    <t>-855270662</t>
  </si>
  <si>
    <t>122</t>
  </si>
  <si>
    <t>013294000</t>
  </si>
  <si>
    <t>Ostatní dokumentace</t>
  </si>
  <si>
    <t>1397207432</t>
  </si>
  <si>
    <t>vypracování mostního listu a mostní prohlídky</t>
  </si>
  <si>
    <t>VRN3</t>
  </si>
  <si>
    <t>Zařízení staveniště</t>
  </si>
  <si>
    <t>123</t>
  </si>
  <si>
    <t>031002000</t>
  </si>
  <si>
    <t>Související práce pro zařízení staveniště</t>
  </si>
  <si>
    <t>2118656143</t>
  </si>
  <si>
    <t xml:space="preserve">Poznámka k souboru cen:
1. Více informací o volbě, obsahu a způsobu ocenění jednotlivých titulů viz příslušné Přílohy 01 až 09. </t>
  </si>
  <si>
    <t>124</t>
  </si>
  <si>
    <t>032803000</t>
  </si>
  <si>
    <t>Ostatní vybavení staveniště</t>
  </si>
  <si>
    <t>370746927</t>
  </si>
  <si>
    <t xml:space="preserve">Poznámka k souboru cen:
1. Více informací o volbě, obsahu a způsobu ocenění jednotlivých titulů viz Příloha 03 Zařízení staveniště. </t>
  </si>
  <si>
    <t>montáž a demontáž provizorní lávky vč. přístupové komunikace</t>
  </si>
  <si>
    <t>VRN4</t>
  </si>
  <si>
    <t>Inženýrská činnost</t>
  </si>
  <si>
    <t>125</t>
  </si>
  <si>
    <t>043002000</t>
  </si>
  <si>
    <t>Zkoušky a ostatní měření</t>
  </si>
  <si>
    <t>165289535</t>
  </si>
  <si>
    <t>zkoušky nezávislou zkušebnou</t>
  </si>
  <si>
    <t>VRN7</t>
  </si>
  <si>
    <t>Provozní vlivy</t>
  </si>
  <si>
    <t>126</t>
  </si>
  <si>
    <t>070001000</t>
  </si>
  <si>
    <t>-511991991</t>
  </si>
  <si>
    <t>DIO</t>
  </si>
  <si>
    <t>Uchazeč:</t>
  </si>
  <si>
    <t>Vyplň údaj</t>
  </si>
  <si>
    <t>Návod na vyplnění</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</si>
  <si>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</si>
  <si>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Uchazeč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</si>
</sst>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
      <b/>
      <sz val="12"/>
      <color rgb="FF969696"/>
      <name val="Arial CE"/>
      <family val="2"/>
    </font>
    <font>
      <b/>
      <sz val="8"/>
      <color rgb="FF969696"/>
      <name val="Arial CE"/>
      <family val="2"/>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FFFFCC"/>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221">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6"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ill="1" applyAlignment="1">
      <alignment vertical="center"/>
    </xf>
    <xf numFmtId="0" fontId="5" fillId="2" borderId="6" xfId="0" applyFont="1" applyFill="1" applyBorder="1" applyAlignment="1">
      <alignment horizontal="left" vertical="center"/>
    </xf>
    <xf numFmtId="0" fontId="0" fillId="2" borderId="7" xfId="0" applyFill="1" applyBorder="1" applyAlignment="1">
      <alignment vertical="center"/>
    </xf>
    <xf numFmtId="0" fontId="5" fillId="2" borderId="7" xfId="0" applyFont="1" applyFill="1" applyBorder="1" applyAlignment="1">
      <alignment horizontal="center" vertical="center"/>
    </xf>
    <xf numFmtId="0" fontId="18"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6"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0" fillId="0" borderId="0" xfId="0" applyFont="1" applyAlignment="1">
      <alignment horizontal="left" vertical="center"/>
    </xf>
    <xf numFmtId="0" fontId="0" fillId="0" borderId="12" xfId="0" applyBorder="1" applyAlignment="1">
      <alignment vertical="center"/>
    </xf>
    <xf numFmtId="0" fontId="0" fillId="3" borderId="7" xfId="0" applyFill="1" applyBorder="1" applyAlignment="1">
      <alignment vertical="center"/>
    </xf>
    <xf numFmtId="0" fontId="21" fillId="3" borderId="0" xfId="0" applyFont="1" applyFill="1" applyAlignment="1">
      <alignment horizontal="center" vertical="center"/>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5" fillId="0" borderId="0" xfId="0" applyFont="1" applyAlignment="1">
      <alignment horizontal="center" vertical="center"/>
    </xf>
    <xf numFmtId="4" fontId="19" fillId="0" borderId="17" xfId="0" applyNumberFormat="1" applyFont="1" applyBorder="1" applyAlignment="1">
      <alignment vertical="center"/>
    </xf>
    <xf numFmtId="4" fontId="19" fillId="0" borderId="0" xfId="0" applyNumberFormat="1" applyFont="1" applyAlignment="1">
      <alignment vertical="center"/>
    </xf>
    <xf numFmtId="166" fontId="19" fillId="0" borderId="0" xfId="0" applyNumberFormat="1" applyFont="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7" xfId="0" applyNumberFormat="1" applyFont="1" applyBorder="1" applyAlignment="1">
      <alignment vertical="center"/>
    </xf>
    <xf numFmtId="4" fontId="28" fillId="0" borderId="0" xfId="0" applyNumberFormat="1" applyFont="1" applyAlignment="1">
      <alignment vertical="center"/>
    </xf>
    <xf numFmtId="166" fontId="28" fillId="0" borderId="0" xfId="0" applyNumberFormat="1" applyFont="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4" fontId="28" fillId="0" borderId="18" xfId="0" applyNumberFormat="1" applyFont="1" applyBorder="1" applyAlignment="1">
      <alignment vertical="center"/>
    </xf>
    <xf numFmtId="4" fontId="28" fillId="0" borderId="19" xfId="0" applyNumberFormat="1" applyFont="1" applyBorder="1" applyAlignment="1">
      <alignment vertical="center"/>
    </xf>
    <xf numFmtId="166" fontId="28" fillId="0" borderId="19" xfId="0" applyNumberFormat="1" applyFont="1" applyBorder="1" applyAlignment="1">
      <alignment vertical="center"/>
    </xf>
    <xf numFmtId="4" fontId="28" fillId="0" borderId="20" xfId="0" applyNumberFormat="1" applyFont="1" applyBorder="1" applyAlignment="1">
      <alignment vertical="center"/>
    </xf>
    <xf numFmtId="0" fontId="29" fillId="0" borderId="0" xfId="0" applyFont="1" applyAlignment="1">
      <alignment horizontal="left" vertical="center"/>
    </xf>
    <xf numFmtId="0" fontId="0" fillId="0" borderId="3" xfId="0" applyBorder="1" applyAlignment="1">
      <alignment vertical="center" wrapText="1"/>
    </xf>
    <xf numFmtId="0" fontId="16"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1" fillId="3" borderId="0" xfId="0" applyFont="1" applyFill="1" applyAlignment="1">
      <alignment horizontal="left" vertical="center"/>
    </xf>
    <xf numFmtId="0" fontId="21" fillId="3"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21" fillId="3" borderId="13"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15" xfId="0" applyFont="1" applyFill="1" applyBorder="1" applyAlignment="1">
      <alignment horizontal="center" vertical="center" wrapText="1"/>
    </xf>
    <xf numFmtId="4" fontId="23" fillId="0" borderId="0" xfId="0" applyNumberFormat="1" applyFont="1"/>
    <xf numFmtId="166" fontId="31" fillId="0" borderId="10" xfId="0" applyNumberFormat="1" applyFont="1" applyBorder="1"/>
    <xf numFmtId="166" fontId="31" fillId="0" borderId="11" xfId="0" applyNumberFormat="1" applyFont="1" applyBorder="1"/>
    <xf numFmtId="4" fontId="32"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4" fontId="7" fillId="0" borderId="0" xfId="0" applyNumberFormat="1" applyFont="1"/>
    <xf numFmtId="0" fontId="9" fillId="0" borderId="17"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0" borderId="22" xfId="0" applyNumberFormat="1" applyFont="1" applyBorder="1" applyAlignment="1" applyProtection="1">
      <alignment vertical="center"/>
      <protection locked="0"/>
    </xf>
    <xf numFmtId="4" fontId="21" fillId="0" borderId="22" xfId="0" applyNumberFormat="1" applyFont="1" applyBorder="1" applyAlignment="1" applyProtection="1">
      <alignment vertical="center"/>
      <protection locked="0"/>
    </xf>
    <xf numFmtId="0" fontId="22" fillId="0" borderId="17" xfId="0" applyFont="1" applyBorder="1" applyAlignment="1">
      <alignment horizontal="left" vertical="center"/>
    </xf>
    <xf numFmtId="0" fontId="22" fillId="0" borderId="0" xfId="0" applyFont="1" applyAlignment="1">
      <alignment horizontal="center" vertical="center"/>
    </xf>
    <xf numFmtId="166" fontId="22" fillId="0" borderId="0" xfId="0" applyNumberFormat="1" applyFont="1" applyAlignment="1">
      <alignment vertical="center"/>
    </xf>
    <xf numFmtId="166" fontId="22" fillId="0" borderId="12" xfId="0" applyNumberFormat="1" applyFont="1" applyBorder="1" applyAlignment="1">
      <alignment vertical="center"/>
    </xf>
    <xf numFmtId="0" fontId="21" fillId="0" borderId="0" xfId="0" applyFont="1" applyAlignment="1">
      <alignment horizontal="left" vertical="center"/>
    </xf>
    <xf numFmtId="4" fontId="0" fillId="0" borderId="0" xfId="0" applyNumberFormat="1" applyAlignment="1">
      <alignment vertical="center"/>
    </xf>
    <xf numFmtId="0" fontId="33" fillId="0" borderId="0" xfId="0" applyFont="1" applyAlignment="1">
      <alignment horizontal="left" vertical="center"/>
    </xf>
    <xf numFmtId="0" fontId="34" fillId="0" borderId="0" xfId="0" applyFont="1" applyAlignment="1">
      <alignment horizontal="left" vertical="center" wrapText="1"/>
    </xf>
    <xf numFmtId="0" fontId="0" fillId="0" borderId="17" xfId="0" applyBorder="1" applyAlignment="1">
      <alignment vertical="center"/>
    </xf>
    <xf numFmtId="0" fontId="35"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7"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17" xfId="0" applyFont="1" applyBorder="1" applyAlignment="1">
      <alignment vertical="center"/>
    </xf>
    <xf numFmtId="0" fontId="11" fillId="0" borderId="12" xfId="0" applyFont="1" applyBorder="1" applyAlignment="1">
      <alignment vertical="center"/>
    </xf>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3" xfId="0" applyFont="1" applyBorder="1" applyAlignment="1">
      <alignment vertical="center"/>
    </xf>
    <xf numFmtId="0" fontId="36" fillId="0" borderId="17" xfId="0" applyFont="1" applyBorder="1" applyAlignment="1">
      <alignment horizontal="left" vertical="center"/>
    </xf>
    <xf numFmtId="0" fontId="36" fillId="0" borderId="0" xfId="0" applyFont="1" applyAlignment="1">
      <alignment horizontal="center"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17" xfId="0" applyFont="1" applyBorder="1" applyAlignment="1">
      <alignment vertical="center"/>
    </xf>
    <xf numFmtId="0" fontId="12" fillId="0" borderId="12"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0" fontId="3" fillId="0" borderId="0" xfId="0" applyFont="1" applyAlignment="1">
      <alignment horizontal="left" vertical="center" wrapText="1"/>
    </xf>
    <xf numFmtId="4" fontId="16"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17"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21" fillId="3" borderId="6" xfId="0" applyFont="1" applyFill="1" applyBorder="1" applyAlignment="1">
      <alignment horizontal="center" vertical="center"/>
    </xf>
    <xf numFmtId="0" fontId="21" fillId="3" borderId="7" xfId="0" applyFont="1" applyFill="1" applyBorder="1" applyAlignment="1">
      <alignment horizontal="left" vertical="center"/>
    </xf>
    <xf numFmtId="0" fontId="21" fillId="3" borderId="7" xfId="0" applyFont="1" applyFill="1" applyBorder="1" applyAlignment="1">
      <alignment horizontal="center" vertical="center"/>
    </xf>
    <xf numFmtId="0" fontId="21" fillId="3" borderId="7" xfId="0" applyFont="1" applyFill="1" applyBorder="1" applyAlignment="1">
      <alignment horizontal="right" vertical="center"/>
    </xf>
    <xf numFmtId="0" fontId="21" fillId="3" borderId="21" xfId="0" applyFont="1" applyFill="1" applyBorder="1" applyAlignment="1">
      <alignment horizontal="left" vertical="center"/>
    </xf>
    <xf numFmtId="4" fontId="23" fillId="0" borderId="0" xfId="0" applyNumberFormat="1" applyFont="1" applyAlignment="1">
      <alignment horizontal="right" vertical="center"/>
    </xf>
    <xf numFmtId="4" fontId="23"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9" fillId="0" borderId="16" xfId="0" applyFont="1" applyBorder="1" applyAlignment="1">
      <alignment horizontal="center" vertical="center"/>
    </xf>
    <xf numFmtId="0" fontId="19" fillId="0" borderId="10" xfId="0" applyFont="1" applyBorder="1" applyAlignment="1">
      <alignment horizontal="left" vertical="center"/>
    </xf>
    <xf numFmtId="0" fontId="20" fillId="0" borderId="17" xfId="0" applyFont="1" applyBorder="1" applyAlignment="1">
      <alignment horizontal="left" vertical="center"/>
    </xf>
    <xf numFmtId="0" fontId="20" fillId="0" borderId="0" xfId="0" applyFont="1" applyAlignment="1">
      <alignment horizontal="left" vertical="center"/>
    </xf>
    <xf numFmtId="0" fontId="5" fillId="2" borderId="7" xfId="0" applyFont="1" applyFill="1" applyBorder="1" applyAlignment="1">
      <alignment horizontal="left" vertical="center"/>
    </xf>
    <xf numFmtId="0" fontId="0" fillId="2" borderId="7" xfId="0" applyFill="1" applyBorder="1" applyAlignment="1">
      <alignment vertical="center"/>
    </xf>
    <xf numFmtId="4" fontId="5" fillId="2" borderId="7" xfId="0" applyNumberFormat="1" applyFont="1" applyFill="1" applyBorder="1" applyAlignment="1">
      <alignment vertical="center"/>
    </xf>
    <xf numFmtId="0" fontId="0" fillId="2" borderId="21" xfId="0" applyFill="1" applyBorder="1" applyAlignment="1">
      <alignmen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4" borderId="0" xfId="0" applyFont="1" applyFill="1" applyAlignment="1" applyProtection="1">
      <alignment horizontal="left" vertical="center"/>
      <protection locked="0"/>
    </xf>
    <xf numFmtId="49" fontId="3" fillId="4"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49" fontId="3" fillId="4" borderId="0" xfId="0" applyNumberFormat="1" applyFont="1" applyFill="1" applyAlignment="1" applyProtection="1">
      <alignment horizontal="left" vertical="center"/>
      <protection locked="0"/>
    </xf>
    <xf numFmtId="0" fontId="14" fillId="0" borderId="0" xfId="0" applyFont="1" applyFill="1" applyAlignment="1">
      <alignment horizontal="center" vertical="center"/>
    </xf>
    <xf numFmtId="0" fontId="0" fillId="0" borderId="0" xfId="0" applyFill="1"/>
    <xf numFmtId="0" fontId="39" fillId="0" borderId="0" xfId="0" applyFont="1" applyAlignment="1">
      <alignment horizontal="left" vertical="center"/>
    </xf>
    <xf numFmtId="0" fontId="40" fillId="0" borderId="0" xfId="0" applyFont="1" applyAlignment="1">
      <alignment horizontal="left" vertical="top" wrapText="1"/>
    </xf>
    <xf numFmtId="0" fontId="40" fillId="0" borderId="0" xfId="0" applyFont="1" applyAlignment="1">
      <alignment horizontal="left" vertical="center"/>
    </xf>
    <xf numFmtId="0" fontId="17" fillId="0" borderId="0" xfId="0" applyFont="1" applyAlignment="1">
      <alignment horizontal="left" vertical="center"/>
    </xf>
    <xf numFmtId="4" fontId="21" fillId="4" borderId="22" xfId="0" applyNumberFormat="1" applyFont="1" applyFill="1" applyBorder="1" applyAlignment="1" applyProtection="1">
      <alignment vertical="center"/>
      <protection locked="0"/>
    </xf>
    <xf numFmtId="4" fontId="36" fillId="4" borderId="22" xfId="0" applyNumberFormat="1" applyFont="1" applyFill="1" applyBorder="1" applyAlignment="1" applyProtection="1">
      <alignmen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9"/>
  <sheetViews>
    <sheetView showGridLines="0" tabSelected="1" workbookViewId="0" topLeftCell="A1">
      <selection activeCell="E14" sqref="E14:AJ14"/>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7.00390625" style="0" customWidth="1"/>
    <col min="45" max="47" width="0.13671875" style="0" hidden="1" customWidth="1"/>
    <col min="48" max="48" width="18.00390625" style="0" hidden="1" customWidth="1"/>
    <col min="49" max="49" width="0.13671875" style="0" hidden="1" customWidth="1"/>
    <col min="50" max="50" width="19.421875" style="0" hidden="1" customWidth="1"/>
    <col min="51" max="51" width="15.28125" style="0" hidden="1" customWidth="1"/>
    <col min="52" max="52" width="0.13671875" style="0" hidden="1" customWidth="1"/>
    <col min="53" max="53" width="22.8515625" style="0" hidden="1" customWidth="1"/>
    <col min="54" max="54" width="13.28125" style="0" hidden="1" customWidth="1"/>
    <col min="55" max="55" width="21.140625" style="0" hidden="1" customWidth="1"/>
    <col min="56" max="56" width="26.00390625" style="0" hidden="1" customWidth="1"/>
    <col min="57" max="57" width="63.421875" style="0" customWidth="1"/>
    <col min="71" max="91" width="9.28125" style="0" hidden="1" customWidth="1"/>
  </cols>
  <sheetData>
    <row r="1" spans="1:74" ht="12">
      <c r="A1" s="15" t="s">
        <v>0</v>
      </c>
      <c r="AZ1" s="15" t="s">
        <v>1</v>
      </c>
      <c r="BA1" s="15" t="s">
        <v>2</v>
      </c>
      <c r="BB1" s="15" t="s">
        <v>1</v>
      </c>
      <c r="BT1" s="15" t="s">
        <v>3</v>
      </c>
      <c r="BU1" s="15" t="s">
        <v>3</v>
      </c>
      <c r="BV1" s="15" t="s">
        <v>4</v>
      </c>
    </row>
    <row r="2" spans="44:72" ht="36.95" customHeight="1">
      <c r="AR2" s="213"/>
      <c r="AS2" s="214"/>
      <c r="AT2" s="214"/>
      <c r="AU2" s="214"/>
      <c r="AV2" s="214"/>
      <c r="AW2" s="214"/>
      <c r="AX2" s="214"/>
      <c r="AY2" s="214"/>
      <c r="AZ2" s="214"/>
      <c r="BA2" s="214"/>
      <c r="BB2" s="214"/>
      <c r="BC2" s="214"/>
      <c r="BD2" s="214"/>
      <c r="BE2" s="214"/>
      <c r="BS2" s="16" t="s">
        <v>5</v>
      </c>
      <c r="BT2" s="16" t="s">
        <v>6</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5</v>
      </c>
      <c r="BT3" s="16" t="s">
        <v>7</v>
      </c>
    </row>
    <row r="4" spans="2:71" ht="24.95" customHeight="1">
      <c r="B4" s="19"/>
      <c r="D4" s="20" t="s">
        <v>8</v>
      </c>
      <c r="AR4" s="19"/>
      <c r="AS4" s="21" t="s">
        <v>9</v>
      </c>
      <c r="BE4" s="215" t="s">
        <v>935</v>
      </c>
      <c r="BS4" s="16" t="s">
        <v>10</v>
      </c>
    </row>
    <row r="5" spans="2:71" ht="12" customHeight="1">
      <c r="B5" s="19"/>
      <c r="D5" s="22" t="s">
        <v>11</v>
      </c>
      <c r="K5" s="173" t="s">
        <v>12</v>
      </c>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R5" s="19"/>
      <c r="BE5" s="216" t="s">
        <v>936</v>
      </c>
      <c r="BS5" s="16" t="s">
        <v>5</v>
      </c>
    </row>
    <row r="6" spans="2:71" ht="36.95" customHeight="1">
      <c r="B6" s="19"/>
      <c r="D6" s="24" t="s">
        <v>13</v>
      </c>
      <c r="K6" s="175" t="s">
        <v>14</v>
      </c>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R6" s="19"/>
      <c r="BE6" s="217"/>
      <c r="BS6" s="16" t="s">
        <v>5</v>
      </c>
    </row>
    <row r="7" spans="2:71" ht="12" customHeight="1">
      <c r="B7" s="19"/>
      <c r="D7" s="25" t="s">
        <v>15</v>
      </c>
      <c r="K7" s="23" t="s">
        <v>1</v>
      </c>
      <c r="AK7" s="25" t="s">
        <v>16</v>
      </c>
      <c r="AN7" s="23" t="s">
        <v>1</v>
      </c>
      <c r="AR7" s="19"/>
      <c r="BE7" s="217"/>
      <c r="BS7" s="16" t="s">
        <v>5</v>
      </c>
    </row>
    <row r="8" spans="2:71" ht="12" customHeight="1">
      <c r="B8" s="19"/>
      <c r="D8" s="25" t="s">
        <v>17</v>
      </c>
      <c r="K8" s="23" t="s">
        <v>18</v>
      </c>
      <c r="AK8" s="25" t="s">
        <v>19</v>
      </c>
      <c r="AN8" s="209" t="s">
        <v>20</v>
      </c>
      <c r="AR8" s="19"/>
      <c r="BE8" s="217"/>
      <c r="BS8" s="16" t="s">
        <v>5</v>
      </c>
    </row>
    <row r="9" spans="2:71" ht="14.45" customHeight="1">
      <c r="B9" s="19"/>
      <c r="AR9" s="19"/>
      <c r="BE9" s="217"/>
      <c r="BS9" s="16" t="s">
        <v>5</v>
      </c>
    </row>
    <row r="10" spans="2:71" ht="12" customHeight="1">
      <c r="B10" s="19"/>
      <c r="D10" s="25" t="s">
        <v>21</v>
      </c>
      <c r="AK10" s="25" t="s">
        <v>22</v>
      </c>
      <c r="AN10" s="23" t="s">
        <v>1</v>
      </c>
      <c r="AR10" s="19"/>
      <c r="BE10" s="217"/>
      <c r="BS10" s="16" t="s">
        <v>5</v>
      </c>
    </row>
    <row r="11" spans="2:71" ht="18.4" customHeight="1">
      <c r="B11" s="19"/>
      <c r="E11" s="23" t="s">
        <v>18</v>
      </c>
      <c r="AK11" s="25" t="s">
        <v>23</v>
      </c>
      <c r="AN11" s="23" t="s">
        <v>1</v>
      </c>
      <c r="AR11" s="19"/>
      <c r="BE11" s="217"/>
      <c r="BS11" s="16" t="s">
        <v>5</v>
      </c>
    </row>
    <row r="12" spans="2:71" ht="6.95" customHeight="1">
      <c r="B12" s="19"/>
      <c r="AR12" s="19"/>
      <c r="BE12" s="217"/>
      <c r="BS12" s="16" t="s">
        <v>5</v>
      </c>
    </row>
    <row r="13" spans="2:71" ht="12" customHeight="1">
      <c r="B13" s="19"/>
      <c r="D13" s="25" t="s">
        <v>933</v>
      </c>
      <c r="AK13" s="25" t="s">
        <v>22</v>
      </c>
      <c r="AN13" s="212" t="s">
        <v>934</v>
      </c>
      <c r="AR13" s="19"/>
      <c r="BE13" s="217"/>
      <c r="BS13" s="16" t="s">
        <v>5</v>
      </c>
    </row>
    <row r="14" spans="2:71" ht="12.75">
      <c r="B14" s="19"/>
      <c r="E14" s="210" t="s">
        <v>934</v>
      </c>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5" t="s">
        <v>23</v>
      </c>
      <c r="AN14" s="212" t="s">
        <v>934</v>
      </c>
      <c r="AR14" s="19"/>
      <c r="BE14" s="217"/>
      <c r="BS14" s="16" t="s">
        <v>5</v>
      </c>
    </row>
    <row r="15" spans="2:71" ht="6.95" customHeight="1">
      <c r="B15" s="19"/>
      <c r="AR15" s="19"/>
      <c r="BE15" s="217"/>
      <c r="BS15" s="16" t="s">
        <v>3</v>
      </c>
    </row>
    <row r="16" spans="2:71" ht="12" customHeight="1">
      <c r="B16" s="19"/>
      <c r="D16" s="25" t="s">
        <v>24</v>
      </c>
      <c r="AK16" s="25" t="s">
        <v>22</v>
      </c>
      <c r="AN16" s="23" t="s">
        <v>1</v>
      </c>
      <c r="AR16" s="19"/>
      <c r="BE16" s="217"/>
      <c r="BS16" s="16" t="s">
        <v>3</v>
      </c>
    </row>
    <row r="17" spans="2:71" ht="18.4" customHeight="1">
      <c r="B17" s="19"/>
      <c r="E17" s="23" t="s">
        <v>18</v>
      </c>
      <c r="AK17" s="25" t="s">
        <v>23</v>
      </c>
      <c r="AN17" s="23" t="s">
        <v>1</v>
      </c>
      <c r="AR17" s="19"/>
      <c r="BE17" s="217"/>
      <c r="BS17" s="16" t="s">
        <v>25</v>
      </c>
    </row>
    <row r="18" spans="2:71" ht="6.95" customHeight="1">
      <c r="B18" s="19"/>
      <c r="AR18" s="19"/>
      <c r="BE18" s="217"/>
      <c r="BS18" s="16" t="s">
        <v>5</v>
      </c>
    </row>
    <row r="19" spans="2:71" ht="12" customHeight="1">
      <c r="B19" s="19"/>
      <c r="D19" s="25" t="s">
        <v>26</v>
      </c>
      <c r="AK19" s="25" t="s">
        <v>22</v>
      </c>
      <c r="AN19" s="23" t="s">
        <v>1</v>
      </c>
      <c r="AR19" s="19"/>
      <c r="BE19" s="217"/>
      <c r="BS19" s="16" t="s">
        <v>5</v>
      </c>
    </row>
    <row r="20" spans="2:71" ht="18.4" customHeight="1">
      <c r="B20" s="19"/>
      <c r="E20" s="23" t="s">
        <v>18</v>
      </c>
      <c r="AK20" s="25" t="s">
        <v>23</v>
      </c>
      <c r="AN20" s="23" t="s">
        <v>1</v>
      </c>
      <c r="AR20" s="19"/>
      <c r="BE20" s="217"/>
      <c r="BS20" s="16" t="s">
        <v>25</v>
      </c>
    </row>
    <row r="21" spans="2:57" ht="6.95" customHeight="1">
      <c r="B21" s="19"/>
      <c r="AR21" s="19"/>
      <c r="BE21" s="217"/>
    </row>
    <row r="22" spans="2:57" ht="12" customHeight="1">
      <c r="B22" s="19"/>
      <c r="D22" s="25" t="s">
        <v>27</v>
      </c>
      <c r="AR22" s="19"/>
      <c r="BE22" s="217"/>
    </row>
    <row r="23" spans="2:57" ht="16.5" customHeight="1">
      <c r="B23" s="19"/>
      <c r="E23" s="176" t="s">
        <v>1</v>
      </c>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R23" s="19"/>
      <c r="BE23" s="217"/>
    </row>
    <row r="24" spans="2:57" ht="6.95" customHeight="1">
      <c r="B24" s="19"/>
      <c r="AR24" s="19"/>
      <c r="BE24" s="217"/>
    </row>
    <row r="25" spans="2:57" ht="6.95" customHeight="1">
      <c r="B25" s="19"/>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R25" s="19"/>
      <c r="BE25" s="217"/>
    </row>
    <row r="26" spans="2:57" s="1" customFormat="1" ht="25.9" customHeight="1">
      <c r="B26" s="28"/>
      <c r="D26" s="29" t="s">
        <v>28</v>
      </c>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177">
        <f>ROUND(AG94,2)</f>
        <v>0</v>
      </c>
      <c r="AL26" s="178"/>
      <c r="AM26" s="178"/>
      <c r="AN26" s="178"/>
      <c r="AO26" s="178"/>
      <c r="AR26" s="28"/>
      <c r="BE26" s="217"/>
    </row>
    <row r="27" spans="2:57" s="1" customFormat="1" ht="6.95" customHeight="1">
      <c r="B27" s="28"/>
      <c r="AR27" s="28"/>
      <c r="BE27" s="217"/>
    </row>
    <row r="28" spans="2:57" s="1" customFormat="1" ht="12.75">
      <c r="B28" s="28"/>
      <c r="L28" s="179" t="s">
        <v>29</v>
      </c>
      <c r="M28" s="179"/>
      <c r="N28" s="179"/>
      <c r="O28" s="179"/>
      <c r="P28" s="179"/>
      <c r="W28" s="179" t="s">
        <v>30</v>
      </c>
      <c r="X28" s="179"/>
      <c r="Y28" s="179"/>
      <c r="Z28" s="179"/>
      <c r="AA28" s="179"/>
      <c r="AB28" s="179"/>
      <c r="AC28" s="179"/>
      <c r="AD28" s="179"/>
      <c r="AE28" s="179"/>
      <c r="AK28" s="179" t="s">
        <v>31</v>
      </c>
      <c r="AL28" s="179"/>
      <c r="AM28" s="179"/>
      <c r="AN28" s="179"/>
      <c r="AO28" s="179"/>
      <c r="AR28" s="28"/>
      <c r="BE28" s="217"/>
    </row>
    <row r="29" spans="2:57" s="2" customFormat="1" ht="14.45" customHeight="1">
      <c r="B29" s="32"/>
      <c r="D29" s="25" t="s">
        <v>32</v>
      </c>
      <c r="F29" s="25" t="s">
        <v>33</v>
      </c>
      <c r="L29" s="182">
        <v>0.21</v>
      </c>
      <c r="M29" s="181"/>
      <c r="N29" s="181"/>
      <c r="O29" s="181"/>
      <c r="P29" s="181"/>
      <c r="W29" s="180">
        <f>ROUND(AZ94,2)</f>
        <v>0</v>
      </c>
      <c r="X29" s="181"/>
      <c r="Y29" s="181"/>
      <c r="Z29" s="181"/>
      <c r="AA29" s="181"/>
      <c r="AB29" s="181"/>
      <c r="AC29" s="181"/>
      <c r="AD29" s="181"/>
      <c r="AE29" s="181"/>
      <c r="AK29" s="180">
        <f>ROUND(AV94,2)</f>
        <v>0</v>
      </c>
      <c r="AL29" s="181"/>
      <c r="AM29" s="181"/>
      <c r="AN29" s="181"/>
      <c r="AO29" s="181"/>
      <c r="AR29" s="32"/>
      <c r="BE29" s="218"/>
    </row>
    <row r="30" spans="2:57" s="2" customFormat="1" ht="14.45" customHeight="1">
      <c r="B30" s="32"/>
      <c r="F30" s="25" t="s">
        <v>34</v>
      </c>
      <c r="L30" s="182">
        <v>0.15</v>
      </c>
      <c r="M30" s="181"/>
      <c r="N30" s="181"/>
      <c r="O30" s="181"/>
      <c r="P30" s="181"/>
      <c r="W30" s="180">
        <f>ROUND(BA94,2)</f>
        <v>0</v>
      </c>
      <c r="X30" s="181"/>
      <c r="Y30" s="181"/>
      <c r="Z30" s="181"/>
      <c r="AA30" s="181"/>
      <c r="AB30" s="181"/>
      <c r="AC30" s="181"/>
      <c r="AD30" s="181"/>
      <c r="AE30" s="181"/>
      <c r="AK30" s="180">
        <f>ROUND(AW94,2)</f>
        <v>0</v>
      </c>
      <c r="AL30" s="181"/>
      <c r="AM30" s="181"/>
      <c r="AN30" s="181"/>
      <c r="AO30" s="181"/>
      <c r="AR30" s="32"/>
      <c r="BE30" s="218"/>
    </row>
    <row r="31" spans="2:57" s="2" customFormat="1" ht="14.45" customHeight="1" hidden="1">
      <c r="B31" s="32"/>
      <c r="F31" s="25" t="s">
        <v>35</v>
      </c>
      <c r="L31" s="182">
        <v>0.21</v>
      </c>
      <c r="M31" s="181"/>
      <c r="N31" s="181"/>
      <c r="O31" s="181"/>
      <c r="P31" s="181"/>
      <c r="W31" s="180">
        <f>ROUND(BB94,2)</f>
        <v>0</v>
      </c>
      <c r="X31" s="181"/>
      <c r="Y31" s="181"/>
      <c r="Z31" s="181"/>
      <c r="AA31" s="181"/>
      <c r="AB31" s="181"/>
      <c r="AC31" s="181"/>
      <c r="AD31" s="181"/>
      <c r="AE31" s="181"/>
      <c r="AK31" s="180">
        <v>0</v>
      </c>
      <c r="AL31" s="181"/>
      <c r="AM31" s="181"/>
      <c r="AN31" s="181"/>
      <c r="AO31" s="181"/>
      <c r="AR31" s="32"/>
      <c r="BE31" s="218"/>
    </row>
    <row r="32" spans="2:57" s="2" customFormat="1" ht="14.45" customHeight="1" hidden="1">
      <c r="B32" s="32"/>
      <c r="F32" s="25" t="s">
        <v>36</v>
      </c>
      <c r="L32" s="182">
        <v>0.15</v>
      </c>
      <c r="M32" s="181"/>
      <c r="N32" s="181"/>
      <c r="O32" s="181"/>
      <c r="P32" s="181"/>
      <c r="W32" s="180">
        <f>ROUND(BC94,2)</f>
        <v>0</v>
      </c>
      <c r="X32" s="181"/>
      <c r="Y32" s="181"/>
      <c r="Z32" s="181"/>
      <c r="AA32" s="181"/>
      <c r="AB32" s="181"/>
      <c r="AC32" s="181"/>
      <c r="AD32" s="181"/>
      <c r="AE32" s="181"/>
      <c r="AK32" s="180">
        <v>0</v>
      </c>
      <c r="AL32" s="181"/>
      <c r="AM32" s="181"/>
      <c r="AN32" s="181"/>
      <c r="AO32" s="181"/>
      <c r="AR32" s="32"/>
      <c r="BE32" s="218"/>
    </row>
    <row r="33" spans="2:57" s="2" customFormat="1" ht="14.45" customHeight="1" hidden="1">
      <c r="B33" s="32"/>
      <c r="F33" s="25" t="s">
        <v>37</v>
      </c>
      <c r="L33" s="182">
        <v>0</v>
      </c>
      <c r="M33" s="181"/>
      <c r="N33" s="181"/>
      <c r="O33" s="181"/>
      <c r="P33" s="181"/>
      <c r="W33" s="180">
        <f>ROUND(BD94,2)</f>
        <v>0</v>
      </c>
      <c r="X33" s="181"/>
      <c r="Y33" s="181"/>
      <c r="Z33" s="181"/>
      <c r="AA33" s="181"/>
      <c r="AB33" s="181"/>
      <c r="AC33" s="181"/>
      <c r="AD33" s="181"/>
      <c r="AE33" s="181"/>
      <c r="AK33" s="180">
        <v>0</v>
      </c>
      <c r="AL33" s="181"/>
      <c r="AM33" s="181"/>
      <c r="AN33" s="181"/>
      <c r="AO33" s="181"/>
      <c r="AR33" s="32"/>
      <c r="BE33" s="218"/>
    </row>
    <row r="34" spans="2:57" s="1" customFormat="1" ht="6.95" customHeight="1">
      <c r="B34" s="28"/>
      <c r="AR34" s="28"/>
      <c r="BE34" s="217"/>
    </row>
    <row r="35" spans="2:44" s="1" customFormat="1" ht="25.9" customHeight="1">
      <c r="B35" s="28"/>
      <c r="C35" s="33"/>
      <c r="D35" s="34" t="s">
        <v>38</v>
      </c>
      <c r="E35" s="35"/>
      <c r="F35" s="35"/>
      <c r="G35" s="35"/>
      <c r="H35" s="35"/>
      <c r="I35" s="35"/>
      <c r="J35" s="35"/>
      <c r="K35" s="35"/>
      <c r="L35" s="35"/>
      <c r="M35" s="35"/>
      <c r="N35" s="35"/>
      <c r="O35" s="35"/>
      <c r="P35" s="35"/>
      <c r="Q35" s="35"/>
      <c r="R35" s="35"/>
      <c r="S35" s="35"/>
      <c r="T35" s="36" t="s">
        <v>39</v>
      </c>
      <c r="U35" s="35"/>
      <c r="V35" s="35"/>
      <c r="W35" s="35"/>
      <c r="X35" s="202" t="s">
        <v>40</v>
      </c>
      <c r="Y35" s="203"/>
      <c r="Z35" s="203"/>
      <c r="AA35" s="203"/>
      <c r="AB35" s="203"/>
      <c r="AC35" s="35"/>
      <c r="AD35" s="35"/>
      <c r="AE35" s="35"/>
      <c r="AF35" s="35"/>
      <c r="AG35" s="35"/>
      <c r="AH35" s="35"/>
      <c r="AI35" s="35"/>
      <c r="AJ35" s="35"/>
      <c r="AK35" s="204">
        <f>SUM(AK26:AK33)</f>
        <v>0</v>
      </c>
      <c r="AL35" s="203"/>
      <c r="AM35" s="203"/>
      <c r="AN35" s="203"/>
      <c r="AO35" s="205"/>
      <c r="AP35" s="33"/>
      <c r="AQ35" s="33"/>
      <c r="AR35" s="28"/>
    </row>
    <row r="36" spans="2:44" s="1" customFormat="1" ht="6.95" customHeight="1">
      <c r="B36" s="28"/>
      <c r="AR36" s="28"/>
    </row>
    <row r="37" spans="2:44" s="1" customFormat="1" ht="14.45" customHeight="1">
      <c r="B37" s="28"/>
      <c r="AR37" s="28"/>
    </row>
    <row r="38" spans="2:44" ht="14.45" customHeight="1">
      <c r="B38" s="19"/>
      <c r="AR38" s="19"/>
    </row>
    <row r="39" spans="2:44" ht="14.45" customHeight="1">
      <c r="B39" s="19"/>
      <c r="AR39" s="19"/>
    </row>
    <row r="40" spans="2:44" ht="14.45" customHeight="1">
      <c r="B40" s="19"/>
      <c r="AR40" s="19"/>
    </row>
    <row r="41" spans="2:44" ht="14.45" customHeight="1">
      <c r="B41" s="19"/>
      <c r="AR41" s="19"/>
    </row>
    <row r="42" spans="2:44" ht="14.45" customHeight="1">
      <c r="B42" s="19"/>
      <c r="AR42" s="19"/>
    </row>
    <row r="43" spans="2:44" ht="14.45" customHeight="1">
      <c r="B43" s="19"/>
      <c r="AR43" s="19"/>
    </row>
    <row r="44" spans="2:44" ht="14.45" customHeight="1">
      <c r="B44" s="19"/>
      <c r="AR44" s="19"/>
    </row>
    <row r="45" spans="2:44" ht="14.45" customHeight="1">
      <c r="B45" s="19"/>
      <c r="AR45" s="19"/>
    </row>
    <row r="46" spans="2:44" ht="14.45" customHeight="1">
      <c r="B46" s="19"/>
      <c r="AR46" s="19"/>
    </row>
    <row r="47" spans="2:44" ht="14.45" customHeight="1">
      <c r="B47" s="19"/>
      <c r="AR47" s="19"/>
    </row>
    <row r="48" spans="2:44" ht="14.45" customHeight="1">
      <c r="B48" s="19"/>
      <c r="AR48" s="19"/>
    </row>
    <row r="49" spans="2:44" s="1" customFormat="1" ht="14.45" customHeight="1">
      <c r="B49" s="28"/>
      <c r="D49" s="37" t="s">
        <v>41</v>
      </c>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7" t="s">
        <v>42</v>
      </c>
      <c r="AI49" s="38"/>
      <c r="AJ49" s="38"/>
      <c r="AK49" s="38"/>
      <c r="AL49" s="38"/>
      <c r="AM49" s="38"/>
      <c r="AN49" s="38"/>
      <c r="AO49" s="38"/>
      <c r="AR49" s="28"/>
    </row>
    <row r="50" spans="2:44" ht="12">
      <c r="B50" s="19"/>
      <c r="AR50" s="19"/>
    </row>
    <row r="51" spans="2:44" ht="12">
      <c r="B51" s="19"/>
      <c r="AR51" s="19"/>
    </row>
    <row r="52" spans="2:44" ht="12">
      <c r="B52" s="19"/>
      <c r="AR52" s="19"/>
    </row>
    <row r="53" spans="2:44" ht="12">
      <c r="B53" s="19"/>
      <c r="AR53" s="19"/>
    </row>
    <row r="54" spans="2:44" ht="12">
      <c r="B54" s="19"/>
      <c r="AR54" s="19"/>
    </row>
    <row r="55" spans="2:44" ht="12">
      <c r="B55" s="19"/>
      <c r="AR55" s="19"/>
    </row>
    <row r="56" spans="2:44" ht="12">
      <c r="B56" s="19"/>
      <c r="AR56" s="19"/>
    </row>
    <row r="57" spans="2:44" ht="12">
      <c r="B57" s="19"/>
      <c r="AR57" s="19"/>
    </row>
    <row r="58" spans="2:44" ht="12">
      <c r="B58" s="19"/>
      <c r="AR58" s="19"/>
    </row>
    <row r="59" spans="2:44" ht="12">
      <c r="B59" s="19"/>
      <c r="AR59" s="19"/>
    </row>
    <row r="60" spans="2:44" s="1" customFormat="1" ht="12.75">
      <c r="B60" s="28"/>
      <c r="D60" s="39" t="s">
        <v>43</v>
      </c>
      <c r="E60" s="30"/>
      <c r="F60" s="30"/>
      <c r="G60" s="30"/>
      <c r="H60" s="30"/>
      <c r="I60" s="30"/>
      <c r="J60" s="30"/>
      <c r="K60" s="30"/>
      <c r="L60" s="30"/>
      <c r="M60" s="30"/>
      <c r="N60" s="30"/>
      <c r="O60" s="30"/>
      <c r="P60" s="30"/>
      <c r="Q60" s="30"/>
      <c r="R60" s="30"/>
      <c r="S60" s="30"/>
      <c r="T60" s="30"/>
      <c r="U60" s="30"/>
      <c r="V60" s="39" t="s">
        <v>44</v>
      </c>
      <c r="W60" s="30"/>
      <c r="X60" s="30"/>
      <c r="Y60" s="30"/>
      <c r="Z60" s="30"/>
      <c r="AA60" s="30"/>
      <c r="AB60" s="30"/>
      <c r="AC60" s="30"/>
      <c r="AD60" s="30"/>
      <c r="AE60" s="30"/>
      <c r="AF60" s="30"/>
      <c r="AG60" s="30"/>
      <c r="AH60" s="39" t="s">
        <v>43</v>
      </c>
      <c r="AI60" s="30"/>
      <c r="AJ60" s="30"/>
      <c r="AK60" s="30"/>
      <c r="AL60" s="30"/>
      <c r="AM60" s="39" t="s">
        <v>44</v>
      </c>
      <c r="AN60" s="30"/>
      <c r="AO60" s="30"/>
      <c r="AR60" s="28"/>
    </row>
    <row r="61" spans="2:44" ht="12">
      <c r="B61" s="19"/>
      <c r="AR61" s="19"/>
    </row>
    <row r="62" spans="2:44" ht="12">
      <c r="B62" s="19"/>
      <c r="AR62" s="19"/>
    </row>
    <row r="63" spans="2:44" ht="12">
      <c r="B63" s="19"/>
      <c r="AR63" s="19"/>
    </row>
    <row r="64" spans="2:44" s="1" customFormat="1" ht="12.75">
      <c r="B64" s="28"/>
      <c r="D64" s="37" t="s">
        <v>45</v>
      </c>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7" t="s">
        <v>937</v>
      </c>
      <c r="AI64" s="38"/>
      <c r="AJ64" s="38"/>
      <c r="AK64" s="38"/>
      <c r="AL64" s="38"/>
      <c r="AM64" s="38"/>
      <c r="AN64" s="38"/>
      <c r="AO64" s="38"/>
      <c r="AR64" s="28"/>
    </row>
    <row r="65" spans="2:44" ht="12">
      <c r="B65" s="19"/>
      <c r="AR65" s="19"/>
    </row>
    <row r="66" spans="2:44" ht="12">
      <c r="B66" s="19"/>
      <c r="AR66" s="19"/>
    </row>
    <row r="67" spans="2:44" ht="12">
      <c r="B67" s="19"/>
      <c r="AR67" s="19"/>
    </row>
    <row r="68" spans="2:44" ht="12">
      <c r="B68" s="19"/>
      <c r="AR68" s="19"/>
    </row>
    <row r="69" spans="2:44" ht="12">
      <c r="B69" s="19"/>
      <c r="AR69" s="19"/>
    </row>
    <row r="70" spans="2:44" ht="12">
      <c r="B70" s="19"/>
      <c r="AR70" s="19"/>
    </row>
    <row r="71" spans="2:44" ht="12">
      <c r="B71" s="19"/>
      <c r="AR71" s="19"/>
    </row>
    <row r="72" spans="2:44" ht="12">
      <c r="B72" s="19"/>
      <c r="AR72" s="19"/>
    </row>
    <row r="73" spans="2:44" ht="12">
      <c r="B73" s="19"/>
      <c r="AR73" s="19"/>
    </row>
    <row r="74" spans="2:44" ht="12">
      <c r="B74" s="19"/>
      <c r="AR74" s="19"/>
    </row>
    <row r="75" spans="2:44" s="1" customFormat="1" ht="12.75">
      <c r="B75" s="28"/>
      <c r="D75" s="39" t="s">
        <v>43</v>
      </c>
      <c r="E75" s="30"/>
      <c r="F75" s="30"/>
      <c r="G75" s="30"/>
      <c r="H75" s="30"/>
      <c r="I75" s="30"/>
      <c r="J75" s="30"/>
      <c r="K75" s="30"/>
      <c r="L75" s="30"/>
      <c r="M75" s="30"/>
      <c r="N75" s="30"/>
      <c r="O75" s="30"/>
      <c r="P75" s="30"/>
      <c r="Q75" s="30"/>
      <c r="R75" s="30"/>
      <c r="S75" s="30"/>
      <c r="T75" s="30"/>
      <c r="U75" s="30"/>
      <c r="V75" s="39" t="s">
        <v>44</v>
      </c>
      <c r="W75" s="30"/>
      <c r="X75" s="30"/>
      <c r="Y75" s="30"/>
      <c r="Z75" s="30"/>
      <c r="AA75" s="30"/>
      <c r="AB75" s="30"/>
      <c r="AC75" s="30"/>
      <c r="AD75" s="30"/>
      <c r="AE75" s="30"/>
      <c r="AF75" s="30"/>
      <c r="AG75" s="30"/>
      <c r="AH75" s="39" t="s">
        <v>43</v>
      </c>
      <c r="AI75" s="30"/>
      <c r="AJ75" s="30"/>
      <c r="AK75" s="30"/>
      <c r="AL75" s="30"/>
      <c r="AM75" s="39" t="s">
        <v>44</v>
      </c>
      <c r="AN75" s="30"/>
      <c r="AO75" s="30"/>
      <c r="AR75" s="28"/>
    </row>
    <row r="76" spans="2:44" s="1" customFormat="1" ht="12">
      <c r="B76" s="28"/>
      <c r="AR76" s="28"/>
    </row>
    <row r="77" spans="2:44" s="1" customFormat="1" ht="6.95" customHeight="1">
      <c r="B77" s="40"/>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28"/>
    </row>
    <row r="81" spans="2:44" s="1" customFormat="1" ht="6.95" customHeight="1">
      <c r="B81" s="42"/>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28"/>
    </row>
    <row r="82" spans="2:44" s="1" customFormat="1" ht="24.95" customHeight="1">
      <c r="B82" s="28"/>
      <c r="C82" s="20" t="s">
        <v>46</v>
      </c>
      <c r="AR82" s="28"/>
    </row>
    <row r="83" spans="2:44" s="1" customFormat="1" ht="6.95" customHeight="1">
      <c r="B83" s="28"/>
      <c r="AR83" s="28"/>
    </row>
    <row r="84" spans="2:44" s="3" customFormat="1" ht="12" customHeight="1">
      <c r="B84" s="44"/>
      <c r="C84" s="25" t="s">
        <v>11</v>
      </c>
      <c r="L84" s="3" t="str">
        <f>K5</f>
        <v>210504</v>
      </c>
      <c r="AR84" s="44"/>
    </row>
    <row r="85" spans="2:44" s="4" customFormat="1" ht="36.95" customHeight="1">
      <c r="B85" s="45"/>
      <c r="C85" s="46" t="s">
        <v>13</v>
      </c>
      <c r="L85" s="193" t="str">
        <f>K6</f>
        <v>Most ev.č.33 ul. U Potoka u ZŠ, Rumburk</v>
      </c>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R85" s="45"/>
    </row>
    <row r="86" spans="2:44" s="1" customFormat="1" ht="6.95" customHeight="1">
      <c r="B86" s="28"/>
      <c r="AR86" s="28"/>
    </row>
    <row r="87" spans="2:44" s="1" customFormat="1" ht="12" customHeight="1">
      <c r="B87" s="28"/>
      <c r="C87" s="25" t="s">
        <v>17</v>
      </c>
      <c r="L87" s="47" t="str">
        <f>IF(K8="","",K8)</f>
        <v xml:space="preserve"> </v>
      </c>
      <c r="AI87" s="25" t="s">
        <v>19</v>
      </c>
      <c r="AM87" s="195" t="str">
        <f>IF(AN8="","",AN8)</f>
        <v>22. 6. 2021</v>
      </c>
      <c r="AN87" s="195"/>
      <c r="AR87" s="28"/>
    </row>
    <row r="88" spans="2:44" s="1" customFormat="1" ht="6.95" customHeight="1">
      <c r="B88" s="28"/>
      <c r="AR88" s="28"/>
    </row>
    <row r="89" spans="2:56" s="1" customFormat="1" ht="15.2" customHeight="1">
      <c r="B89" s="28"/>
      <c r="C89" s="25" t="s">
        <v>21</v>
      </c>
      <c r="L89" s="3" t="str">
        <f>IF(E11="","",E11)</f>
        <v xml:space="preserve"> </v>
      </c>
      <c r="AI89" s="25" t="s">
        <v>24</v>
      </c>
      <c r="AM89" s="196" t="str">
        <f>IF(E17="","",E17)</f>
        <v xml:space="preserve"> </v>
      </c>
      <c r="AN89" s="197"/>
      <c r="AO89" s="197"/>
      <c r="AP89" s="197"/>
      <c r="AR89" s="28"/>
      <c r="AS89" s="198" t="s">
        <v>47</v>
      </c>
      <c r="AT89" s="199"/>
      <c r="AU89" s="49"/>
      <c r="AV89" s="49"/>
      <c r="AW89" s="49"/>
      <c r="AX89" s="49"/>
      <c r="AY89" s="49"/>
      <c r="AZ89" s="49"/>
      <c r="BA89" s="49"/>
      <c r="BB89" s="49"/>
      <c r="BC89" s="49"/>
      <c r="BD89" s="50"/>
    </row>
    <row r="90" spans="2:56" s="1" customFormat="1" ht="15.2" customHeight="1">
      <c r="B90" s="28"/>
      <c r="C90" s="25" t="s">
        <v>933</v>
      </c>
      <c r="L90" s="3" t="str">
        <f>IF(E14="Vyplň údaj","",E14)</f>
        <v/>
      </c>
      <c r="AI90" s="25" t="s">
        <v>26</v>
      </c>
      <c r="AM90" s="196" t="str">
        <f>IF(E20="","",E20)</f>
        <v xml:space="preserve"> </v>
      </c>
      <c r="AN90" s="197"/>
      <c r="AO90" s="197"/>
      <c r="AP90" s="197"/>
      <c r="AR90" s="28"/>
      <c r="AS90" s="200"/>
      <c r="AT90" s="201"/>
      <c r="BD90" s="52"/>
    </row>
    <row r="91" spans="2:56" s="1" customFormat="1" ht="10.9" customHeight="1">
      <c r="B91" s="28"/>
      <c r="AR91" s="28"/>
      <c r="AS91" s="200"/>
      <c r="AT91" s="201"/>
      <c r="BD91" s="52"/>
    </row>
    <row r="92" spans="2:56" s="1" customFormat="1" ht="29.25" customHeight="1">
      <c r="B92" s="28"/>
      <c r="C92" s="186" t="s">
        <v>48</v>
      </c>
      <c r="D92" s="187"/>
      <c r="E92" s="187"/>
      <c r="F92" s="187"/>
      <c r="G92" s="187"/>
      <c r="H92" s="53"/>
      <c r="I92" s="188" t="s">
        <v>49</v>
      </c>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9" t="s">
        <v>50</v>
      </c>
      <c r="AH92" s="187"/>
      <c r="AI92" s="187"/>
      <c r="AJ92" s="187"/>
      <c r="AK92" s="187"/>
      <c r="AL92" s="187"/>
      <c r="AM92" s="187"/>
      <c r="AN92" s="188" t="s">
        <v>51</v>
      </c>
      <c r="AO92" s="187"/>
      <c r="AP92" s="190"/>
      <c r="AQ92" s="54" t="s">
        <v>52</v>
      </c>
      <c r="AR92" s="28"/>
      <c r="AS92" s="55" t="s">
        <v>53</v>
      </c>
      <c r="AT92" s="56" t="s">
        <v>54</v>
      </c>
      <c r="AU92" s="56" t="s">
        <v>55</v>
      </c>
      <c r="AV92" s="56" t="s">
        <v>56</v>
      </c>
      <c r="AW92" s="56" t="s">
        <v>57</v>
      </c>
      <c r="AX92" s="56" t="s">
        <v>58</v>
      </c>
      <c r="AY92" s="56" t="s">
        <v>59</v>
      </c>
      <c r="AZ92" s="56" t="s">
        <v>60</v>
      </c>
      <c r="BA92" s="56" t="s">
        <v>61</v>
      </c>
      <c r="BB92" s="56" t="s">
        <v>62</v>
      </c>
      <c r="BC92" s="56" t="s">
        <v>63</v>
      </c>
      <c r="BD92" s="57" t="s">
        <v>64</v>
      </c>
    </row>
    <row r="93" spans="2:56" s="1" customFormat="1" ht="10.9" customHeight="1">
      <c r="B93" s="28"/>
      <c r="AR93" s="28"/>
      <c r="AS93" s="58"/>
      <c r="AT93" s="49"/>
      <c r="AU93" s="49"/>
      <c r="AV93" s="49"/>
      <c r="AW93" s="49"/>
      <c r="AX93" s="49"/>
      <c r="AY93" s="49"/>
      <c r="AZ93" s="49"/>
      <c r="BA93" s="49"/>
      <c r="BB93" s="49"/>
      <c r="BC93" s="49"/>
      <c r="BD93" s="50"/>
    </row>
    <row r="94" spans="2:90" s="5" customFormat="1" ht="32.45" customHeight="1">
      <c r="B94" s="59"/>
      <c r="C94" s="60" t="s">
        <v>65</v>
      </c>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191">
        <f>ROUND(SUM(AG95:AG97),2)</f>
        <v>0</v>
      </c>
      <c r="AH94" s="191"/>
      <c r="AI94" s="191"/>
      <c r="AJ94" s="191"/>
      <c r="AK94" s="191"/>
      <c r="AL94" s="191"/>
      <c r="AM94" s="191"/>
      <c r="AN94" s="192">
        <f>SUM(AG94,AT94)</f>
        <v>0</v>
      </c>
      <c r="AO94" s="192"/>
      <c r="AP94" s="192"/>
      <c r="AQ94" s="63" t="s">
        <v>1</v>
      </c>
      <c r="AR94" s="59"/>
      <c r="AS94" s="64">
        <f>ROUND(SUM(AS95:AS97),2)</f>
        <v>0</v>
      </c>
      <c r="AT94" s="65">
        <f>ROUND(SUM(AV94:AW94),2)</f>
        <v>0</v>
      </c>
      <c r="AU94" s="66">
        <f>ROUND(SUM(AU95:AU97),5)</f>
        <v>3481.54463</v>
      </c>
      <c r="AV94" s="65">
        <f>ROUND(AZ94*L29,2)</f>
        <v>0</v>
      </c>
      <c r="AW94" s="65">
        <f>ROUND(BA94*L30,2)</f>
        <v>0</v>
      </c>
      <c r="AX94" s="65">
        <f>ROUND(BB94*L29,2)</f>
        <v>0</v>
      </c>
      <c r="AY94" s="65">
        <f>ROUND(BC94*L30,2)</f>
        <v>0</v>
      </c>
      <c r="AZ94" s="65">
        <f>ROUND(SUM(AZ95:AZ97),2)</f>
        <v>0</v>
      </c>
      <c r="BA94" s="65">
        <f>ROUND(SUM(BA95:BA97),2)</f>
        <v>0</v>
      </c>
      <c r="BB94" s="65">
        <f>ROUND(SUM(BB95:BB97),2)</f>
        <v>0</v>
      </c>
      <c r="BC94" s="65">
        <f>ROUND(SUM(BC95),2)</f>
        <v>0</v>
      </c>
      <c r="BD94" s="67">
        <f>ROUND(SUM(BD95:BD97),2)</f>
        <v>0</v>
      </c>
      <c r="BS94" s="68" t="s">
        <v>66</v>
      </c>
      <c r="BT94" s="68" t="s">
        <v>67</v>
      </c>
      <c r="BU94" s="69" t="s">
        <v>68</v>
      </c>
      <c r="BV94" s="68" t="s">
        <v>69</v>
      </c>
      <c r="BW94" s="68" t="s">
        <v>4</v>
      </c>
      <c r="BX94" s="68" t="s">
        <v>70</v>
      </c>
      <c r="CL94" s="68" t="s">
        <v>1</v>
      </c>
    </row>
    <row r="95" spans="1:91" s="6" customFormat="1" ht="16.5" customHeight="1">
      <c r="A95" s="70" t="s">
        <v>71</v>
      </c>
      <c r="B95" s="71"/>
      <c r="C95" s="72"/>
      <c r="D95" s="185" t="s">
        <v>72</v>
      </c>
      <c r="E95" s="185"/>
      <c r="F95" s="185"/>
      <c r="G95" s="185"/>
      <c r="H95" s="185"/>
      <c r="I95" s="73"/>
      <c r="J95" s="185" t="s">
        <v>73</v>
      </c>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3">
        <f>'201 - Most přes Mandavu'!J30</f>
        <v>0</v>
      </c>
      <c r="AH95" s="184"/>
      <c r="AI95" s="184"/>
      <c r="AJ95" s="184"/>
      <c r="AK95" s="184"/>
      <c r="AL95" s="184"/>
      <c r="AM95" s="184"/>
      <c r="AN95" s="183">
        <f>SUM(AG95,AT95)</f>
        <v>0</v>
      </c>
      <c r="AO95" s="184"/>
      <c r="AP95" s="184"/>
      <c r="AQ95" s="74" t="s">
        <v>74</v>
      </c>
      <c r="AR95" s="71"/>
      <c r="AS95" s="75">
        <v>0</v>
      </c>
      <c r="AT95" s="76">
        <f>ROUND(SUM(AV95:AW95),2)</f>
        <v>0</v>
      </c>
      <c r="AU95" s="77">
        <f>'201 - Most přes Mandavu'!P132</f>
        <v>3481.544632000001</v>
      </c>
      <c r="AV95" s="76">
        <f>'201 - Most přes Mandavu'!J33</f>
        <v>0</v>
      </c>
      <c r="AW95" s="76">
        <f>'201 - Most přes Mandavu'!J34</f>
        <v>0</v>
      </c>
      <c r="AX95" s="76">
        <f>'201 - Most přes Mandavu'!J35</f>
        <v>0</v>
      </c>
      <c r="AY95" s="76">
        <f>'201 - Most přes Mandavu'!J36</f>
        <v>0</v>
      </c>
      <c r="AZ95" s="76">
        <f>'201 - Most přes Mandavu'!F33</f>
        <v>0</v>
      </c>
      <c r="BA95" s="76">
        <f>'201 - Most přes Mandavu'!F34</f>
        <v>0</v>
      </c>
      <c r="BB95" s="76">
        <f>'201 - Most přes Mandavu'!F35</f>
        <v>0</v>
      </c>
      <c r="BC95" s="76">
        <f>'201 - Most přes Mandavu'!F36</f>
        <v>0</v>
      </c>
      <c r="BD95" s="78">
        <f>'201 - Most přes Mandavu'!F37</f>
        <v>0</v>
      </c>
      <c r="BT95" s="79" t="s">
        <v>75</v>
      </c>
      <c r="BV95" s="79" t="s">
        <v>69</v>
      </c>
      <c r="BW95" s="79" t="s">
        <v>76</v>
      </c>
      <c r="BX95" s="79" t="s">
        <v>4</v>
      </c>
      <c r="CL95" s="79" t="s">
        <v>1</v>
      </c>
      <c r="CM95" s="79" t="s">
        <v>77</v>
      </c>
    </row>
    <row r="96" spans="1:91" s="6" customFormat="1" ht="16.5" customHeight="1">
      <c r="A96"/>
      <c r="B96" s="71"/>
      <c r="C96" s="72"/>
      <c r="D96" s="185"/>
      <c r="E96" s="185"/>
      <c r="F96" s="185"/>
      <c r="G96" s="185"/>
      <c r="H96" s="185"/>
      <c r="I96" s="73"/>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3"/>
      <c r="AH96" s="184"/>
      <c r="AI96" s="184"/>
      <c r="AJ96" s="184"/>
      <c r="AK96" s="184"/>
      <c r="AL96" s="184"/>
      <c r="AM96" s="184"/>
      <c r="AN96" s="183"/>
      <c r="AO96" s="184"/>
      <c r="AP96" s="184"/>
      <c r="AQ96" s="74" t="s">
        <v>74</v>
      </c>
      <c r="AR96" s="71"/>
      <c r="AS96" s="75"/>
      <c r="AT96" s="76"/>
      <c r="AU96" s="77"/>
      <c r="AV96" s="76"/>
      <c r="AW96" s="76"/>
      <c r="AX96" s="76"/>
      <c r="AY96" s="76"/>
      <c r="AZ96" s="76"/>
      <c r="BA96" s="76"/>
      <c r="BB96" s="76"/>
      <c r="BC96" s="76"/>
      <c r="BD96" s="78"/>
      <c r="BT96" s="79" t="s">
        <v>75</v>
      </c>
      <c r="BV96" s="79" t="s">
        <v>69</v>
      </c>
      <c r="BW96" s="79" t="s">
        <v>78</v>
      </c>
      <c r="BX96" s="79" t="s">
        <v>4</v>
      </c>
      <c r="CL96" s="79" t="s">
        <v>1</v>
      </c>
      <c r="CM96" s="79" t="s">
        <v>77</v>
      </c>
    </row>
    <row r="97" spans="1:91" s="6" customFormat="1" ht="16.5" customHeight="1">
      <c r="A97"/>
      <c r="B97" s="71"/>
      <c r="C97" s="72"/>
      <c r="D97" s="185"/>
      <c r="E97" s="185"/>
      <c r="F97" s="185"/>
      <c r="G97" s="185"/>
      <c r="H97" s="185"/>
      <c r="I97" s="73"/>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3"/>
      <c r="AH97" s="184"/>
      <c r="AI97" s="184"/>
      <c r="AJ97" s="184"/>
      <c r="AK97" s="184"/>
      <c r="AL97" s="184"/>
      <c r="AM97" s="184"/>
      <c r="AN97" s="183"/>
      <c r="AO97" s="184"/>
      <c r="AP97" s="184"/>
      <c r="AQ97" s="74" t="s">
        <v>74</v>
      </c>
      <c r="AR97" s="71"/>
      <c r="AS97" s="80"/>
      <c r="AT97" s="81"/>
      <c r="AU97" s="82"/>
      <c r="AV97" s="81"/>
      <c r="AW97" s="81"/>
      <c r="AX97" s="81"/>
      <c r="AY97" s="81"/>
      <c r="AZ97" s="81"/>
      <c r="BA97" s="81"/>
      <c r="BB97" s="81"/>
      <c r="BC97" s="81"/>
      <c r="BD97" s="83"/>
      <c r="BT97" s="79" t="s">
        <v>75</v>
      </c>
      <c r="BV97" s="79" t="s">
        <v>69</v>
      </c>
      <c r="BW97" s="79" t="s">
        <v>79</v>
      </c>
      <c r="BX97" s="79" t="s">
        <v>4</v>
      </c>
      <c r="CL97" s="79" t="s">
        <v>1</v>
      </c>
      <c r="CM97" s="79" t="s">
        <v>77</v>
      </c>
    </row>
    <row r="98" spans="2:44" s="1" customFormat="1" ht="30" customHeight="1">
      <c r="B98" s="28"/>
      <c r="AR98" s="28"/>
    </row>
    <row r="99" spans="2:44" s="1" customFormat="1" ht="6.95" customHeight="1">
      <c r="B99" s="40"/>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28"/>
    </row>
  </sheetData>
  <mergeCells count="50">
    <mergeCell ref="BE5:BE34"/>
    <mergeCell ref="AR2:BE2"/>
    <mergeCell ref="AN96:AP96"/>
    <mergeCell ref="AG96:AM96"/>
    <mergeCell ref="D96:H96"/>
    <mergeCell ref="J96:AF96"/>
    <mergeCell ref="L85:AO85"/>
    <mergeCell ref="AM87:AN87"/>
    <mergeCell ref="AM89:AP89"/>
    <mergeCell ref="AS89:AT91"/>
    <mergeCell ref="AM90:AP90"/>
    <mergeCell ref="W33:AE33"/>
    <mergeCell ref="AK33:AO33"/>
    <mergeCell ref="L33:P33"/>
    <mergeCell ref="X35:AB35"/>
    <mergeCell ref="AK35:AO35"/>
    <mergeCell ref="W31:AE31"/>
    <mergeCell ref="AN97:AP97"/>
    <mergeCell ref="AG97:AM97"/>
    <mergeCell ref="D97:H97"/>
    <mergeCell ref="J97:AF97"/>
    <mergeCell ref="C92:G92"/>
    <mergeCell ref="I92:AF92"/>
    <mergeCell ref="AG92:AM92"/>
    <mergeCell ref="AN92:AP92"/>
    <mergeCell ref="AN95:AP95"/>
    <mergeCell ref="AG95:AM95"/>
    <mergeCell ref="D95:H95"/>
    <mergeCell ref="J95:AF95"/>
    <mergeCell ref="AG94:AM94"/>
    <mergeCell ref="AN94:AP94"/>
    <mergeCell ref="AK31:AO31"/>
    <mergeCell ref="L31:P31"/>
    <mergeCell ref="W32:AE32"/>
    <mergeCell ref="AK32:AO32"/>
    <mergeCell ref="L32:P32"/>
    <mergeCell ref="W29:AE29"/>
    <mergeCell ref="AK29:AO29"/>
    <mergeCell ref="L29:P29"/>
    <mergeCell ref="W30:AE30"/>
    <mergeCell ref="AK30:AO30"/>
    <mergeCell ref="L30:P30"/>
    <mergeCell ref="K5:AO5"/>
    <mergeCell ref="K6:AO6"/>
    <mergeCell ref="E23:AN23"/>
    <mergeCell ref="AK26:AO26"/>
    <mergeCell ref="L28:P28"/>
    <mergeCell ref="W28:AE28"/>
    <mergeCell ref="AK28:AO28"/>
    <mergeCell ref="E14:AJ14"/>
  </mergeCells>
  <hyperlinks>
    <hyperlink ref="A95" location="'201 - Most přes Mandavu'!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626"/>
  <sheetViews>
    <sheetView showGridLines="0" workbookViewId="0" topLeftCell="A1">
      <selection activeCell="F22" sqref="F22"/>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3"/>
      <c r="M2" s="214"/>
      <c r="N2" s="214"/>
      <c r="O2" s="214"/>
      <c r="P2" s="214"/>
      <c r="Q2" s="214"/>
      <c r="R2" s="214"/>
      <c r="S2" s="214"/>
      <c r="T2" s="214"/>
      <c r="U2" s="214"/>
      <c r="V2" s="214"/>
      <c r="AT2" s="16" t="s">
        <v>76</v>
      </c>
    </row>
    <row r="3" spans="2:46" ht="6.95" customHeight="1">
      <c r="B3" s="17"/>
      <c r="C3" s="18"/>
      <c r="D3" s="18"/>
      <c r="E3" s="18"/>
      <c r="F3" s="18"/>
      <c r="G3" s="18"/>
      <c r="H3" s="18"/>
      <c r="I3" s="18"/>
      <c r="J3" s="18"/>
      <c r="K3" s="18"/>
      <c r="L3" s="19"/>
      <c r="AT3" s="16" t="s">
        <v>77</v>
      </c>
    </row>
    <row r="4" spans="2:46" ht="24.95" customHeight="1">
      <c r="B4" s="19"/>
      <c r="D4" s="20" t="s">
        <v>80</v>
      </c>
      <c r="L4" s="19"/>
      <c r="M4" s="84" t="s">
        <v>9</v>
      </c>
      <c r="AT4" s="16" t="s">
        <v>3</v>
      </c>
    </row>
    <row r="5" spans="2:12" ht="6.95" customHeight="1">
      <c r="B5" s="19"/>
      <c r="L5" s="19"/>
    </row>
    <row r="6" spans="2:12" ht="12" customHeight="1">
      <c r="B6" s="19"/>
      <c r="D6" s="25" t="s">
        <v>13</v>
      </c>
      <c r="L6" s="19"/>
    </row>
    <row r="7" spans="2:12" ht="16.5" customHeight="1">
      <c r="B7" s="19"/>
      <c r="E7" s="207" t="str">
        <f>'Rekapitulace stavby'!K6</f>
        <v>Most ev.č.33 ul. U Potoka u ZŠ, Rumburk</v>
      </c>
      <c r="F7" s="208"/>
      <c r="G7" s="208"/>
      <c r="H7" s="208"/>
      <c r="L7" s="19"/>
    </row>
    <row r="8" spans="2:12" s="1" customFormat="1" ht="12" customHeight="1">
      <c r="B8" s="28"/>
      <c r="D8" s="25" t="s">
        <v>81</v>
      </c>
      <c r="L8" s="28"/>
    </row>
    <row r="9" spans="2:12" s="1" customFormat="1" ht="16.5" customHeight="1">
      <c r="B9" s="28"/>
      <c r="E9" s="193" t="s">
        <v>82</v>
      </c>
      <c r="F9" s="206"/>
      <c r="G9" s="206"/>
      <c r="H9" s="206"/>
      <c r="L9" s="28"/>
    </row>
    <row r="10" spans="2:12" s="1" customFormat="1" ht="12">
      <c r="B10" s="28"/>
      <c r="L10" s="28"/>
    </row>
    <row r="11" spans="2:12" s="1" customFormat="1" ht="12" customHeight="1">
      <c r="B11" s="28"/>
      <c r="D11" s="25" t="s">
        <v>15</v>
      </c>
      <c r="F11" s="23" t="s">
        <v>1</v>
      </c>
      <c r="I11" s="25" t="s">
        <v>16</v>
      </c>
      <c r="J11" s="23" t="s">
        <v>1</v>
      </c>
      <c r="L11" s="28"/>
    </row>
    <row r="12" spans="2:12" s="1" customFormat="1" ht="12" customHeight="1">
      <c r="B12" s="28"/>
      <c r="D12" s="25" t="s">
        <v>17</v>
      </c>
      <c r="F12" s="23" t="s">
        <v>18</v>
      </c>
      <c r="I12" s="25" t="s">
        <v>19</v>
      </c>
      <c r="J12" s="48" t="str">
        <f>'Rekapitulace stavby'!AN8</f>
        <v>22. 6. 2021</v>
      </c>
      <c r="L12" s="28"/>
    </row>
    <row r="13" spans="2:12" s="1" customFormat="1" ht="10.9" customHeight="1">
      <c r="B13" s="28"/>
      <c r="L13" s="28"/>
    </row>
    <row r="14" spans="2:12" s="1" customFormat="1" ht="12" customHeight="1">
      <c r="B14" s="28"/>
      <c r="D14" s="25" t="s">
        <v>21</v>
      </c>
      <c r="I14" s="25" t="s">
        <v>22</v>
      </c>
      <c r="J14" s="23" t="str">
        <f>IF('Rekapitulace stavby'!AN10="","",'Rekapitulace stavby'!AN10)</f>
        <v/>
      </c>
      <c r="L14" s="28"/>
    </row>
    <row r="15" spans="2:12" s="1" customFormat="1" ht="18" customHeight="1">
      <c r="B15" s="28"/>
      <c r="E15" s="23" t="str">
        <f>IF('Rekapitulace stavby'!E11="","",'Rekapitulace stavby'!E11)</f>
        <v xml:space="preserve"> </v>
      </c>
      <c r="I15" s="25" t="s">
        <v>23</v>
      </c>
      <c r="J15" s="23" t="str">
        <f>IF('Rekapitulace stavby'!AN11="","",'Rekapitulace stavby'!AN11)</f>
        <v/>
      </c>
      <c r="L15" s="28"/>
    </row>
    <row r="16" spans="2:12" s="1" customFormat="1" ht="6.95" customHeight="1">
      <c r="B16" s="28"/>
      <c r="L16" s="28"/>
    </row>
    <row r="17" spans="2:12" s="1" customFormat="1" ht="12" customHeight="1">
      <c r="B17" s="28"/>
      <c r="D17" s="25" t="s">
        <v>933</v>
      </c>
      <c r="I17" s="25" t="s">
        <v>22</v>
      </c>
      <c r="J17" s="212" t="str">
        <f>'Rekapitulace stavby'!AN13</f>
        <v>Vyplň údaj</v>
      </c>
      <c r="L17" s="28"/>
    </row>
    <row r="18" spans="2:12" s="1" customFormat="1" ht="18" customHeight="1">
      <c r="B18" s="28"/>
      <c r="E18" s="210" t="str">
        <f>'Rekapitulace stavby'!E14</f>
        <v>Vyplň údaj</v>
      </c>
      <c r="F18" s="173"/>
      <c r="G18" s="173"/>
      <c r="H18" s="173"/>
      <c r="I18" s="25" t="s">
        <v>23</v>
      </c>
      <c r="J18" s="212" t="str">
        <f>'Rekapitulace stavby'!AN14</f>
        <v>Vyplň údaj</v>
      </c>
      <c r="L18" s="28"/>
    </row>
    <row r="19" spans="2:12" s="1" customFormat="1" ht="6.95" customHeight="1">
      <c r="B19" s="28"/>
      <c r="L19" s="28"/>
    </row>
    <row r="20" spans="2:12" s="1" customFormat="1" ht="12" customHeight="1">
      <c r="B20" s="28"/>
      <c r="D20" s="25" t="s">
        <v>24</v>
      </c>
      <c r="I20" s="25" t="s">
        <v>22</v>
      </c>
      <c r="J20" s="23" t="str">
        <f>IF('Rekapitulace stavby'!AN16="","",'Rekapitulace stavby'!AN16)</f>
        <v/>
      </c>
      <c r="L20" s="28"/>
    </row>
    <row r="21" spans="2:12" s="1" customFormat="1" ht="18" customHeight="1">
      <c r="B21" s="28"/>
      <c r="E21" s="23" t="str">
        <f>IF('Rekapitulace stavby'!E17="","",'Rekapitulace stavby'!E17)</f>
        <v xml:space="preserve"> </v>
      </c>
      <c r="I21" s="25" t="s">
        <v>23</v>
      </c>
      <c r="J21" s="23" t="str">
        <f>IF('Rekapitulace stavby'!AN17="","",'Rekapitulace stavby'!AN17)</f>
        <v/>
      </c>
      <c r="L21" s="28"/>
    </row>
    <row r="22" spans="2:12" s="1" customFormat="1" ht="6.95" customHeight="1">
      <c r="B22" s="28"/>
      <c r="L22" s="28"/>
    </row>
    <row r="23" spans="2:12" s="1" customFormat="1" ht="12" customHeight="1">
      <c r="B23" s="28"/>
      <c r="D23" s="25" t="s">
        <v>26</v>
      </c>
      <c r="I23" s="25" t="s">
        <v>22</v>
      </c>
      <c r="J23" s="23" t="str">
        <f>IF('Rekapitulace stavby'!AN19="","",'Rekapitulace stavby'!AN19)</f>
        <v/>
      </c>
      <c r="L23" s="28"/>
    </row>
    <row r="24" spans="2:12" s="1" customFormat="1" ht="18" customHeight="1">
      <c r="B24" s="28"/>
      <c r="E24" s="23" t="str">
        <f>IF('Rekapitulace stavby'!E20="","",'Rekapitulace stavby'!E20)</f>
        <v xml:space="preserve"> </v>
      </c>
      <c r="I24" s="25" t="s">
        <v>23</v>
      </c>
      <c r="J24" s="23" t="str">
        <f>IF('Rekapitulace stavby'!AN20="","",'Rekapitulace stavby'!AN20)</f>
        <v/>
      </c>
      <c r="L24" s="28"/>
    </row>
    <row r="25" spans="2:12" s="1" customFormat="1" ht="6.95" customHeight="1">
      <c r="B25" s="28"/>
      <c r="L25" s="28"/>
    </row>
    <row r="26" spans="2:12" s="1" customFormat="1" ht="12" customHeight="1">
      <c r="B26" s="28"/>
      <c r="D26" s="25" t="s">
        <v>27</v>
      </c>
      <c r="L26" s="28"/>
    </row>
    <row r="27" spans="2:12" s="7" customFormat="1" ht="16.5" customHeight="1">
      <c r="B27" s="85"/>
      <c r="E27" s="176" t="s">
        <v>1</v>
      </c>
      <c r="F27" s="176"/>
      <c r="G27" s="176"/>
      <c r="H27" s="176"/>
      <c r="L27" s="85"/>
    </row>
    <row r="28" spans="2:12" s="1" customFormat="1" ht="6.95" customHeight="1">
      <c r="B28" s="28"/>
      <c r="L28" s="28"/>
    </row>
    <row r="29" spans="2:12" s="1" customFormat="1" ht="6.95" customHeight="1">
      <c r="B29" s="28"/>
      <c r="D29" s="49"/>
      <c r="E29" s="49"/>
      <c r="F29" s="49"/>
      <c r="G29" s="49"/>
      <c r="H29" s="49"/>
      <c r="I29" s="49"/>
      <c r="J29" s="49"/>
      <c r="K29" s="49"/>
      <c r="L29" s="28"/>
    </row>
    <row r="30" spans="2:12" s="1" customFormat="1" ht="25.35" customHeight="1">
      <c r="B30" s="28"/>
      <c r="D30" s="86" t="s">
        <v>28</v>
      </c>
      <c r="J30" s="62">
        <f>ROUND(J132,2)</f>
        <v>0</v>
      </c>
      <c r="L30" s="28"/>
    </row>
    <row r="31" spans="2:12" s="1" customFormat="1" ht="6.95" customHeight="1">
      <c r="B31" s="28"/>
      <c r="D31" s="49"/>
      <c r="E31" s="49"/>
      <c r="F31" s="49"/>
      <c r="G31" s="49"/>
      <c r="H31" s="49"/>
      <c r="I31" s="49"/>
      <c r="J31" s="49"/>
      <c r="K31" s="49"/>
      <c r="L31" s="28"/>
    </row>
    <row r="32" spans="2:12" s="1" customFormat="1" ht="14.45" customHeight="1">
      <c r="B32" s="28"/>
      <c r="F32" s="31" t="s">
        <v>30</v>
      </c>
      <c r="I32" s="31" t="s">
        <v>29</v>
      </c>
      <c r="J32" s="31" t="s">
        <v>31</v>
      </c>
      <c r="L32" s="28"/>
    </row>
    <row r="33" spans="2:12" s="1" customFormat="1" ht="14.45" customHeight="1">
      <c r="B33" s="28"/>
      <c r="D33" s="51" t="s">
        <v>32</v>
      </c>
      <c r="E33" s="25" t="s">
        <v>33</v>
      </c>
      <c r="F33" s="87">
        <f>ROUND((SUM(BE132:BE625)),2)</f>
        <v>0</v>
      </c>
      <c r="I33" s="88">
        <v>0.21</v>
      </c>
      <c r="J33" s="87">
        <f>ROUND(((SUM(BE132:BE625))*I33),2)</f>
        <v>0</v>
      </c>
      <c r="L33" s="28"/>
    </row>
    <row r="34" spans="2:12" s="1" customFormat="1" ht="14.45" customHeight="1">
      <c r="B34" s="28"/>
      <c r="E34" s="25" t="s">
        <v>34</v>
      </c>
      <c r="F34" s="87">
        <f>ROUND((SUM(BF132:BF625)),2)</f>
        <v>0</v>
      </c>
      <c r="I34" s="88">
        <v>0.15</v>
      </c>
      <c r="J34" s="87">
        <f>ROUND(((SUM(BF132:BF625))*I34),2)</f>
        <v>0</v>
      </c>
      <c r="L34" s="28"/>
    </row>
    <row r="35" spans="2:12" s="1" customFormat="1" ht="14.45" customHeight="1" hidden="1">
      <c r="B35" s="28"/>
      <c r="E35" s="25" t="s">
        <v>35</v>
      </c>
      <c r="F35" s="87">
        <f>ROUND((SUM(BG132:BG625)),2)</f>
        <v>0</v>
      </c>
      <c r="I35" s="88">
        <v>0.21</v>
      </c>
      <c r="J35" s="87">
        <f>0</f>
        <v>0</v>
      </c>
      <c r="L35" s="28"/>
    </row>
    <row r="36" spans="2:12" s="1" customFormat="1" ht="14.45" customHeight="1" hidden="1">
      <c r="B36" s="28"/>
      <c r="E36" s="25" t="s">
        <v>36</v>
      </c>
      <c r="F36" s="87">
        <f>ROUND((SUM(BH132:BH625)),2)</f>
        <v>0</v>
      </c>
      <c r="I36" s="88">
        <v>0.15</v>
      </c>
      <c r="J36" s="87">
        <f>0</f>
        <v>0</v>
      </c>
      <c r="L36" s="28"/>
    </row>
    <row r="37" spans="2:12" s="1" customFormat="1" ht="14.45" customHeight="1" hidden="1">
      <c r="B37" s="28"/>
      <c r="E37" s="25" t="s">
        <v>37</v>
      </c>
      <c r="F37" s="87">
        <f>ROUND((SUM(BI132:BI625)),2)</f>
        <v>0</v>
      </c>
      <c r="I37" s="88">
        <v>0</v>
      </c>
      <c r="J37" s="87">
        <f>0</f>
        <v>0</v>
      </c>
      <c r="L37" s="28"/>
    </row>
    <row r="38" spans="2:12" s="1" customFormat="1" ht="6.95" customHeight="1">
      <c r="B38" s="28"/>
      <c r="L38" s="28"/>
    </row>
    <row r="39" spans="2:12" s="1" customFormat="1" ht="25.35" customHeight="1">
      <c r="B39" s="28"/>
      <c r="C39" s="89"/>
      <c r="D39" s="90" t="s">
        <v>38</v>
      </c>
      <c r="E39" s="53"/>
      <c r="F39" s="53"/>
      <c r="G39" s="91" t="s">
        <v>39</v>
      </c>
      <c r="H39" s="92" t="s">
        <v>40</v>
      </c>
      <c r="I39" s="53"/>
      <c r="J39" s="93">
        <f>SUM(J30:J37)</f>
        <v>0</v>
      </c>
      <c r="K39" s="94"/>
      <c r="L39" s="28"/>
    </row>
    <row r="40" spans="2:12" s="1" customFormat="1" ht="14.45" customHeight="1">
      <c r="B40" s="28"/>
      <c r="L40" s="28"/>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28"/>
      <c r="D50" s="37" t="s">
        <v>41</v>
      </c>
      <c r="E50" s="38"/>
      <c r="F50" s="38"/>
      <c r="G50" s="37" t="s">
        <v>42</v>
      </c>
      <c r="H50" s="38"/>
      <c r="I50" s="38"/>
      <c r="J50" s="38"/>
      <c r="K50" s="38"/>
      <c r="L50" s="28"/>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2.75">
      <c r="B61" s="28"/>
      <c r="D61" s="39" t="s">
        <v>43</v>
      </c>
      <c r="E61" s="30"/>
      <c r="F61" s="95" t="s">
        <v>44</v>
      </c>
      <c r="G61" s="39" t="s">
        <v>43</v>
      </c>
      <c r="H61" s="30"/>
      <c r="I61" s="30"/>
      <c r="J61" s="96" t="s">
        <v>44</v>
      </c>
      <c r="K61" s="30"/>
      <c r="L61" s="28"/>
    </row>
    <row r="62" spans="2:12" ht="12">
      <c r="B62" s="19"/>
      <c r="L62" s="19"/>
    </row>
    <row r="63" spans="2:12" ht="12">
      <c r="B63" s="19"/>
      <c r="L63" s="19"/>
    </row>
    <row r="64" spans="2:12" ht="12">
      <c r="B64" s="19"/>
      <c r="L64" s="19"/>
    </row>
    <row r="65" spans="2:12" s="1" customFormat="1" ht="12.75">
      <c r="B65" s="28"/>
      <c r="D65" s="37" t="s">
        <v>45</v>
      </c>
      <c r="E65" s="38"/>
      <c r="F65" s="38"/>
      <c r="G65" s="37" t="s">
        <v>937</v>
      </c>
      <c r="H65" s="38"/>
      <c r="I65" s="38"/>
      <c r="J65" s="38"/>
      <c r="K65" s="38"/>
      <c r="L65" s="28"/>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2.75">
      <c r="B76" s="28"/>
      <c r="D76" s="39" t="s">
        <v>43</v>
      </c>
      <c r="E76" s="30"/>
      <c r="F76" s="95" t="s">
        <v>44</v>
      </c>
      <c r="G76" s="39" t="s">
        <v>43</v>
      </c>
      <c r="H76" s="30"/>
      <c r="I76" s="30"/>
      <c r="J76" s="96" t="s">
        <v>44</v>
      </c>
      <c r="K76" s="30"/>
      <c r="L76" s="28"/>
    </row>
    <row r="77" spans="2:12" s="1" customFormat="1" ht="14.45" customHeight="1">
      <c r="B77" s="40"/>
      <c r="C77" s="41"/>
      <c r="D77" s="41"/>
      <c r="E77" s="41"/>
      <c r="F77" s="41"/>
      <c r="G77" s="41"/>
      <c r="H77" s="41"/>
      <c r="I77" s="41"/>
      <c r="J77" s="41"/>
      <c r="K77" s="41"/>
      <c r="L77" s="28"/>
    </row>
    <row r="81" spans="2:12" s="1" customFormat="1" ht="6.95" customHeight="1">
      <c r="B81" s="42"/>
      <c r="C81" s="43"/>
      <c r="D81" s="43"/>
      <c r="E81" s="43"/>
      <c r="F81" s="43"/>
      <c r="G81" s="43"/>
      <c r="H81" s="43"/>
      <c r="I81" s="43"/>
      <c r="J81" s="43"/>
      <c r="K81" s="43"/>
      <c r="L81" s="28"/>
    </row>
    <row r="82" spans="2:12" s="1" customFormat="1" ht="24.95" customHeight="1">
      <c r="B82" s="28"/>
      <c r="C82" s="20" t="s">
        <v>83</v>
      </c>
      <c r="L82" s="28"/>
    </row>
    <row r="83" spans="2:12" s="1" customFormat="1" ht="6.95" customHeight="1">
      <c r="B83" s="28"/>
      <c r="L83" s="28"/>
    </row>
    <row r="84" spans="2:12" s="1" customFormat="1" ht="12" customHeight="1">
      <c r="B84" s="28"/>
      <c r="C84" s="25" t="s">
        <v>13</v>
      </c>
      <c r="L84" s="28"/>
    </row>
    <row r="85" spans="2:12" s="1" customFormat="1" ht="16.5" customHeight="1">
      <c r="B85" s="28"/>
      <c r="E85" s="207" t="str">
        <f>E7</f>
        <v>Most ev.č.33 ul. U Potoka u ZŠ, Rumburk</v>
      </c>
      <c r="F85" s="208"/>
      <c r="G85" s="208"/>
      <c r="H85" s="208"/>
      <c r="L85" s="28"/>
    </row>
    <row r="86" spans="2:12" s="1" customFormat="1" ht="12" customHeight="1">
      <c r="B86" s="28"/>
      <c r="C86" s="25" t="s">
        <v>81</v>
      </c>
      <c r="L86" s="28"/>
    </row>
    <row r="87" spans="2:12" s="1" customFormat="1" ht="16.5" customHeight="1">
      <c r="B87" s="28"/>
      <c r="E87" s="193" t="str">
        <f>E9</f>
        <v>201 - Most přes Mandavu</v>
      </c>
      <c r="F87" s="206"/>
      <c r="G87" s="206"/>
      <c r="H87" s="206"/>
      <c r="L87" s="28"/>
    </row>
    <row r="88" spans="2:12" s="1" customFormat="1" ht="6.95" customHeight="1">
      <c r="B88" s="28"/>
      <c r="L88" s="28"/>
    </row>
    <row r="89" spans="2:12" s="1" customFormat="1" ht="12" customHeight="1">
      <c r="B89" s="28"/>
      <c r="C89" s="25" t="s">
        <v>17</v>
      </c>
      <c r="F89" s="23" t="str">
        <f>F12</f>
        <v xml:space="preserve"> </v>
      </c>
      <c r="I89" s="25" t="s">
        <v>19</v>
      </c>
      <c r="J89" s="48" t="str">
        <f>IF(J12="","",J12)</f>
        <v>22. 6. 2021</v>
      </c>
      <c r="L89" s="28"/>
    </row>
    <row r="90" spans="2:12" s="1" customFormat="1" ht="6.95" customHeight="1">
      <c r="B90" s="28"/>
      <c r="L90" s="28"/>
    </row>
    <row r="91" spans="2:12" s="1" customFormat="1" ht="15.2" customHeight="1">
      <c r="B91" s="28"/>
      <c r="C91" s="25" t="s">
        <v>21</v>
      </c>
      <c r="F91" s="23" t="str">
        <f>E15</f>
        <v xml:space="preserve"> </v>
      </c>
      <c r="I91" s="25" t="s">
        <v>24</v>
      </c>
      <c r="J91" s="26" t="str">
        <f>E21</f>
        <v xml:space="preserve"> </v>
      </c>
      <c r="L91" s="28"/>
    </row>
    <row r="92" spans="2:12" s="1" customFormat="1" ht="15.2" customHeight="1">
      <c r="B92" s="28"/>
      <c r="C92" s="25" t="s">
        <v>933</v>
      </c>
      <c r="F92" s="23" t="str">
        <f>IF(E18="","",E18)</f>
        <v>Vyplň údaj</v>
      </c>
      <c r="I92" s="25" t="s">
        <v>26</v>
      </c>
      <c r="J92" s="26" t="str">
        <f>E24</f>
        <v xml:space="preserve"> </v>
      </c>
      <c r="L92" s="28"/>
    </row>
    <row r="93" spans="2:12" s="1" customFormat="1" ht="10.35" customHeight="1">
      <c r="B93" s="28"/>
      <c r="L93" s="28"/>
    </row>
    <row r="94" spans="2:12" s="1" customFormat="1" ht="29.25" customHeight="1">
      <c r="B94" s="28"/>
      <c r="C94" s="97" t="s">
        <v>84</v>
      </c>
      <c r="D94" s="89"/>
      <c r="E94" s="89"/>
      <c r="F94" s="89"/>
      <c r="G94" s="89"/>
      <c r="H94" s="89"/>
      <c r="I94" s="89"/>
      <c r="J94" s="98" t="s">
        <v>85</v>
      </c>
      <c r="K94" s="89"/>
      <c r="L94" s="28"/>
    </row>
    <row r="95" spans="2:12" s="1" customFormat="1" ht="10.35" customHeight="1">
      <c r="B95" s="28"/>
      <c r="L95" s="28"/>
    </row>
    <row r="96" spans="2:47" s="1" customFormat="1" ht="22.9" customHeight="1">
      <c r="B96" s="28"/>
      <c r="C96" s="99" t="s">
        <v>86</v>
      </c>
      <c r="J96" s="62">
        <f>J132</f>
        <v>0</v>
      </c>
      <c r="L96" s="28"/>
      <c r="AU96" s="16" t="s">
        <v>87</v>
      </c>
    </row>
    <row r="97" spans="2:12" s="8" customFormat="1" ht="24.95" customHeight="1">
      <c r="B97" s="100"/>
      <c r="D97" s="101" t="s">
        <v>88</v>
      </c>
      <c r="E97" s="102"/>
      <c r="F97" s="102"/>
      <c r="G97" s="102"/>
      <c r="H97" s="102"/>
      <c r="I97" s="102"/>
      <c r="J97" s="103">
        <f>J133</f>
        <v>0</v>
      </c>
      <c r="L97" s="100"/>
    </row>
    <row r="98" spans="2:12" s="9" customFormat="1" ht="19.9" customHeight="1">
      <c r="B98" s="104"/>
      <c r="D98" s="105" t="s">
        <v>89</v>
      </c>
      <c r="E98" s="106"/>
      <c r="F98" s="106"/>
      <c r="G98" s="106"/>
      <c r="H98" s="106"/>
      <c r="I98" s="106"/>
      <c r="J98" s="107">
        <f>J134</f>
        <v>0</v>
      </c>
      <c r="L98" s="104"/>
    </row>
    <row r="99" spans="2:12" s="9" customFormat="1" ht="19.9" customHeight="1">
      <c r="B99" s="104"/>
      <c r="D99" s="105" t="s">
        <v>90</v>
      </c>
      <c r="E99" s="106"/>
      <c r="F99" s="106"/>
      <c r="G99" s="106"/>
      <c r="H99" s="106"/>
      <c r="I99" s="106"/>
      <c r="J99" s="107">
        <f>J240</f>
        <v>0</v>
      </c>
      <c r="L99" s="104"/>
    </row>
    <row r="100" spans="2:12" s="9" customFormat="1" ht="19.9" customHeight="1">
      <c r="B100" s="104"/>
      <c r="D100" s="105" t="s">
        <v>91</v>
      </c>
      <c r="E100" s="106"/>
      <c r="F100" s="106"/>
      <c r="G100" s="106"/>
      <c r="H100" s="106"/>
      <c r="I100" s="106"/>
      <c r="J100" s="107">
        <f>J266</f>
        <v>0</v>
      </c>
      <c r="L100" s="104"/>
    </row>
    <row r="101" spans="2:12" s="9" customFormat="1" ht="19.9" customHeight="1">
      <c r="B101" s="104"/>
      <c r="D101" s="105" t="s">
        <v>92</v>
      </c>
      <c r="E101" s="106"/>
      <c r="F101" s="106"/>
      <c r="G101" s="106"/>
      <c r="H101" s="106"/>
      <c r="I101" s="106"/>
      <c r="J101" s="107">
        <f>J344</f>
        <v>0</v>
      </c>
      <c r="L101" s="104"/>
    </row>
    <row r="102" spans="2:12" s="9" customFormat="1" ht="19.9" customHeight="1">
      <c r="B102" s="104"/>
      <c r="D102" s="105" t="s">
        <v>93</v>
      </c>
      <c r="E102" s="106"/>
      <c r="F102" s="106"/>
      <c r="G102" s="106"/>
      <c r="H102" s="106"/>
      <c r="I102" s="106"/>
      <c r="J102" s="107">
        <f>J409</f>
        <v>0</v>
      </c>
      <c r="L102" s="104"/>
    </row>
    <row r="103" spans="2:12" s="9" customFormat="1" ht="19.9" customHeight="1">
      <c r="B103" s="104"/>
      <c r="D103" s="105" t="s">
        <v>94</v>
      </c>
      <c r="E103" s="106"/>
      <c r="F103" s="106"/>
      <c r="G103" s="106"/>
      <c r="H103" s="106"/>
      <c r="I103" s="106"/>
      <c r="J103" s="107">
        <f>J441</f>
        <v>0</v>
      </c>
      <c r="L103" s="104"/>
    </row>
    <row r="104" spans="2:12" s="9" customFormat="1" ht="19.9" customHeight="1">
      <c r="B104" s="104"/>
      <c r="D104" s="105" t="s">
        <v>95</v>
      </c>
      <c r="E104" s="106"/>
      <c r="F104" s="106"/>
      <c r="G104" s="106"/>
      <c r="H104" s="106"/>
      <c r="I104" s="106"/>
      <c r="J104" s="107">
        <f>J521</f>
        <v>0</v>
      </c>
      <c r="L104" s="104"/>
    </row>
    <row r="105" spans="2:12" s="9" customFormat="1" ht="19.9" customHeight="1">
      <c r="B105" s="104"/>
      <c r="D105" s="105" t="s">
        <v>96</v>
      </c>
      <c r="E105" s="106"/>
      <c r="F105" s="106"/>
      <c r="G105" s="106"/>
      <c r="H105" s="106"/>
      <c r="I105" s="106"/>
      <c r="J105" s="107">
        <f>J544</f>
        <v>0</v>
      </c>
      <c r="L105" s="104"/>
    </row>
    <row r="106" spans="2:12" s="8" customFormat="1" ht="24.95" customHeight="1">
      <c r="B106" s="100"/>
      <c r="D106" s="101" t="s">
        <v>97</v>
      </c>
      <c r="E106" s="102"/>
      <c r="F106" s="102"/>
      <c r="G106" s="102"/>
      <c r="H106" s="102"/>
      <c r="I106" s="102"/>
      <c r="J106" s="103">
        <f>J548</f>
        <v>0</v>
      </c>
      <c r="L106" s="100"/>
    </row>
    <row r="107" spans="2:12" s="9" customFormat="1" ht="19.9" customHeight="1">
      <c r="B107" s="104"/>
      <c r="D107" s="105" t="s">
        <v>98</v>
      </c>
      <c r="E107" s="106"/>
      <c r="F107" s="106"/>
      <c r="G107" s="106"/>
      <c r="H107" s="106"/>
      <c r="I107" s="106"/>
      <c r="J107" s="107">
        <f>J549</f>
        <v>0</v>
      </c>
      <c r="L107" s="104"/>
    </row>
    <row r="108" spans="2:12" s="8" customFormat="1" ht="24.95" customHeight="1">
      <c r="B108" s="100"/>
      <c r="D108" s="101" t="s">
        <v>99</v>
      </c>
      <c r="E108" s="102"/>
      <c r="F108" s="102"/>
      <c r="G108" s="102"/>
      <c r="H108" s="102"/>
      <c r="I108" s="102"/>
      <c r="J108" s="103">
        <f>J574</f>
        <v>0</v>
      </c>
      <c r="L108" s="100"/>
    </row>
    <row r="109" spans="2:12" s="9" customFormat="1" ht="19.9" customHeight="1">
      <c r="B109" s="104"/>
      <c r="D109" s="105" t="s">
        <v>100</v>
      </c>
      <c r="E109" s="106"/>
      <c r="F109" s="106"/>
      <c r="G109" s="106"/>
      <c r="H109" s="106"/>
      <c r="I109" s="106"/>
      <c r="J109" s="107">
        <f>J575</f>
        <v>0</v>
      </c>
      <c r="L109" s="104"/>
    </row>
    <row r="110" spans="2:12" s="9" customFormat="1" ht="19.9" customHeight="1">
      <c r="B110" s="104"/>
      <c r="D110" s="105" t="s">
        <v>101</v>
      </c>
      <c r="E110" s="106"/>
      <c r="F110" s="106"/>
      <c r="G110" s="106"/>
      <c r="H110" s="106"/>
      <c r="I110" s="106"/>
      <c r="J110" s="107">
        <f>J605</f>
        <v>0</v>
      </c>
      <c r="L110" s="104"/>
    </row>
    <row r="111" spans="2:12" s="9" customFormat="1" ht="19.9" customHeight="1">
      <c r="B111" s="104"/>
      <c r="D111" s="105" t="s">
        <v>102</v>
      </c>
      <c r="E111" s="106"/>
      <c r="F111" s="106"/>
      <c r="G111" s="106"/>
      <c r="H111" s="106"/>
      <c r="I111" s="106"/>
      <c r="J111" s="107">
        <f>J614</f>
        <v>0</v>
      </c>
      <c r="L111" s="104"/>
    </row>
    <row r="112" spans="2:12" s="9" customFormat="1" ht="19.9" customHeight="1">
      <c r="B112" s="104"/>
      <c r="D112" s="105" t="s">
        <v>103</v>
      </c>
      <c r="E112" s="106"/>
      <c r="F112" s="106"/>
      <c r="G112" s="106"/>
      <c r="H112" s="106"/>
      <c r="I112" s="106"/>
      <c r="J112" s="107">
        <f>J620</f>
        <v>0</v>
      </c>
      <c r="L112" s="104"/>
    </row>
    <row r="113" spans="2:12" s="1" customFormat="1" ht="21.75" customHeight="1">
      <c r="B113" s="28"/>
      <c r="L113" s="28"/>
    </row>
    <row r="114" spans="2:12" s="1" customFormat="1" ht="6.95" customHeight="1">
      <c r="B114" s="40"/>
      <c r="C114" s="41"/>
      <c r="D114" s="41"/>
      <c r="E114" s="41"/>
      <c r="F114" s="41"/>
      <c r="G114" s="41"/>
      <c r="H114" s="41"/>
      <c r="I114" s="41"/>
      <c r="J114" s="41"/>
      <c r="K114" s="41"/>
      <c r="L114" s="28"/>
    </row>
    <row r="118" spans="2:12" s="1" customFormat="1" ht="6.95" customHeight="1">
      <c r="B118" s="42"/>
      <c r="C118" s="43"/>
      <c r="D118" s="43"/>
      <c r="E118" s="43"/>
      <c r="F118" s="43"/>
      <c r="G118" s="43"/>
      <c r="H118" s="43"/>
      <c r="I118" s="43"/>
      <c r="J118" s="43"/>
      <c r="K118" s="43"/>
      <c r="L118" s="28"/>
    </row>
    <row r="119" spans="2:12" s="1" customFormat="1" ht="24.95" customHeight="1">
      <c r="B119" s="28"/>
      <c r="C119" s="20" t="s">
        <v>104</v>
      </c>
      <c r="L119" s="28"/>
    </row>
    <row r="120" spans="2:12" s="1" customFormat="1" ht="6.95" customHeight="1">
      <c r="B120" s="28"/>
      <c r="L120" s="28"/>
    </row>
    <row r="121" spans="2:12" s="1" customFormat="1" ht="12" customHeight="1">
      <c r="B121" s="28"/>
      <c r="C121" s="25" t="s">
        <v>13</v>
      </c>
      <c r="L121" s="28"/>
    </row>
    <row r="122" spans="2:12" s="1" customFormat="1" ht="16.5" customHeight="1">
      <c r="B122" s="28"/>
      <c r="E122" s="207" t="str">
        <f>E7</f>
        <v>Most ev.č.33 ul. U Potoka u ZŠ, Rumburk</v>
      </c>
      <c r="F122" s="208"/>
      <c r="G122" s="208"/>
      <c r="H122" s="208"/>
      <c r="L122" s="28"/>
    </row>
    <row r="123" spans="2:12" s="1" customFormat="1" ht="12" customHeight="1">
      <c r="B123" s="28"/>
      <c r="C123" s="25" t="s">
        <v>81</v>
      </c>
      <c r="L123" s="28"/>
    </row>
    <row r="124" spans="2:12" s="1" customFormat="1" ht="16.5" customHeight="1">
      <c r="B124" s="28"/>
      <c r="E124" s="193" t="str">
        <f>E9</f>
        <v>201 - Most přes Mandavu</v>
      </c>
      <c r="F124" s="206"/>
      <c r="G124" s="206"/>
      <c r="H124" s="206"/>
      <c r="L124" s="28"/>
    </row>
    <row r="125" spans="2:12" s="1" customFormat="1" ht="6.95" customHeight="1">
      <c r="B125" s="28"/>
      <c r="L125" s="28"/>
    </row>
    <row r="126" spans="2:12" s="1" customFormat="1" ht="12" customHeight="1">
      <c r="B126" s="28"/>
      <c r="C126" s="25" t="s">
        <v>17</v>
      </c>
      <c r="F126" s="23" t="str">
        <f>F12</f>
        <v xml:space="preserve"> </v>
      </c>
      <c r="I126" s="25" t="s">
        <v>19</v>
      </c>
      <c r="J126" s="48" t="str">
        <f>IF(J12="","",J12)</f>
        <v>22. 6. 2021</v>
      </c>
      <c r="L126" s="28"/>
    </row>
    <row r="127" spans="2:12" s="1" customFormat="1" ht="6.95" customHeight="1">
      <c r="B127" s="28"/>
      <c r="L127" s="28"/>
    </row>
    <row r="128" spans="2:12" s="1" customFormat="1" ht="15.2" customHeight="1">
      <c r="B128" s="28"/>
      <c r="C128" s="25" t="s">
        <v>21</v>
      </c>
      <c r="F128" s="23" t="str">
        <f>E15</f>
        <v xml:space="preserve"> </v>
      </c>
      <c r="I128" s="25" t="s">
        <v>24</v>
      </c>
      <c r="J128" s="26" t="str">
        <f>E21</f>
        <v xml:space="preserve"> </v>
      </c>
      <c r="L128" s="28"/>
    </row>
    <row r="129" spans="2:12" s="1" customFormat="1" ht="15.2" customHeight="1">
      <c r="B129" s="28"/>
      <c r="C129" s="25" t="s">
        <v>933</v>
      </c>
      <c r="F129" s="23" t="str">
        <f>IF(E18="","",E18)</f>
        <v>Vyplň údaj</v>
      </c>
      <c r="I129" s="25" t="s">
        <v>26</v>
      </c>
      <c r="J129" s="26" t="str">
        <f>E24</f>
        <v xml:space="preserve"> </v>
      </c>
      <c r="L129" s="28"/>
    </row>
    <row r="130" spans="2:12" s="1" customFormat="1" ht="10.35" customHeight="1">
      <c r="B130" s="28"/>
      <c r="L130" s="28"/>
    </row>
    <row r="131" spans="2:20" s="10" customFormat="1" ht="29.25" customHeight="1">
      <c r="B131" s="108"/>
      <c r="C131" s="109" t="s">
        <v>105</v>
      </c>
      <c r="D131" s="110" t="s">
        <v>52</v>
      </c>
      <c r="E131" s="110" t="s">
        <v>48</v>
      </c>
      <c r="F131" s="110" t="s">
        <v>49</v>
      </c>
      <c r="G131" s="110" t="s">
        <v>106</v>
      </c>
      <c r="H131" s="110" t="s">
        <v>107</v>
      </c>
      <c r="I131" s="110" t="s">
        <v>108</v>
      </c>
      <c r="J131" s="110" t="s">
        <v>85</v>
      </c>
      <c r="K131" s="111" t="s">
        <v>109</v>
      </c>
      <c r="L131" s="108"/>
      <c r="M131" s="55" t="s">
        <v>1</v>
      </c>
      <c r="N131" s="56" t="s">
        <v>32</v>
      </c>
      <c r="O131" s="56" t="s">
        <v>110</v>
      </c>
      <c r="P131" s="56" t="s">
        <v>111</v>
      </c>
      <c r="Q131" s="56" t="s">
        <v>112</v>
      </c>
      <c r="R131" s="56" t="s">
        <v>113</v>
      </c>
      <c r="S131" s="56" t="s">
        <v>114</v>
      </c>
      <c r="T131" s="57" t="s">
        <v>115</v>
      </c>
    </row>
    <row r="132" spans="2:63" s="1" customFormat="1" ht="22.9" customHeight="1">
      <c r="B132" s="28"/>
      <c r="C132" s="60" t="s">
        <v>116</v>
      </c>
      <c r="J132" s="112">
        <f>BK132</f>
        <v>0</v>
      </c>
      <c r="L132" s="28"/>
      <c r="M132" s="58"/>
      <c r="N132" s="49"/>
      <c r="O132" s="49"/>
      <c r="P132" s="113">
        <f>P133+P548+P574</f>
        <v>3481.544632000001</v>
      </c>
      <c r="Q132" s="49"/>
      <c r="R132" s="113">
        <f>R133+R548+R574</f>
        <v>623.1481613100001</v>
      </c>
      <c r="S132" s="49"/>
      <c r="T132" s="114">
        <f>T133+T548+T574</f>
        <v>363.42400000000004</v>
      </c>
      <c r="AT132" s="16" t="s">
        <v>66</v>
      </c>
      <c r="AU132" s="16" t="s">
        <v>87</v>
      </c>
      <c r="BK132" s="115">
        <f>BK133+BK548+BK574</f>
        <v>0</v>
      </c>
    </row>
    <row r="133" spans="2:63" s="11" customFormat="1" ht="25.9" customHeight="1">
      <c r="B133" s="116"/>
      <c r="D133" s="117" t="s">
        <v>66</v>
      </c>
      <c r="E133" s="118" t="s">
        <v>117</v>
      </c>
      <c r="F133" s="118" t="s">
        <v>118</v>
      </c>
      <c r="J133" s="119">
        <f>BK133</f>
        <v>0</v>
      </c>
      <c r="L133" s="116"/>
      <c r="M133" s="120"/>
      <c r="P133" s="121">
        <f>P134+P240+P266+P344+P409+P441+P521+P544</f>
        <v>3456.678575000001</v>
      </c>
      <c r="R133" s="121">
        <f>R134+R240+R266+R344+R409+R441+R521+R544</f>
        <v>622.30212171</v>
      </c>
      <c r="T133" s="122">
        <f>T134+T240+T266+T344+T409+T441+T521+T544</f>
        <v>363.42400000000004</v>
      </c>
      <c r="AR133" s="117" t="s">
        <v>75</v>
      </c>
      <c r="AT133" s="123" t="s">
        <v>66</v>
      </c>
      <c r="AU133" s="123" t="s">
        <v>67</v>
      </c>
      <c r="AY133" s="117" t="s">
        <v>119</v>
      </c>
      <c r="BK133" s="124">
        <f>BK134+BK240+BK266+BK344+BK409+BK441+BK521+BK544</f>
        <v>0</v>
      </c>
    </row>
    <row r="134" spans="2:63" s="11" customFormat="1" ht="22.9" customHeight="1">
      <c r="B134" s="116"/>
      <c r="D134" s="117" t="s">
        <v>66</v>
      </c>
      <c r="E134" s="125" t="s">
        <v>75</v>
      </c>
      <c r="F134" s="125" t="s">
        <v>120</v>
      </c>
      <c r="J134" s="126">
        <f>BK134</f>
        <v>0</v>
      </c>
      <c r="L134" s="116"/>
      <c r="M134" s="120"/>
      <c r="P134" s="121">
        <f>SUM(P135:P239)</f>
        <v>729.8876</v>
      </c>
      <c r="R134" s="121">
        <f>SUM(R135:R239)</f>
        <v>32.43442</v>
      </c>
      <c r="T134" s="122">
        <f>SUM(T135:T239)</f>
        <v>165.69600000000003</v>
      </c>
      <c r="AR134" s="117" t="s">
        <v>75</v>
      </c>
      <c r="AT134" s="123" t="s">
        <v>66</v>
      </c>
      <c r="AU134" s="123" t="s">
        <v>75</v>
      </c>
      <c r="AY134" s="117" t="s">
        <v>119</v>
      </c>
      <c r="BK134" s="124">
        <f>SUM(BK135:BK239)</f>
        <v>0</v>
      </c>
    </row>
    <row r="135" spans="2:65" s="1" customFormat="1" ht="16.5" customHeight="1">
      <c r="B135" s="127"/>
      <c r="C135" s="128" t="s">
        <v>75</v>
      </c>
      <c r="D135" s="128" t="s">
        <v>121</v>
      </c>
      <c r="E135" s="129" t="s">
        <v>122</v>
      </c>
      <c r="F135" s="130" t="s">
        <v>123</v>
      </c>
      <c r="G135" s="131" t="s">
        <v>124</v>
      </c>
      <c r="H135" s="132">
        <v>44</v>
      </c>
      <c r="I135" s="219"/>
      <c r="J135" s="133">
        <f>ROUND(I135*H135,2)</f>
        <v>0</v>
      </c>
      <c r="K135" s="130" t="s">
        <v>125</v>
      </c>
      <c r="L135" s="28"/>
      <c r="M135" s="134" t="s">
        <v>1</v>
      </c>
      <c r="N135" s="135" t="s">
        <v>33</v>
      </c>
      <c r="O135" s="136">
        <v>0.365</v>
      </c>
      <c r="P135" s="136">
        <f>O135*H135</f>
        <v>16.06</v>
      </c>
      <c r="Q135" s="136">
        <v>0</v>
      </c>
      <c r="R135" s="136">
        <f>Q135*H135</f>
        <v>0</v>
      </c>
      <c r="S135" s="136">
        <v>0.417</v>
      </c>
      <c r="T135" s="137">
        <f>S135*H135</f>
        <v>18.348</v>
      </c>
      <c r="AR135" s="138" t="s">
        <v>126</v>
      </c>
      <c r="AT135" s="138" t="s">
        <v>121</v>
      </c>
      <c r="AU135" s="138" t="s">
        <v>77</v>
      </c>
      <c r="AY135" s="16" t="s">
        <v>119</v>
      </c>
      <c r="BE135" s="139">
        <f>IF(N135="základní",J135,0)</f>
        <v>0</v>
      </c>
      <c r="BF135" s="139">
        <f>IF(N135="snížená",J135,0)</f>
        <v>0</v>
      </c>
      <c r="BG135" s="139">
        <f>IF(N135="zákl. přenesená",J135,0)</f>
        <v>0</v>
      </c>
      <c r="BH135" s="139">
        <f>IF(N135="sníž. přenesená",J135,0)</f>
        <v>0</v>
      </c>
      <c r="BI135" s="139">
        <f>IF(N135="nulová",J135,0)</f>
        <v>0</v>
      </c>
      <c r="BJ135" s="16" t="s">
        <v>75</v>
      </c>
      <c r="BK135" s="139">
        <f>ROUND(I135*H135,2)</f>
        <v>0</v>
      </c>
      <c r="BL135" s="16" t="s">
        <v>126</v>
      </c>
      <c r="BM135" s="138" t="s">
        <v>127</v>
      </c>
    </row>
    <row r="136" spans="2:47" s="1" customFormat="1" ht="19.5">
      <c r="B136" s="28"/>
      <c r="D136" s="140" t="s">
        <v>128</v>
      </c>
      <c r="F136" s="141" t="s">
        <v>129</v>
      </c>
      <c r="L136" s="28"/>
      <c r="M136" s="142"/>
      <c r="T136" s="52"/>
      <c r="AT136" s="16" t="s">
        <v>128</v>
      </c>
      <c r="AU136" s="16" t="s">
        <v>77</v>
      </c>
    </row>
    <row r="137" spans="2:47" s="1" customFormat="1" ht="78">
      <c r="B137" s="28"/>
      <c r="D137" s="140" t="s">
        <v>130</v>
      </c>
      <c r="F137" s="143" t="s">
        <v>131</v>
      </c>
      <c r="L137" s="28"/>
      <c r="M137" s="142"/>
      <c r="T137" s="52"/>
      <c r="AT137" s="16" t="s">
        <v>130</v>
      </c>
      <c r="AU137" s="16" t="s">
        <v>77</v>
      </c>
    </row>
    <row r="138" spans="2:51" s="12" customFormat="1" ht="12">
      <c r="B138" s="144"/>
      <c r="D138" s="140" t="s">
        <v>132</v>
      </c>
      <c r="E138" s="145" t="s">
        <v>1</v>
      </c>
      <c r="F138" s="146" t="s">
        <v>133</v>
      </c>
      <c r="H138" s="147">
        <v>44</v>
      </c>
      <c r="L138" s="144"/>
      <c r="M138" s="148"/>
      <c r="T138" s="149"/>
      <c r="AT138" s="145" t="s">
        <v>132</v>
      </c>
      <c r="AU138" s="145" t="s">
        <v>77</v>
      </c>
      <c r="AV138" s="12" t="s">
        <v>77</v>
      </c>
      <c r="AW138" s="12" t="s">
        <v>25</v>
      </c>
      <c r="AX138" s="12" t="s">
        <v>75</v>
      </c>
      <c r="AY138" s="145" t="s">
        <v>119</v>
      </c>
    </row>
    <row r="139" spans="2:65" s="1" customFormat="1" ht="16.5" customHeight="1">
      <c r="B139" s="127"/>
      <c r="C139" s="128" t="s">
        <v>77</v>
      </c>
      <c r="D139" s="128" t="s">
        <v>121</v>
      </c>
      <c r="E139" s="129" t="s">
        <v>134</v>
      </c>
      <c r="F139" s="130" t="s">
        <v>135</v>
      </c>
      <c r="G139" s="131" t="s">
        <v>124</v>
      </c>
      <c r="H139" s="132">
        <v>72</v>
      </c>
      <c r="I139" s="219"/>
      <c r="J139" s="133">
        <f>ROUND(I139*H139,2)</f>
        <v>0</v>
      </c>
      <c r="K139" s="130" t="s">
        <v>125</v>
      </c>
      <c r="L139" s="28"/>
      <c r="M139" s="134" t="s">
        <v>1</v>
      </c>
      <c r="N139" s="135" t="s">
        <v>33</v>
      </c>
      <c r="O139" s="136">
        <v>0.201</v>
      </c>
      <c r="P139" s="136">
        <f>O139*H139</f>
        <v>14.472000000000001</v>
      </c>
      <c r="Q139" s="136">
        <v>0</v>
      </c>
      <c r="R139" s="136">
        <f>Q139*H139</f>
        <v>0</v>
      </c>
      <c r="S139" s="136">
        <v>0.58</v>
      </c>
      <c r="T139" s="137">
        <f>S139*H139</f>
        <v>41.76</v>
      </c>
      <c r="AR139" s="138" t="s">
        <v>126</v>
      </c>
      <c r="AT139" s="138" t="s">
        <v>121</v>
      </c>
      <c r="AU139" s="138" t="s">
        <v>77</v>
      </c>
      <c r="AY139" s="16" t="s">
        <v>119</v>
      </c>
      <c r="BE139" s="139">
        <f>IF(N139="základní",J139,0)</f>
        <v>0</v>
      </c>
      <c r="BF139" s="139">
        <f>IF(N139="snížená",J139,0)</f>
        <v>0</v>
      </c>
      <c r="BG139" s="139">
        <f>IF(N139="zákl. přenesená",J139,0)</f>
        <v>0</v>
      </c>
      <c r="BH139" s="139">
        <f>IF(N139="sníž. přenesená",J139,0)</f>
        <v>0</v>
      </c>
      <c r="BI139" s="139">
        <f>IF(N139="nulová",J139,0)</f>
        <v>0</v>
      </c>
      <c r="BJ139" s="16" t="s">
        <v>75</v>
      </c>
      <c r="BK139" s="139">
        <f>ROUND(I139*H139,2)</f>
        <v>0</v>
      </c>
      <c r="BL139" s="16" t="s">
        <v>126</v>
      </c>
      <c r="BM139" s="138" t="s">
        <v>136</v>
      </c>
    </row>
    <row r="140" spans="2:47" s="1" customFormat="1" ht="19.5">
      <c r="B140" s="28"/>
      <c r="D140" s="140" t="s">
        <v>128</v>
      </c>
      <c r="F140" s="141" t="s">
        <v>137</v>
      </c>
      <c r="L140" s="28"/>
      <c r="M140" s="142"/>
      <c r="T140" s="52"/>
      <c r="AT140" s="16" t="s">
        <v>128</v>
      </c>
      <c r="AU140" s="16" t="s">
        <v>77</v>
      </c>
    </row>
    <row r="141" spans="2:47" s="1" customFormat="1" ht="126.75">
      <c r="B141" s="28"/>
      <c r="D141" s="140" t="s">
        <v>130</v>
      </c>
      <c r="F141" s="143" t="s">
        <v>138</v>
      </c>
      <c r="L141" s="28"/>
      <c r="M141" s="142"/>
      <c r="T141" s="52"/>
      <c r="AT141" s="16" t="s">
        <v>130</v>
      </c>
      <c r="AU141" s="16" t="s">
        <v>77</v>
      </c>
    </row>
    <row r="142" spans="2:51" s="12" customFormat="1" ht="12">
      <c r="B142" s="144"/>
      <c r="D142" s="140" t="s">
        <v>132</v>
      </c>
      <c r="E142" s="145" t="s">
        <v>1</v>
      </c>
      <c r="F142" s="146" t="s">
        <v>139</v>
      </c>
      <c r="H142" s="147">
        <v>72</v>
      </c>
      <c r="L142" s="144"/>
      <c r="M142" s="148"/>
      <c r="T142" s="149"/>
      <c r="AT142" s="145" t="s">
        <v>132</v>
      </c>
      <c r="AU142" s="145" t="s">
        <v>77</v>
      </c>
      <c r="AV142" s="12" t="s">
        <v>77</v>
      </c>
      <c r="AW142" s="12" t="s">
        <v>25</v>
      </c>
      <c r="AX142" s="12" t="s">
        <v>75</v>
      </c>
      <c r="AY142" s="145" t="s">
        <v>119</v>
      </c>
    </row>
    <row r="143" spans="2:65" s="1" customFormat="1" ht="16.5" customHeight="1">
      <c r="B143" s="127"/>
      <c r="C143" s="128" t="s">
        <v>140</v>
      </c>
      <c r="D143" s="128" t="s">
        <v>121</v>
      </c>
      <c r="E143" s="129" t="s">
        <v>141</v>
      </c>
      <c r="F143" s="130" t="s">
        <v>142</v>
      </c>
      <c r="G143" s="131" t="s">
        <v>124</v>
      </c>
      <c r="H143" s="132">
        <v>44</v>
      </c>
      <c r="I143" s="219"/>
      <c r="J143" s="133">
        <f>ROUND(I143*H143,2)</f>
        <v>0</v>
      </c>
      <c r="K143" s="130" t="s">
        <v>125</v>
      </c>
      <c r="L143" s="28"/>
      <c r="M143" s="134" t="s">
        <v>1</v>
      </c>
      <c r="N143" s="135" t="s">
        <v>33</v>
      </c>
      <c r="O143" s="136">
        <v>0.2</v>
      </c>
      <c r="P143" s="136">
        <f>O143*H143</f>
        <v>8.8</v>
      </c>
      <c r="Q143" s="136">
        <v>0</v>
      </c>
      <c r="R143" s="136">
        <f>Q143*H143</f>
        <v>0</v>
      </c>
      <c r="S143" s="136">
        <v>0.24</v>
      </c>
      <c r="T143" s="137">
        <f>S143*H143</f>
        <v>10.559999999999999</v>
      </c>
      <c r="AR143" s="138" t="s">
        <v>126</v>
      </c>
      <c r="AT143" s="138" t="s">
        <v>121</v>
      </c>
      <c r="AU143" s="138" t="s">
        <v>77</v>
      </c>
      <c r="AY143" s="16" t="s">
        <v>119</v>
      </c>
      <c r="BE143" s="139">
        <f>IF(N143="základní",J143,0)</f>
        <v>0</v>
      </c>
      <c r="BF143" s="139">
        <f>IF(N143="snížená",J143,0)</f>
        <v>0</v>
      </c>
      <c r="BG143" s="139">
        <f>IF(N143="zákl. přenesená",J143,0)</f>
        <v>0</v>
      </c>
      <c r="BH143" s="139">
        <f>IF(N143="sníž. přenesená",J143,0)</f>
        <v>0</v>
      </c>
      <c r="BI143" s="139">
        <f>IF(N143="nulová",J143,0)</f>
        <v>0</v>
      </c>
      <c r="BJ143" s="16" t="s">
        <v>75</v>
      </c>
      <c r="BK143" s="139">
        <f>ROUND(I143*H143,2)</f>
        <v>0</v>
      </c>
      <c r="BL143" s="16" t="s">
        <v>126</v>
      </c>
      <c r="BM143" s="138" t="s">
        <v>143</v>
      </c>
    </row>
    <row r="144" spans="2:47" s="1" customFormat="1" ht="19.5">
      <c r="B144" s="28"/>
      <c r="D144" s="140" t="s">
        <v>128</v>
      </c>
      <c r="F144" s="141" t="s">
        <v>144</v>
      </c>
      <c r="L144" s="28"/>
      <c r="M144" s="142"/>
      <c r="T144" s="52"/>
      <c r="AT144" s="16" t="s">
        <v>128</v>
      </c>
      <c r="AU144" s="16" t="s">
        <v>77</v>
      </c>
    </row>
    <row r="145" spans="2:47" s="1" customFormat="1" ht="126.75">
      <c r="B145" s="28"/>
      <c r="D145" s="140" t="s">
        <v>130</v>
      </c>
      <c r="F145" s="143" t="s">
        <v>138</v>
      </c>
      <c r="L145" s="28"/>
      <c r="M145" s="142"/>
      <c r="T145" s="52"/>
      <c r="AT145" s="16" t="s">
        <v>130</v>
      </c>
      <c r="AU145" s="16" t="s">
        <v>77</v>
      </c>
    </row>
    <row r="146" spans="2:51" s="12" customFormat="1" ht="12">
      <c r="B146" s="144"/>
      <c r="D146" s="140" t="s">
        <v>132</v>
      </c>
      <c r="E146" s="145" t="s">
        <v>1</v>
      </c>
      <c r="F146" s="146" t="s">
        <v>133</v>
      </c>
      <c r="H146" s="147">
        <v>44</v>
      </c>
      <c r="L146" s="144"/>
      <c r="M146" s="148"/>
      <c r="T146" s="149"/>
      <c r="AT146" s="145" t="s">
        <v>132</v>
      </c>
      <c r="AU146" s="145" t="s">
        <v>77</v>
      </c>
      <c r="AV146" s="12" t="s">
        <v>77</v>
      </c>
      <c r="AW146" s="12" t="s">
        <v>25</v>
      </c>
      <c r="AX146" s="12" t="s">
        <v>75</v>
      </c>
      <c r="AY146" s="145" t="s">
        <v>119</v>
      </c>
    </row>
    <row r="147" spans="2:65" s="1" customFormat="1" ht="16.5" customHeight="1">
      <c r="B147" s="127"/>
      <c r="C147" s="128" t="s">
        <v>126</v>
      </c>
      <c r="D147" s="128" t="s">
        <v>121</v>
      </c>
      <c r="E147" s="129" t="s">
        <v>145</v>
      </c>
      <c r="F147" s="130" t="s">
        <v>146</v>
      </c>
      <c r="G147" s="131" t="s">
        <v>124</v>
      </c>
      <c r="H147" s="132">
        <v>96</v>
      </c>
      <c r="I147" s="219"/>
      <c r="J147" s="133">
        <f>ROUND(I147*H147,2)</f>
        <v>0</v>
      </c>
      <c r="K147" s="130" t="s">
        <v>125</v>
      </c>
      <c r="L147" s="28"/>
      <c r="M147" s="134" t="s">
        <v>1</v>
      </c>
      <c r="N147" s="135" t="s">
        <v>33</v>
      </c>
      <c r="O147" s="136">
        <v>0.27</v>
      </c>
      <c r="P147" s="136">
        <f>O147*H147</f>
        <v>25.92</v>
      </c>
      <c r="Q147" s="136">
        <v>0</v>
      </c>
      <c r="R147" s="136">
        <f>Q147*H147</f>
        <v>0</v>
      </c>
      <c r="S147" s="136">
        <v>0.325</v>
      </c>
      <c r="T147" s="137">
        <f>S147*H147</f>
        <v>31.200000000000003</v>
      </c>
      <c r="AR147" s="138" t="s">
        <v>126</v>
      </c>
      <c r="AT147" s="138" t="s">
        <v>121</v>
      </c>
      <c r="AU147" s="138" t="s">
        <v>77</v>
      </c>
      <c r="AY147" s="16" t="s">
        <v>119</v>
      </c>
      <c r="BE147" s="139">
        <f>IF(N147="základní",J147,0)</f>
        <v>0</v>
      </c>
      <c r="BF147" s="139">
        <f>IF(N147="snížená",J147,0)</f>
        <v>0</v>
      </c>
      <c r="BG147" s="139">
        <f>IF(N147="zákl. přenesená",J147,0)</f>
        <v>0</v>
      </c>
      <c r="BH147" s="139">
        <f>IF(N147="sníž. přenesená",J147,0)</f>
        <v>0</v>
      </c>
      <c r="BI147" s="139">
        <f>IF(N147="nulová",J147,0)</f>
        <v>0</v>
      </c>
      <c r="BJ147" s="16" t="s">
        <v>75</v>
      </c>
      <c r="BK147" s="139">
        <f>ROUND(I147*H147,2)</f>
        <v>0</v>
      </c>
      <c r="BL147" s="16" t="s">
        <v>126</v>
      </c>
      <c r="BM147" s="138" t="s">
        <v>147</v>
      </c>
    </row>
    <row r="148" spans="2:47" s="1" customFormat="1" ht="19.5">
      <c r="B148" s="28"/>
      <c r="D148" s="140" t="s">
        <v>128</v>
      </c>
      <c r="F148" s="141" t="s">
        <v>148</v>
      </c>
      <c r="L148" s="28"/>
      <c r="M148" s="142"/>
      <c r="T148" s="52"/>
      <c r="AT148" s="16" t="s">
        <v>128</v>
      </c>
      <c r="AU148" s="16" t="s">
        <v>77</v>
      </c>
    </row>
    <row r="149" spans="2:47" s="1" customFormat="1" ht="126.75">
      <c r="B149" s="28"/>
      <c r="D149" s="140" t="s">
        <v>130</v>
      </c>
      <c r="F149" s="143" t="s">
        <v>138</v>
      </c>
      <c r="L149" s="28"/>
      <c r="M149" s="142"/>
      <c r="T149" s="52"/>
      <c r="AT149" s="16" t="s">
        <v>130</v>
      </c>
      <c r="AU149" s="16" t="s">
        <v>77</v>
      </c>
    </row>
    <row r="150" spans="2:51" s="13" customFormat="1" ht="12">
      <c r="B150" s="150"/>
      <c r="D150" s="140" t="s">
        <v>132</v>
      </c>
      <c r="E150" s="151" t="s">
        <v>1</v>
      </c>
      <c r="F150" s="152" t="s">
        <v>149</v>
      </c>
      <c r="H150" s="151" t="s">
        <v>1</v>
      </c>
      <c r="L150" s="150"/>
      <c r="M150" s="153"/>
      <c r="T150" s="154"/>
      <c r="AT150" s="151" t="s">
        <v>132</v>
      </c>
      <c r="AU150" s="151" t="s">
        <v>77</v>
      </c>
      <c r="AV150" s="13" t="s">
        <v>75</v>
      </c>
      <c r="AW150" s="13" t="s">
        <v>25</v>
      </c>
      <c r="AX150" s="13" t="s">
        <v>67</v>
      </c>
      <c r="AY150" s="151" t="s">
        <v>119</v>
      </c>
    </row>
    <row r="151" spans="2:51" s="12" customFormat="1" ht="12">
      <c r="B151" s="144"/>
      <c r="D151" s="140" t="s">
        <v>132</v>
      </c>
      <c r="E151" s="145" t="s">
        <v>1</v>
      </c>
      <c r="F151" s="146" t="s">
        <v>150</v>
      </c>
      <c r="H151" s="147">
        <v>96</v>
      </c>
      <c r="L151" s="144"/>
      <c r="M151" s="148"/>
      <c r="T151" s="149"/>
      <c r="AT151" s="145" t="s">
        <v>132</v>
      </c>
      <c r="AU151" s="145" t="s">
        <v>77</v>
      </c>
      <c r="AV151" s="12" t="s">
        <v>77</v>
      </c>
      <c r="AW151" s="12" t="s">
        <v>25</v>
      </c>
      <c r="AX151" s="12" t="s">
        <v>75</v>
      </c>
      <c r="AY151" s="145" t="s">
        <v>119</v>
      </c>
    </row>
    <row r="152" spans="2:65" s="1" customFormat="1" ht="16.5" customHeight="1">
      <c r="B152" s="127"/>
      <c r="C152" s="128" t="s">
        <v>151</v>
      </c>
      <c r="D152" s="128" t="s">
        <v>121</v>
      </c>
      <c r="E152" s="129" t="s">
        <v>152</v>
      </c>
      <c r="F152" s="130" t="s">
        <v>153</v>
      </c>
      <c r="G152" s="131" t="s">
        <v>124</v>
      </c>
      <c r="H152" s="132">
        <v>120</v>
      </c>
      <c r="I152" s="219"/>
      <c r="J152" s="133">
        <f>ROUND(I152*H152,2)</f>
        <v>0</v>
      </c>
      <c r="K152" s="130" t="s">
        <v>125</v>
      </c>
      <c r="L152" s="28"/>
      <c r="M152" s="134" t="s">
        <v>1</v>
      </c>
      <c r="N152" s="135" t="s">
        <v>33</v>
      </c>
      <c r="O152" s="136">
        <v>0.108</v>
      </c>
      <c r="P152" s="136">
        <f>O152*H152</f>
        <v>12.959999999999999</v>
      </c>
      <c r="Q152" s="136">
        <v>0</v>
      </c>
      <c r="R152" s="136">
        <f>Q152*H152</f>
        <v>0</v>
      </c>
      <c r="S152" s="136">
        <v>0.22</v>
      </c>
      <c r="T152" s="137">
        <f>S152*H152</f>
        <v>26.4</v>
      </c>
      <c r="AR152" s="138" t="s">
        <v>126</v>
      </c>
      <c r="AT152" s="138" t="s">
        <v>121</v>
      </c>
      <c r="AU152" s="138" t="s">
        <v>77</v>
      </c>
      <c r="AY152" s="16" t="s">
        <v>119</v>
      </c>
      <c r="BE152" s="139">
        <f>IF(N152="základní",J152,0)</f>
        <v>0</v>
      </c>
      <c r="BF152" s="139">
        <f>IF(N152="snížená",J152,0)</f>
        <v>0</v>
      </c>
      <c r="BG152" s="139">
        <f>IF(N152="zákl. přenesená",J152,0)</f>
        <v>0</v>
      </c>
      <c r="BH152" s="139">
        <f>IF(N152="sníž. přenesená",J152,0)</f>
        <v>0</v>
      </c>
      <c r="BI152" s="139">
        <f>IF(N152="nulová",J152,0)</f>
        <v>0</v>
      </c>
      <c r="BJ152" s="16" t="s">
        <v>75</v>
      </c>
      <c r="BK152" s="139">
        <f>ROUND(I152*H152,2)</f>
        <v>0</v>
      </c>
      <c r="BL152" s="16" t="s">
        <v>126</v>
      </c>
      <c r="BM152" s="138" t="s">
        <v>154</v>
      </c>
    </row>
    <row r="153" spans="2:47" s="1" customFormat="1" ht="19.5">
      <c r="B153" s="28"/>
      <c r="D153" s="140" t="s">
        <v>128</v>
      </c>
      <c r="F153" s="141" t="s">
        <v>155</v>
      </c>
      <c r="L153" s="28"/>
      <c r="M153" s="142"/>
      <c r="T153" s="52"/>
      <c r="AT153" s="16" t="s">
        <v>128</v>
      </c>
      <c r="AU153" s="16" t="s">
        <v>77</v>
      </c>
    </row>
    <row r="154" spans="2:47" s="1" customFormat="1" ht="126.75">
      <c r="B154" s="28"/>
      <c r="D154" s="140" t="s">
        <v>130</v>
      </c>
      <c r="F154" s="143" t="s">
        <v>138</v>
      </c>
      <c r="L154" s="28"/>
      <c r="M154" s="142"/>
      <c r="T154" s="52"/>
      <c r="AT154" s="16" t="s">
        <v>130</v>
      </c>
      <c r="AU154" s="16" t="s">
        <v>77</v>
      </c>
    </row>
    <row r="155" spans="2:51" s="13" customFormat="1" ht="12">
      <c r="B155" s="150"/>
      <c r="D155" s="140" t="s">
        <v>132</v>
      </c>
      <c r="E155" s="151" t="s">
        <v>1</v>
      </c>
      <c r="F155" s="152" t="s">
        <v>156</v>
      </c>
      <c r="H155" s="151" t="s">
        <v>1</v>
      </c>
      <c r="L155" s="150"/>
      <c r="M155" s="153"/>
      <c r="T155" s="154"/>
      <c r="AT155" s="151" t="s">
        <v>132</v>
      </c>
      <c r="AU155" s="151" t="s">
        <v>77</v>
      </c>
      <c r="AV155" s="13" t="s">
        <v>75</v>
      </c>
      <c r="AW155" s="13" t="s">
        <v>25</v>
      </c>
      <c r="AX155" s="13" t="s">
        <v>67</v>
      </c>
      <c r="AY155" s="151" t="s">
        <v>119</v>
      </c>
    </row>
    <row r="156" spans="2:51" s="12" customFormat="1" ht="12">
      <c r="B156" s="144"/>
      <c r="D156" s="140" t="s">
        <v>132</v>
      </c>
      <c r="E156" s="145" t="s">
        <v>1</v>
      </c>
      <c r="F156" s="146" t="s">
        <v>157</v>
      </c>
      <c r="H156" s="147">
        <v>120</v>
      </c>
      <c r="L156" s="144"/>
      <c r="M156" s="148"/>
      <c r="T156" s="149"/>
      <c r="AT156" s="145" t="s">
        <v>132</v>
      </c>
      <c r="AU156" s="145" t="s">
        <v>77</v>
      </c>
      <c r="AV156" s="12" t="s">
        <v>77</v>
      </c>
      <c r="AW156" s="12" t="s">
        <v>25</v>
      </c>
      <c r="AX156" s="12" t="s">
        <v>75</v>
      </c>
      <c r="AY156" s="145" t="s">
        <v>119</v>
      </c>
    </row>
    <row r="157" spans="2:65" s="1" customFormat="1" ht="16.5" customHeight="1">
      <c r="B157" s="127"/>
      <c r="C157" s="128" t="s">
        <v>158</v>
      </c>
      <c r="D157" s="128" t="s">
        <v>121</v>
      </c>
      <c r="E157" s="129" t="s">
        <v>159</v>
      </c>
      <c r="F157" s="130" t="s">
        <v>160</v>
      </c>
      <c r="G157" s="131" t="s">
        <v>124</v>
      </c>
      <c r="H157" s="132">
        <v>108</v>
      </c>
      <c r="I157" s="219"/>
      <c r="J157" s="133">
        <f>ROUND(I157*H157,2)</f>
        <v>0</v>
      </c>
      <c r="K157" s="130" t="s">
        <v>125</v>
      </c>
      <c r="L157" s="28"/>
      <c r="M157" s="134" t="s">
        <v>1</v>
      </c>
      <c r="N157" s="135" t="s">
        <v>33</v>
      </c>
      <c r="O157" s="136">
        <v>0.182</v>
      </c>
      <c r="P157" s="136">
        <f>O157*H157</f>
        <v>19.656</v>
      </c>
      <c r="Q157" s="136">
        <v>0</v>
      </c>
      <c r="R157" s="136">
        <f>Q157*H157</f>
        <v>0</v>
      </c>
      <c r="S157" s="136">
        <v>0.316</v>
      </c>
      <c r="T157" s="137">
        <f>S157*H157</f>
        <v>34.128</v>
      </c>
      <c r="AR157" s="138" t="s">
        <v>126</v>
      </c>
      <c r="AT157" s="138" t="s">
        <v>121</v>
      </c>
      <c r="AU157" s="138" t="s">
        <v>77</v>
      </c>
      <c r="AY157" s="16" t="s">
        <v>119</v>
      </c>
      <c r="BE157" s="139">
        <f>IF(N157="základní",J157,0)</f>
        <v>0</v>
      </c>
      <c r="BF157" s="139">
        <f>IF(N157="snížená",J157,0)</f>
        <v>0</v>
      </c>
      <c r="BG157" s="139">
        <f>IF(N157="zákl. přenesená",J157,0)</f>
        <v>0</v>
      </c>
      <c r="BH157" s="139">
        <f>IF(N157="sníž. přenesená",J157,0)</f>
        <v>0</v>
      </c>
      <c r="BI157" s="139">
        <f>IF(N157="nulová",J157,0)</f>
        <v>0</v>
      </c>
      <c r="BJ157" s="16" t="s">
        <v>75</v>
      </c>
      <c r="BK157" s="139">
        <f>ROUND(I157*H157,2)</f>
        <v>0</v>
      </c>
      <c r="BL157" s="16" t="s">
        <v>126</v>
      </c>
      <c r="BM157" s="138" t="s">
        <v>161</v>
      </c>
    </row>
    <row r="158" spans="2:47" s="1" customFormat="1" ht="19.5">
      <c r="B158" s="28"/>
      <c r="D158" s="140" t="s">
        <v>128</v>
      </c>
      <c r="F158" s="141" t="s">
        <v>162</v>
      </c>
      <c r="L158" s="28"/>
      <c r="M158" s="142"/>
      <c r="T158" s="52"/>
      <c r="AT158" s="16" t="s">
        <v>128</v>
      </c>
      <c r="AU158" s="16" t="s">
        <v>77</v>
      </c>
    </row>
    <row r="159" spans="2:47" s="1" customFormat="1" ht="126.75">
      <c r="B159" s="28"/>
      <c r="D159" s="140" t="s">
        <v>130</v>
      </c>
      <c r="F159" s="143" t="s">
        <v>138</v>
      </c>
      <c r="L159" s="28"/>
      <c r="M159" s="142"/>
      <c r="T159" s="52"/>
      <c r="AT159" s="16" t="s">
        <v>130</v>
      </c>
      <c r="AU159" s="16" t="s">
        <v>77</v>
      </c>
    </row>
    <row r="160" spans="2:51" s="12" customFormat="1" ht="12">
      <c r="B160" s="144"/>
      <c r="D160" s="140" t="s">
        <v>132</v>
      </c>
      <c r="E160" s="145" t="s">
        <v>1</v>
      </c>
      <c r="F160" s="146" t="s">
        <v>163</v>
      </c>
      <c r="H160" s="147">
        <v>108</v>
      </c>
      <c r="L160" s="144"/>
      <c r="M160" s="148"/>
      <c r="T160" s="149"/>
      <c r="AT160" s="145" t="s">
        <v>132</v>
      </c>
      <c r="AU160" s="145" t="s">
        <v>77</v>
      </c>
      <c r="AV160" s="12" t="s">
        <v>77</v>
      </c>
      <c r="AW160" s="12" t="s">
        <v>25</v>
      </c>
      <c r="AX160" s="12" t="s">
        <v>75</v>
      </c>
      <c r="AY160" s="145" t="s">
        <v>119</v>
      </c>
    </row>
    <row r="161" spans="2:65" s="1" customFormat="1" ht="16.5" customHeight="1">
      <c r="B161" s="127"/>
      <c r="C161" s="128" t="s">
        <v>164</v>
      </c>
      <c r="D161" s="128" t="s">
        <v>121</v>
      </c>
      <c r="E161" s="129" t="s">
        <v>165</v>
      </c>
      <c r="F161" s="130" t="s">
        <v>166</v>
      </c>
      <c r="G161" s="131" t="s">
        <v>167</v>
      </c>
      <c r="H161" s="132">
        <v>10</v>
      </c>
      <c r="I161" s="219"/>
      <c r="J161" s="133">
        <f>ROUND(I161*H161,2)</f>
        <v>0</v>
      </c>
      <c r="K161" s="130" t="s">
        <v>125</v>
      </c>
      <c r="L161" s="28"/>
      <c r="M161" s="134" t="s">
        <v>1</v>
      </c>
      <c r="N161" s="135" t="s">
        <v>33</v>
      </c>
      <c r="O161" s="136">
        <v>0.272</v>
      </c>
      <c r="P161" s="136">
        <f>O161*H161</f>
        <v>2.72</v>
      </c>
      <c r="Q161" s="136">
        <v>0</v>
      </c>
      <c r="R161" s="136">
        <f>Q161*H161</f>
        <v>0</v>
      </c>
      <c r="S161" s="136">
        <v>0.29</v>
      </c>
      <c r="T161" s="137">
        <f>S161*H161</f>
        <v>2.9</v>
      </c>
      <c r="AR161" s="138" t="s">
        <v>126</v>
      </c>
      <c r="AT161" s="138" t="s">
        <v>121</v>
      </c>
      <c r="AU161" s="138" t="s">
        <v>77</v>
      </c>
      <c r="AY161" s="16" t="s">
        <v>119</v>
      </c>
      <c r="BE161" s="139">
        <f>IF(N161="základní",J161,0)</f>
        <v>0</v>
      </c>
      <c r="BF161" s="139">
        <f>IF(N161="snížená",J161,0)</f>
        <v>0</v>
      </c>
      <c r="BG161" s="139">
        <f>IF(N161="zákl. přenesená",J161,0)</f>
        <v>0</v>
      </c>
      <c r="BH161" s="139">
        <f>IF(N161="sníž. přenesená",J161,0)</f>
        <v>0</v>
      </c>
      <c r="BI161" s="139">
        <f>IF(N161="nulová",J161,0)</f>
        <v>0</v>
      </c>
      <c r="BJ161" s="16" t="s">
        <v>75</v>
      </c>
      <c r="BK161" s="139">
        <f>ROUND(I161*H161,2)</f>
        <v>0</v>
      </c>
      <c r="BL161" s="16" t="s">
        <v>126</v>
      </c>
      <c r="BM161" s="138" t="s">
        <v>168</v>
      </c>
    </row>
    <row r="162" spans="2:47" s="1" customFormat="1" ht="19.5">
      <c r="B162" s="28"/>
      <c r="D162" s="140" t="s">
        <v>128</v>
      </c>
      <c r="F162" s="141" t="s">
        <v>169</v>
      </c>
      <c r="L162" s="28"/>
      <c r="M162" s="142"/>
      <c r="T162" s="52"/>
      <c r="AT162" s="16" t="s">
        <v>128</v>
      </c>
      <c r="AU162" s="16" t="s">
        <v>77</v>
      </c>
    </row>
    <row r="163" spans="2:47" s="1" customFormat="1" ht="87.75">
      <c r="B163" s="28"/>
      <c r="D163" s="140" t="s">
        <v>130</v>
      </c>
      <c r="F163" s="143" t="s">
        <v>170</v>
      </c>
      <c r="L163" s="28"/>
      <c r="M163" s="142"/>
      <c r="T163" s="52"/>
      <c r="AT163" s="16" t="s">
        <v>130</v>
      </c>
      <c r="AU163" s="16" t="s">
        <v>77</v>
      </c>
    </row>
    <row r="164" spans="2:65" s="1" customFormat="1" ht="16.5" customHeight="1">
      <c r="B164" s="127"/>
      <c r="C164" s="128" t="s">
        <v>171</v>
      </c>
      <c r="D164" s="128" t="s">
        <v>121</v>
      </c>
      <c r="E164" s="129" t="s">
        <v>172</v>
      </c>
      <c r="F164" s="130" t="s">
        <v>173</v>
      </c>
      <c r="G164" s="131" t="s">
        <v>167</v>
      </c>
      <c r="H164" s="132">
        <v>10</v>
      </c>
      <c r="I164" s="219"/>
      <c r="J164" s="133">
        <f>ROUND(I164*H164,2)</f>
        <v>0</v>
      </c>
      <c r="K164" s="130" t="s">
        <v>125</v>
      </c>
      <c r="L164" s="28"/>
      <c r="M164" s="134" t="s">
        <v>1</v>
      </c>
      <c r="N164" s="135" t="s">
        <v>33</v>
      </c>
      <c r="O164" s="136">
        <v>0.095</v>
      </c>
      <c r="P164" s="136">
        <f>O164*H164</f>
        <v>0.95</v>
      </c>
      <c r="Q164" s="136">
        <v>0</v>
      </c>
      <c r="R164" s="136">
        <f>Q164*H164</f>
        <v>0</v>
      </c>
      <c r="S164" s="136">
        <v>0.04</v>
      </c>
      <c r="T164" s="137">
        <f>S164*H164</f>
        <v>0.4</v>
      </c>
      <c r="AR164" s="138" t="s">
        <v>126</v>
      </c>
      <c r="AT164" s="138" t="s">
        <v>121</v>
      </c>
      <c r="AU164" s="138" t="s">
        <v>77</v>
      </c>
      <c r="AY164" s="16" t="s">
        <v>119</v>
      </c>
      <c r="BE164" s="139">
        <f>IF(N164="základní",J164,0)</f>
        <v>0</v>
      </c>
      <c r="BF164" s="139">
        <f>IF(N164="snížená",J164,0)</f>
        <v>0</v>
      </c>
      <c r="BG164" s="139">
        <f>IF(N164="zákl. přenesená",J164,0)</f>
        <v>0</v>
      </c>
      <c r="BH164" s="139">
        <f>IF(N164="sníž. přenesená",J164,0)</f>
        <v>0</v>
      </c>
      <c r="BI164" s="139">
        <f>IF(N164="nulová",J164,0)</f>
        <v>0</v>
      </c>
      <c r="BJ164" s="16" t="s">
        <v>75</v>
      </c>
      <c r="BK164" s="139">
        <f>ROUND(I164*H164,2)</f>
        <v>0</v>
      </c>
      <c r="BL164" s="16" t="s">
        <v>126</v>
      </c>
      <c r="BM164" s="138" t="s">
        <v>174</v>
      </c>
    </row>
    <row r="165" spans="2:47" s="1" customFormat="1" ht="19.5">
      <c r="B165" s="28"/>
      <c r="D165" s="140" t="s">
        <v>128</v>
      </c>
      <c r="F165" s="141" t="s">
        <v>175</v>
      </c>
      <c r="L165" s="28"/>
      <c r="M165" s="142"/>
      <c r="T165" s="52"/>
      <c r="AT165" s="16" t="s">
        <v>128</v>
      </c>
      <c r="AU165" s="16" t="s">
        <v>77</v>
      </c>
    </row>
    <row r="166" spans="2:47" s="1" customFormat="1" ht="87.75">
      <c r="B166" s="28"/>
      <c r="D166" s="140" t="s">
        <v>130</v>
      </c>
      <c r="F166" s="143" t="s">
        <v>170</v>
      </c>
      <c r="L166" s="28"/>
      <c r="M166" s="142"/>
      <c r="T166" s="52"/>
      <c r="AT166" s="16" t="s">
        <v>130</v>
      </c>
      <c r="AU166" s="16" t="s">
        <v>77</v>
      </c>
    </row>
    <row r="167" spans="2:65" s="1" customFormat="1" ht="16.5" customHeight="1">
      <c r="B167" s="127"/>
      <c r="C167" s="128" t="s">
        <v>176</v>
      </c>
      <c r="D167" s="128" t="s">
        <v>121</v>
      </c>
      <c r="E167" s="129" t="s">
        <v>177</v>
      </c>
      <c r="F167" s="130" t="s">
        <v>178</v>
      </c>
      <c r="G167" s="131" t="s">
        <v>167</v>
      </c>
      <c r="H167" s="132">
        <v>10</v>
      </c>
      <c r="I167" s="219"/>
      <c r="J167" s="133">
        <f>ROUND(I167*H167,2)</f>
        <v>0</v>
      </c>
      <c r="K167" s="130" t="s">
        <v>125</v>
      </c>
      <c r="L167" s="28"/>
      <c r="M167" s="134" t="s">
        <v>1</v>
      </c>
      <c r="N167" s="135" t="s">
        <v>33</v>
      </c>
      <c r="O167" s="136">
        <v>0.573</v>
      </c>
      <c r="P167" s="136">
        <f>O167*H167</f>
        <v>5.7299999999999995</v>
      </c>
      <c r="Q167" s="136">
        <v>0.02193</v>
      </c>
      <c r="R167" s="136">
        <f>Q167*H167</f>
        <v>0.21930000000000002</v>
      </c>
      <c r="S167" s="136">
        <v>0</v>
      </c>
      <c r="T167" s="137">
        <f>S167*H167</f>
        <v>0</v>
      </c>
      <c r="AR167" s="138" t="s">
        <v>126</v>
      </c>
      <c r="AT167" s="138" t="s">
        <v>121</v>
      </c>
      <c r="AU167" s="138" t="s">
        <v>77</v>
      </c>
      <c r="AY167" s="16" t="s">
        <v>119</v>
      </c>
      <c r="BE167" s="139">
        <f>IF(N167="základní",J167,0)</f>
        <v>0</v>
      </c>
      <c r="BF167" s="139">
        <f>IF(N167="snížená",J167,0)</f>
        <v>0</v>
      </c>
      <c r="BG167" s="139">
        <f>IF(N167="zákl. přenesená",J167,0)</f>
        <v>0</v>
      </c>
      <c r="BH167" s="139">
        <f>IF(N167="sníž. přenesená",J167,0)</f>
        <v>0</v>
      </c>
      <c r="BI167" s="139">
        <f>IF(N167="nulová",J167,0)</f>
        <v>0</v>
      </c>
      <c r="BJ167" s="16" t="s">
        <v>75</v>
      </c>
      <c r="BK167" s="139">
        <f>ROUND(I167*H167,2)</f>
        <v>0</v>
      </c>
      <c r="BL167" s="16" t="s">
        <v>126</v>
      </c>
      <c r="BM167" s="138" t="s">
        <v>179</v>
      </c>
    </row>
    <row r="168" spans="2:47" s="1" customFormat="1" ht="12">
      <c r="B168" s="28"/>
      <c r="D168" s="140" t="s">
        <v>128</v>
      </c>
      <c r="F168" s="141" t="s">
        <v>180</v>
      </c>
      <c r="L168" s="28"/>
      <c r="M168" s="142"/>
      <c r="T168" s="52"/>
      <c r="AT168" s="16" t="s">
        <v>128</v>
      </c>
      <c r="AU168" s="16" t="s">
        <v>77</v>
      </c>
    </row>
    <row r="169" spans="2:47" s="1" customFormat="1" ht="78">
      <c r="B169" s="28"/>
      <c r="D169" s="140" t="s">
        <v>130</v>
      </c>
      <c r="F169" s="143" t="s">
        <v>181</v>
      </c>
      <c r="L169" s="28"/>
      <c r="M169" s="142"/>
      <c r="T169" s="52"/>
      <c r="AT169" s="16" t="s">
        <v>130</v>
      </c>
      <c r="AU169" s="16" t="s">
        <v>77</v>
      </c>
    </row>
    <row r="170" spans="2:65" s="1" customFormat="1" ht="16.5" customHeight="1">
      <c r="B170" s="127"/>
      <c r="C170" s="128" t="s">
        <v>182</v>
      </c>
      <c r="D170" s="128" t="s">
        <v>121</v>
      </c>
      <c r="E170" s="129" t="s">
        <v>183</v>
      </c>
      <c r="F170" s="130" t="s">
        <v>184</v>
      </c>
      <c r="G170" s="131" t="s">
        <v>185</v>
      </c>
      <c r="H170" s="132">
        <v>336</v>
      </c>
      <c r="I170" s="219"/>
      <c r="J170" s="133">
        <f>ROUND(I170*H170,2)</f>
        <v>0</v>
      </c>
      <c r="K170" s="130" t="s">
        <v>125</v>
      </c>
      <c r="L170" s="28"/>
      <c r="M170" s="134" t="s">
        <v>1</v>
      </c>
      <c r="N170" s="135" t="s">
        <v>33</v>
      </c>
      <c r="O170" s="136">
        <v>0.184</v>
      </c>
      <c r="P170" s="136">
        <f>O170*H170</f>
        <v>61.824</v>
      </c>
      <c r="Q170" s="136">
        <v>3E-05</v>
      </c>
      <c r="R170" s="136">
        <f>Q170*H170</f>
        <v>0.01008</v>
      </c>
      <c r="S170" s="136">
        <v>0</v>
      </c>
      <c r="T170" s="137">
        <f>S170*H170</f>
        <v>0</v>
      </c>
      <c r="AR170" s="138" t="s">
        <v>126</v>
      </c>
      <c r="AT170" s="138" t="s">
        <v>121</v>
      </c>
      <c r="AU170" s="138" t="s">
        <v>77</v>
      </c>
      <c r="AY170" s="16" t="s">
        <v>119</v>
      </c>
      <c r="BE170" s="139">
        <f>IF(N170="základní",J170,0)</f>
        <v>0</v>
      </c>
      <c r="BF170" s="139">
        <f>IF(N170="snížená",J170,0)</f>
        <v>0</v>
      </c>
      <c r="BG170" s="139">
        <f>IF(N170="zákl. přenesená",J170,0)</f>
        <v>0</v>
      </c>
      <c r="BH170" s="139">
        <f>IF(N170="sníž. přenesená",J170,0)</f>
        <v>0</v>
      </c>
      <c r="BI170" s="139">
        <f>IF(N170="nulová",J170,0)</f>
        <v>0</v>
      </c>
      <c r="BJ170" s="16" t="s">
        <v>75</v>
      </c>
      <c r="BK170" s="139">
        <f>ROUND(I170*H170,2)</f>
        <v>0</v>
      </c>
      <c r="BL170" s="16" t="s">
        <v>126</v>
      </c>
      <c r="BM170" s="138" t="s">
        <v>186</v>
      </c>
    </row>
    <row r="171" spans="2:47" s="1" customFormat="1" ht="12">
      <c r="B171" s="28"/>
      <c r="D171" s="140" t="s">
        <v>128</v>
      </c>
      <c r="F171" s="141" t="s">
        <v>187</v>
      </c>
      <c r="L171" s="28"/>
      <c r="M171" s="142"/>
      <c r="T171" s="52"/>
      <c r="AT171" s="16" t="s">
        <v>128</v>
      </c>
      <c r="AU171" s="16" t="s">
        <v>77</v>
      </c>
    </row>
    <row r="172" spans="2:47" s="1" customFormat="1" ht="126.75">
      <c r="B172" s="28"/>
      <c r="D172" s="140" t="s">
        <v>130</v>
      </c>
      <c r="F172" s="143" t="s">
        <v>188</v>
      </c>
      <c r="L172" s="28"/>
      <c r="M172" s="142"/>
      <c r="T172" s="52"/>
      <c r="AT172" s="16" t="s">
        <v>130</v>
      </c>
      <c r="AU172" s="16" t="s">
        <v>77</v>
      </c>
    </row>
    <row r="173" spans="2:65" s="1" customFormat="1" ht="16.5" customHeight="1">
      <c r="B173" s="127"/>
      <c r="C173" s="128" t="s">
        <v>189</v>
      </c>
      <c r="D173" s="128" t="s">
        <v>121</v>
      </c>
      <c r="E173" s="129" t="s">
        <v>190</v>
      </c>
      <c r="F173" s="130" t="s">
        <v>191</v>
      </c>
      <c r="G173" s="131" t="s">
        <v>124</v>
      </c>
      <c r="H173" s="132">
        <v>80</v>
      </c>
      <c r="I173" s="219"/>
      <c r="J173" s="133">
        <f>ROUND(I173*H173,2)</f>
        <v>0</v>
      </c>
      <c r="K173" s="130" t="s">
        <v>125</v>
      </c>
      <c r="L173" s="28"/>
      <c r="M173" s="134" t="s">
        <v>1</v>
      </c>
      <c r="N173" s="135" t="s">
        <v>33</v>
      </c>
      <c r="O173" s="136">
        <v>0.076</v>
      </c>
      <c r="P173" s="136">
        <f>O173*H173</f>
        <v>6.08</v>
      </c>
      <c r="Q173" s="136">
        <v>0</v>
      </c>
      <c r="R173" s="136">
        <f>Q173*H173</f>
        <v>0</v>
      </c>
      <c r="S173" s="136">
        <v>0</v>
      </c>
      <c r="T173" s="137">
        <f>S173*H173</f>
        <v>0</v>
      </c>
      <c r="AR173" s="138" t="s">
        <v>126</v>
      </c>
      <c r="AT173" s="138" t="s">
        <v>121</v>
      </c>
      <c r="AU173" s="138" t="s">
        <v>77</v>
      </c>
      <c r="AY173" s="16" t="s">
        <v>119</v>
      </c>
      <c r="BE173" s="139">
        <f>IF(N173="základní",J173,0)</f>
        <v>0</v>
      </c>
      <c r="BF173" s="139">
        <f>IF(N173="snížená",J173,0)</f>
        <v>0</v>
      </c>
      <c r="BG173" s="139">
        <f>IF(N173="zákl. přenesená",J173,0)</f>
        <v>0</v>
      </c>
      <c r="BH173" s="139">
        <f>IF(N173="sníž. přenesená",J173,0)</f>
        <v>0</v>
      </c>
      <c r="BI173" s="139">
        <f>IF(N173="nulová",J173,0)</f>
        <v>0</v>
      </c>
      <c r="BJ173" s="16" t="s">
        <v>75</v>
      </c>
      <c r="BK173" s="139">
        <f>ROUND(I173*H173,2)</f>
        <v>0</v>
      </c>
      <c r="BL173" s="16" t="s">
        <v>126</v>
      </c>
      <c r="BM173" s="138" t="s">
        <v>192</v>
      </c>
    </row>
    <row r="174" spans="2:47" s="1" customFormat="1" ht="12">
      <c r="B174" s="28"/>
      <c r="D174" s="140" t="s">
        <v>128</v>
      </c>
      <c r="F174" s="141" t="s">
        <v>193</v>
      </c>
      <c r="L174" s="28"/>
      <c r="M174" s="142"/>
      <c r="T174" s="52"/>
      <c r="AT174" s="16" t="s">
        <v>128</v>
      </c>
      <c r="AU174" s="16" t="s">
        <v>77</v>
      </c>
    </row>
    <row r="175" spans="2:47" s="1" customFormat="1" ht="39">
      <c r="B175" s="28"/>
      <c r="D175" s="140" t="s">
        <v>130</v>
      </c>
      <c r="F175" s="143" t="s">
        <v>194</v>
      </c>
      <c r="L175" s="28"/>
      <c r="M175" s="142"/>
      <c r="T175" s="52"/>
      <c r="AT175" s="16" t="s">
        <v>130</v>
      </c>
      <c r="AU175" s="16" t="s">
        <v>77</v>
      </c>
    </row>
    <row r="176" spans="2:51" s="12" customFormat="1" ht="12">
      <c r="B176" s="144"/>
      <c r="D176" s="140" t="s">
        <v>132</v>
      </c>
      <c r="E176" s="145" t="s">
        <v>1</v>
      </c>
      <c r="F176" s="146" t="s">
        <v>195</v>
      </c>
      <c r="H176" s="147">
        <v>80</v>
      </c>
      <c r="L176" s="144"/>
      <c r="M176" s="148"/>
      <c r="T176" s="149"/>
      <c r="AT176" s="145" t="s">
        <v>132</v>
      </c>
      <c r="AU176" s="145" t="s">
        <v>77</v>
      </c>
      <c r="AV176" s="12" t="s">
        <v>77</v>
      </c>
      <c r="AW176" s="12" t="s">
        <v>25</v>
      </c>
      <c r="AX176" s="12" t="s">
        <v>75</v>
      </c>
      <c r="AY176" s="145" t="s">
        <v>119</v>
      </c>
    </row>
    <row r="177" spans="2:65" s="1" customFormat="1" ht="16.5" customHeight="1">
      <c r="B177" s="127"/>
      <c r="C177" s="128" t="s">
        <v>196</v>
      </c>
      <c r="D177" s="128" t="s">
        <v>121</v>
      </c>
      <c r="E177" s="129" t="s">
        <v>197</v>
      </c>
      <c r="F177" s="130" t="s">
        <v>198</v>
      </c>
      <c r="G177" s="131" t="s">
        <v>199</v>
      </c>
      <c r="H177" s="132">
        <v>80</v>
      </c>
      <c r="I177" s="219"/>
      <c r="J177" s="133">
        <f>ROUND(I177*H177,2)</f>
        <v>0</v>
      </c>
      <c r="K177" s="130" t="s">
        <v>125</v>
      </c>
      <c r="L177" s="28"/>
      <c r="M177" s="134" t="s">
        <v>1</v>
      </c>
      <c r="N177" s="135" t="s">
        <v>33</v>
      </c>
      <c r="O177" s="136">
        <v>0.918</v>
      </c>
      <c r="P177" s="136">
        <f>O177*H177</f>
        <v>73.44</v>
      </c>
      <c r="Q177" s="136">
        <v>0</v>
      </c>
      <c r="R177" s="136">
        <f>Q177*H177</f>
        <v>0</v>
      </c>
      <c r="S177" s="136">
        <v>0</v>
      </c>
      <c r="T177" s="137">
        <f>S177*H177</f>
        <v>0</v>
      </c>
      <c r="AR177" s="138" t="s">
        <v>126</v>
      </c>
      <c r="AT177" s="138" t="s">
        <v>121</v>
      </c>
      <c r="AU177" s="138" t="s">
        <v>77</v>
      </c>
      <c r="AY177" s="16" t="s">
        <v>119</v>
      </c>
      <c r="BE177" s="139">
        <f>IF(N177="základní",J177,0)</f>
        <v>0</v>
      </c>
      <c r="BF177" s="139">
        <f>IF(N177="snížená",J177,0)</f>
        <v>0</v>
      </c>
      <c r="BG177" s="139">
        <f>IF(N177="zákl. přenesená",J177,0)</f>
        <v>0</v>
      </c>
      <c r="BH177" s="139">
        <f>IF(N177="sníž. přenesená",J177,0)</f>
        <v>0</v>
      </c>
      <c r="BI177" s="139">
        <f>IF(N177="nulová",J177,0)</f>
        <v>0</v>
      </c>
      <c r="BJ177" s="16" t="s">
        <v>75</v>
      </c>
      <c r="BK177" s="139">
        <f>ROUND(I177*H177,2)</f>
        <v>0</v>
      </c>
      <c r="BL177" s="16" t="s">
        <v>126</v>
      </c>
      <c r="BM177" s="138" t="s">
        <v>200</v>
      </c>
    </row>
    <row r="178" spans="2:47" s="1" customFormat="1" ht="19.5">
      <c r="B178" s="28"/>
      <c r="D178" s="140" t="s">
        <v>128</v>
      </c>
      <c r="F178" s="141" t="s">
        <v>201</v>
      </c>
      <c r="L178" s="28"/>
      <c r="M178" s="142"/>
      <c r="T178" s="52"/>
      <c r="AT178" s="16" t="s">
        <v>128</v>
      </c>
      <c r="AU178" s="16" t="s">
        <v>77</v>
      </c>
    </row>
    <row r="179" spans="2:47" s="1" customFormat="1" ht="39">
      <c r="B179" s="28"/>
      <c r="D179" s="140" t="s">
        <v>130</v>
      </c>
      <c r="F179" s="143" t="s">
        <v>202</v>
      </c>
      <c r="L179" s="28"/>
      <c r="M179" s="142"/>
      <c r="T179" s="52"/>
      <c r="AT179" s="16" t="s">
        <v>130</v>
      </c>
      <c r="AU179" s="16" t="s">
        <v>77</v>
      </c>
    </row>
    <row r="180" spans="2:51" s="12" customFormat="1" ht="12">
      <c r="B180" s="144"/>
      <c r="D180" s="140" t="s">
        <v>132</v>
      </c>
      <c r="E180" s="145" t="s">
        <v>1</v>
      </c>
      <c r="F180" s="146" t="s">
        <v>203</v>
      </c>
      <c r="H180" s="147">
        <v>80</v>
      </c>
      <c r="L180" s="144"/>
      <c r="M180" s="148"/>
      <c r="T180" s="149"/>
      <c r="AT180" s="145" t="s">
        <v>132</v>
      </c>
      <c r="AU180" s="145" t="s">
        <v>77</v>
      </c>
      <c r="AV180" s="12" t="s">
        <v>77</v>
      </c>
      <c r="AW180" s="12" t="s">
        <v>25</v>
      </c>
      <c r="AX180" s="12" t="s">
        <v>75</v>
      </c>
      <c r="AY180" s="145" t="s">
        <v>119</v>
      </c>
    </row>
    <row r="181" spans="2:65" s="1" customFormat="1" ht="16.5" customHeight="1">
      <c r="B181" s="127"/>
      <c r="C181" s="128" t="s">
        <v>204</v>
      </c>
      <c r="D181" s="128" t="s">
        <v>121</v>
      </c>
      <c r="E181" s="129" t="s">
        <v>205</v>
      </c>
      <c r="F181" s="130" t="s">
        <v>206</v>
      </c>
      <c r="G181" s="131" t="s">
        <v>199</v>
      </c>
      <c r="H181" s="132">
        <v>21.6</v>
      </c>
      <c r="I181" s="219"/>
      <c r="J181" s="133">
        <f>ROUND(I181*H181,2)</f>
        <v>0</v>
      </c>
      <c r="K181" s="130" t="s">
        <v>125</v>
      </c>
      <c r="L181" s="28"/>
      <c r="M181" s="134" t="s">
        <v>1</v>
      </c>
      <c r="N181" s="135" t="s">
        <v>33</v>
      </c>
      <c r="O181" s="136">
        <v>2.585</v>
      </c>
      <c r="P181" s="136">
        <f>O181*H181</f>
        <v>55.836000000000006</v>
      </c>
      <c r="Q181" s="136">
        <v>0</v>
      </c>
      <c r="R181" s="136">
        <f>Q181*H181</f>
        <v>0</v>
      </c>
      <c r="S181" s="136">
        <v>0</v>
      </c>
      <c r="T181" s="137">
        <f>S181*H181</f>
        <v>0</v>
      </c>
      <c r="AR181" s="138" t="s">
        <v>126</v>
      </c>
      <c r="AT181" s="138" t="s">
        <v>121</v>
      </c>
      <c r="AU181" s="138" t="s">
        <v>77</v>
      </c>
      <c r="AY181" s="16" t="s">
        <v>119</v>
      </c>
      <c r="BE181" s="139">
        <f>IF(N181="základní",J181,0)</f>
        <v>0</v>
      </c>
      <c r="BF181" s="139">
        <f>IF(N181="snížená",J181,0)</f>
        <v>0</v>
      </c>
      <c r="BG181" s="139">
        <f>IF(N181="zákl. přenesená",J181,0)</f>
        <v>0</v>
      </c>
      <c r="BH181" s="139">
        <f>IF(N181="sníž. přenesená",J181,0)</f>
        <v>0</v>
      </c>
      <c r="BI181" s="139">
        <f>IF(N181="nulová",J181,0)</f>
        <v>0</v>
      </c>
      <c r="BJ181" s="16" t="s">
        <v>75</v>
      </c>
      <c r="BK181" s="139">
        <f>ROUND(I181*H181,2)</f>
        <v>0</v>
      </c>
      <c r="BL181" s="16" t="s">
        <v>126</v>
      </c>
      <c r="BM181" s="138" t="s">
        <v>207</v>
      </c>
    </row>
    <row r="182" spans="2:47" s="1" customFormat="1" ht="19.5">
      <c r="B182" s="28"/>
      <c r="D182" s="140" t="s">
        <v>128</v>
      </c>
      <c r="F182" s="141" t="s">
        <v>208</v>
      </c>
      <c r="L182" s="28"/>
      <c r="M182" s="142"/>
      <c r="T182" s="52"/>
      <c r="AT182" s="16" t="s">
        <v>128</v>
      </c>
      <c r="AU182" s="16" t="s">
        <v>77</v>
      </c>
    </row>
    <row r="183" spans="2:47" s="1" customFormat="1" ht="39">
      <c r="B183" s="28"/>
      <c r="D183" s="140" t="s">
        <v>130</v>
      </c>
      <c r="F183" s="143" t="s">
        <v>202</v>
      </c>
      <c r="L183" s="28"/>
      <c r="M183" s="142"/>
      <c r="T183" s="52"/>
      <c r="AT183" s="16" t="s">
        <v>130</v>
      </c>
      <c r="AU183" s="16" t="s">
        <v>77</v>
      </c>
    </row>
    <row r="184" spans="2:51" s="13" customFormat="1" ht="12">
      <c r="B184" s="150"/>
      <c r="D184" s="140" t="s">
        <v>132</v>
      </c>
      <c r="E184" s="151" t="s">
        <v>1</v>
      </c>
      <c r="F184" s="152" t="s">
        <v>209</v>
      </c>
      <c r="H184" s="151" t="s">
        <v>1</v>
      </c>
      <c r="L184" s="150"/>
      <c r="M184" s="153"/>
      <c r="T184" s="154"/>
      <c r="AT184" s="151" t="s">
        <v>132</v>
      </c>
      <c r="AU184" s="151" t="s">
        <v>77</v>
      </c>
      <c r="AV184" s="13" t="s">
        <v>75</v>
      </c>
      <c r="AW184" s="13" t="s">
        <v>25</v>
      </c>
      <c r="AX184" s="13" t="s">
        <v>67</v>
      </c>
      <c r="AY184" s="151" t="s">
        <v>119</v>
      </c>
    </row>
    <row r="185" spans="2:51" s="12" customFormat="1" ht="12">
      <c r="B185" s="144"/>
      <c r="D185" s="140" t="s">
        <v>132</v>
      </c>
      <c r="E185" s="145" t="s">
        <v>1</v>
      </c>
      <c r="F185" s="146" t="s">
        <v>210</v>
      </c>
      <c r="H185" s="147">
        <v>21.6</v>
      </c>
      <c r="L185" s="144"/>
      <c r="M185" s="148"/>
      <c r="T185" s="149"/>
      <c r="AT185" s="145" t="s">
        <v>132</v>
      </c>
      <c r="AU185" s="145" t="s">
        <v>77</v>
      </c>
      <c r="AV185" s="12" t="s">
        <v>77</v>
      </c>
      <c r="AW185" s="12" t="s">
        <v>25</v>
      </c>
      <c r="AX185" s="12" t="s">
        <v>75</v>
      </c>
      <c r="AY185" s="145" t="s">
        <v>119</v>
      </c>
    </row>
    <row r="186" spans="2:65" s="1" customFormat="1" ht="16.5" customHeight="1">
      <c r="B186" s="127"/>
      <c r="C186" s="128" t="s">
        <v>211</v>
      </c>
      <c r="D186" s="128" t="s">
        <v>121</v>
      </c>
      <c r="E186" s="129" t="s">
        <v>212</v>
      </c>
      <c r="F186" s="130" t="s">
        <v>213</v>
      </c>
      <c r="G186" s="131" t="s">
        <v>167</v>
      </c>
      <c r="H186" s="132">
        <v>48</v>
      </c>
      <c r="I186" s="219"/>
      <c r="J186" s="133">
        <f>ROUND(I186*H186,2)</f>
        <v>0</v>
      </c>
      <c r="K186" s="130" t="s">
        <v>125</v>
      </c>
      <c r="L186" s="28"/>
      <c r="M186" s="134" t="s">
        <v>1</v>
      </c>
      <c r="N186" s="135" t="s">
        <v>33</v>
      </c>
      <c r="O186" s="136">
        <v>1.533</v>
      </c>
      <c r="P186" s="136">
        <f>O186*H186</f>
        <v>73.584</v>
      </c>
      <c r="Q186" s="136">
        <v>0.00133</v>
      </c>
      <c r="R186" s="136">
        <f>Q186*H186</f>
        <v>0.06384000000000001</v>
      </c>
      <c r="S186" s="136">
        <v>0</v>
      </c>
      <c r="T186" s="137">
        <f>S186*H186</f>
        <v>0</v>
      </c>
      <c r="AR186" s="138" t="s">
        <v>126</v>
      </c>
      <c r="AT186" s="138" t="s">
        <v>121</v>
      </c>
      <c r="AU186" s="138" t="s">
        <v>77</v>
      </c>
      <c r="AY186" s="16" t="s">
        <v>119</v>
      </c>
      <c r="BE186" s="139">
        <f>IF(N186="základní",J186,0)</f>
        <v>0</v>
      </c>
      <c r="BF186" s="139">
        <f>IF(N186="snížená",J186,0)</f>
        <v>0</v>
      </c>
      <c r="BG186" s="139">
        <f>IF(N186="zákl. přenesená",J186,0)</f>
        <v>0</v>
      </c>
      <c r="BH186" s="139">
        <f>IF(N186="sníž. přenesená",J186,0)</f>
        <v>0</v>
      </c>
      <c r="BI186" s="139">
        <f>IF(N186="nulová",J186,0)</f>
        <v>0</v>
      </c>
      <c r="BJ186" s="16" t="s">
        <v>75</v>
      </c>
      <c r="BK186" s="139">
        <f>ROUND(I186*H186,2)</f>
        <v>0</v>
      </c>
      <c r="BL186" s="16" t="s">
        <v>126</v>
      </c>
      <c r="BM186" s="138" t="s">
        <v>214</v>
      </c>
    </row>
    <row r="187" spans="2:47" s="1" customFormat="1" ht="19.5">
      <c r="B187" s="28"/>
      <c r="D187" s="140" t="s">
        <v>128</v>
      </c>
      <c r="F187" s="141" t="s">
        <v>215</v>
      </c>
      <c r="L187" s="28"/>
      <c r="M187" s="142"/>
      <c r="T187" s="52"/>
      <c r="AT187" s="16" t="s">
        <v>128</v>
      </c>
      <c r="AU187" s="16" t="s">
        <v>77</v>
      </c>
    </row>
    <row r="188" spans="2:47" s="1" customFormat="1" ht="68.25">
      <c r="B188" s="28"/>
      <c r="D188" s="140" t="s">
        <v>130</v>
      </c>
      <c r="F188" s="143" t="s">
        <v>216</v>
      </c>
      <c r="L188" s="28"/>
      <c r="M188" s="142"/>
      <c r="T188" s="52"/>
      <c r="AT188" s="16" t="s">
        <v>130</v>
      </c>
      <c r="AU188" s="16" t="s">
        <v>77</v>
      </c>
    </row>
    <row r="189" spans="2:51" s="12" customFormat="1" ht="12">
      <c r="B189" s="144"/>
      <c r="D189" s="140" t="s">
        <v>132</v>
      </c>
      <c r="E189" s="145" t="s">
        <v>1</v>
      </c>
      <c r="F189" s="146" t="s">
        <v>217</v>
      </c>
      <c r="H189" s="147">
        <v>48</v>
      </c>
      <c r="L189" s="144"/>
      <c r="M189" s="148"/>
      <c r="T189" s="149"/>
      <c r="AT189" s="145" t="s">
        <v>132</v>
      </c>
      <c r="AU189" s="145" t="s">
        <v>77</v>
      </c>
      <c r="AV189" s="12" t="s">
        <v>77</v>
      </c>
      <c r="AW189" s="12" t="s">
        <v>25</v>
      </c>
      <c r="AX189" s="12" t="s">
        <v>75</v>
      </c>
      <c r="AY189" s="145" t="s">
        <v>119</v>
      </c>
    </row>
    <row r="190" spans="2:65" s="1" customFormat="1" ht="16.5" customHeight="1">
      <c r="B190" s="127"/>
      <c r="C190" s="155" t="s">
        <v>7</v>
      </c>
      <c r="D190" s="155" t="s">
        <v>218</v>
      </c>
      <c r="E190" s="156" t="s">
        <v>219</v>
      </c>
      <c r="F190" s="157" t="s">
        <v>220</v>
      </c>
      <c r="G190" s="158" t="s">
        <v>221</v>
      </c>
      <c r="H190" s="159">
        <v>8.424</v>
      </c>
      <c r="I190" s="220"/>
      <c r="J190" s="160">
        <f>ROUND(I190*H190,2)</f>
        <v>0</v>
      </c>
      <c r="K190" s="157" t="s">
        <v>125</v>
      </c>
      <c r="L190" s="161"/>
      <c r="M190" s="162" t="s">
        <v>1</v>
      </c>
      <c r="N190" s="163" t="s">
        <v>33</v>
      </c>
      <c r="O190" s="136">
        <v>0</v>
      </c>
      <c r="P190" s="136">
        <f>O190*H190</f>
        <v>0</v>
      </c>
      <c r="Q190" s="136">
        <v>1</v>
      </c>
      <c r="R190" s="136">
        <f>Q190*H190</f>
        <v>8.424</v>
      </c>
      <c r="S190" s="136">
        <v>0</v>
      </c>
      <c r="T190" s="137">
        <f>S190*H190</f>
        <v>0</v>
      </c>
      <c r="AR190" s="138" t="s">
        <v>171</v>
      </c>
      <c r="AT190" s="138" t="s">
        <v>218</v>
      </c>
      <c r="AU190" s="138" t="s">
        <v>77</v>
      </c>
      <c r="AY190" s="16" t="s">
        <v>119</v>
      </c>
      <c r="BE190" s="139">
        <f>IF(N190="základní",J190,0)</f>
        <v>0</v>
      </c>
      <c r="BF190" s="139">
        <f>IF(N190="snížená",J190,0)</f>
        <v>0</v>
      </c>
      <c r="BG190" s="139">
        <f>IF(N190="zákl. přenesená",J190,0)</f>
        <v>0</v>
      </c>
      <c r="BH190" s="139">
        <f>IF(N190="sníž. přenesená",J190,0)</f>
        <v>0</v>
      </c>
      <c r="BI190" s="139">
        <f>IF(N190="nulová",J190,0)</f>
        <v>0</v>
      </c>
      <c r="BJ190" s="16" t="s">
        <v>75</v>
      </c>
      <c r="BK190" s="139">
        <f>ROUND(I190*H190,2)</f>
        <v>0</v>
      </c>
      <c r="BL190" s="16" t="s">
        <v>126</v>
      </c>
      <c r="BM190" s="138" t="s">
        <v>222</v>
      </c>
    </row>
    <row r="191" spans="2:47" s="1" customFormat="1" ht="12">
      <c r="B191" s="28"/>
      <c r="D191" s="140" t="s">
        <v>128</v>
      </c>
      <c r="F191" s="141" t="s">
        <v>220</v>
      </c>
      <c r="L191" s="28"/>
      <c r="M191" s="142"/>
      <c r="T191" s="52"/>
      <c r="AT191" s="16" t="s">
        <v>128</v>
      </c>
      <c r="AU191" s="16" t="s">
        <v>77</v>
      </c>
    </row>
    <row r="192" spans="2:65" s="1" customFormat="1" ht="16.5" customHeight="1">
      <c r="B192" s="127"/>
      <c r="C192" s="128" t="s">
        <v>223</v>
      </c>
      <c r="D192" s="128" t="s">
        <v>121</v>
      </c>
      <c r="E192" s="129" t="s">
        <v>224</v>
      </c>
      <c r="F192" s="130" t="s">
        <v>225</v>
      </c>
      <c r="G192" s="131" t="s">
        <v>167</v>
      </c>
      <c r="H192" s="132">
        <v>48</v>
      </c>
      <c r="I192" s="219"/>
      <c r="J192" s="133">
        <f>ROUND(I192*H192,2)</f>
        <v>0</v>
      </c>
      <c r="K192" s="130" t="s">
        <v>125</v>
      </c>
      <c r="L192" s="28"/>
      <c r="M192" s="134" t="s">
        <v>1</v>
      </c>
      <c r="N192" s="135" t="s">
        <v>33</v>
      </c>
      <c r="O192" s="136">
        <v>0.657</v>
      </c>
      <c r="P192" s="136">
        <f>O192*H192</f>
        <v>31.536</v>
      </c>
      <c r="Q192" s="136">
        <v>0</v>
      </c>
      <c r="R192" s="136">
        <f>Q192*H192</f>
        <v>0</v>
      </c>
      <c r="S192" s="136">
        <v>0</v>
      </c>
      <c r="T192" s="137">
        <f>S192*H192</f>
        <v>0</v>
      </c>
      <c r="AR192" s="138" t="s">
        <v>126</v>
      </c>
      <c r="AT192" s="138" t="s">
        <v>121</v>
      </c>
      <c r="AU192" s="138" t="s">
        <v>77</v>
      </c>
      <c r="AY192" s="16" t="s">
        <v>119</v>
      </c>
      <c r="BE192" s="139">
        <f>IF(N192="základní",J192,0)</f>
        <v>0</v>
      </c>
      <c r="BF192" s="139">
        <f>IF(N192="snížená",J192,0)</f>
        <v>0</v>
      </c>
      <c r="BG192" s="139">
        <f>IF(N192="zákl. přenesená",J192,0)</f>
        <v>0</v>
      </c>
      <c r="BH192" s="139">
        <f>IF(N192="sníž. přenesená",J192,0)</f>
        <v>0</v>
      </c>
      <c r="BI192" s="139">
        <f>IF(N192="nulová",J192,0)</f>
        <v>0</v>
      </c>
      <c r="BJ192" s="16" t="s">
        <v>75</v>
      </c>
      <c r="BK192" s="139">
        <f>ROUND(I192*H192,2)</f>
        <v>0</v>
      </c>
      <c r="BL192" s="16" t="s">
        <v>126</v>
      </c>
      <c r="BM192" s="138" t="s">
        <v>226</v>
      </c>
    </row>
    <row r="193" spans="2:47" s="1" customFormat="1" ht="12">
      <c r="B193" s="28"/>
      <c r="D193" s="140" t="s">
        <v>128</v>
      </c>
      <c r="F193" s="141" t="s">
        <v>227</v>
      </c>
      <c r="L193" s="28"/>
      <c r="M193" s="142"/>
      <c r="T193" s="52"/>
      <c r="AT193" s="16" t="s">
        <v>128</v>
      </c>
      <c r="AU193" s="16" t="s">
        <v>77</v>
      </c>
    </row>
    <row r="194" spans="2:65" s="1" customFormat="1" ht="16.5" customHeight="1">
      <c r="B194" s="127"/>
      <c r="C194" s="128" t="s">
        <v>228</v>
      </c>
      <c r="D194" s="128" t="s">
        <v>121</v>
      </c>
      <c r="E194" s="129" t="s">
        <v>229</v>
      </c>
      <c r="F194" s="130" t="s">
        <v>230</v>
      </c>
      <c r="G194" s="131" t="s">
        <v>167</v>
      </c>
      <c r="H194" s="132">
        <v>6</v>
      </c>
      <c r="I194" s="219"/>
      <c r="J194" s="133">
        <f>ROUND(I194*H194,2)</f>
        <v>0</v>
      </c>
      <c r="K194" s="130" t="s">
        <v>125</v>
      </c>
      <c r="L194" s="28"/>
      <c r="M194" s="134" t="s">
        <v>1</v>
      </c>
      <c r="N194" s="135" t="s">
        <v>33</v>
      </c>
      <c r="O194" s="136">
        <v>2.99</v>
      </c>
      <c r="P194" s="136">
        <f>O194*H194</f>
        <v>17.94</v>
      </c>
      <c r="Q194" s="136">
        <v>0.15478</v>
      </c>
      <c r="R194" s="136">
        <f>Q194*H194</f>
        <v>0.92868</v>
      </c>
      <c r="S194" s="136">
        <v>0</v>
      </c>
      <c r="T194" s="137">
        <f>S194*H194</f>
        <v>0</v>
      </c>
      <c r="AR194" s="138" t="s">
        <v>126</v>
      </c>
      <c r="AT194" s="138" t="s">
        <v>121</v>
      </c>
      <c r="AU194" s="138" t="s">
        <v>77</v>
      </c>
      <c r="AY194" s="16" t="s">
        <v>119</v>
      </c>
      <c r="BE194" s="139">
        <f>IF(N194="základní",J194,0)</f>
        <v>0</v>
      </c>
      <c r="BF194" s="139">
        <f>IF(N194="snížená",J194,0)</f>
        <v>0</v>
      </c>
      <c r="BG194" s="139">
        <f>IF(N194="zákl. přenesená",J194,0)</f>
        <v>0</v>
      </c>
      <c r="BH194" s="139">
        <f>IF(N194="sníž. přenesená",J194,0)</f>
        <v>0</v>
      </c>
      <c r="BI194" s="139">
        <f>IF(N194="nulová",J194,0)</f>
        <v>0</v>
      </c>
      <c r="BJ194" s="16" t="s">
        <v>75</v>
      </c>
      <c r="BK194" s="139">
        <f>ROUND(I194*H194,2)</f>
        <v>0</v>
      </c>
      <c r="BL194" s="16" t="s">
        <v>126</v>
      </c>
      <c r="BM194" s="138" t="s">
        <v>231</v>
      </c>
    </row>
    <row r="195" spans="2:47" s="1" customFormat="1" ht="12">
      <c r="B195" s="28"/>
      <c r="D195" s="140" t="s">
        <v>128</v>
      </c>
      <c r="F195" s="141" t="s">
        <v>232</v>
      </c>
      <c r="L195" s="28"/>
      <c r="M195" s="142"/>
      <c r="T195" s="52"/>
      <c r="AT195" s="16" t="s">
        <v>128</v>
      </c>
      <c r="AU195" s="16" t="s">
        <v>77</v>
      </c>
    </row>
    <row r="196" spans="2:47" s="1" customFormat="1" ht="29.25">
      <c r="B196" s="28"/>
      <c r="D196" s="140" t="s">
        <v>130</v>
      </c>
      <c r="F196" s="143" t="s">
        <v>233</v>
      </c>
      <c r="L196" s="28"/>
      <c r="M196" s="142"/>
      <c r="T196" s="52"/>
      <c r="AT196" s="16" t="s">
        <v>130</v>
      </c>
      <c r="AU196" s="16" t="s">
        <v>77</v>
      </c>
    </row>
    <row r="197" spans="2:65" s="1" customFormat="1" ht="16.5" customHeight="1">
      <c r="B197" s="127"/>
      <c r="C197" s="128" t="s">
        <v>234</v>
      </c>
      <c r="D197" s="128" t="s">
        <v>121</v>
      </c>
      <c r="E197" s="129" t="s">
        <v>235</v>
      </c>
      <c r="F197" s="130" t="s">
        <v>236</v>
      </c>
      <c r="G197" s="131" t="s">
        <v>167</v>
      </c>
      <c r="H197" s="132">
        <v>6</v>
      </c>
      <c r="I197" s="219"/>
      <c r="J197" s="133">
        <f>ROUND(I197*H197,2)</f>
        <v>0</v>
      </c>
      <c r="K197" s="130" t="s">
        <v>125</v>
      </c>
      <c r="L197" s="28"/>
      <c r="M197" s="134" t="s">
        <v>1</v>
      </c>
      <c r="N197" s="135" t="s">
        <v>33</v>
      </c>
      <c r="O197" s="136">
        <v>6.5</v>
      </c>
      <c r="P197" s="136">
        <f>O197*H197</f>
        <v>39</v>
      </c>
      <c r="Q197" s="136">
        <v>0</v>
      </c>
      <c r="R197" s="136">
        <f>Q197*H197</f>
        <v>0</v>
      </c>
      <c r="S197" s="136">
        <v>0</v>
      </c>
      <c r="T197" s="137">
        <f>S197*H197</f>
        <v>0</v>
      </c>
      <c r="AR197" s="138" t="s">
        <v>126</v>
      </c>
      <c r="AT197" s="138" t="s">
        <v>121</v>
      </c>
      <c r="AU197" s="138" t="s">
        <v>77</v>
      </c>
      <c r="AY197" s="16" t="s">
        <v>119</v>
      </c>
      <c r="BE197" s="139">
        <f>IF(N197="základní",J197,0)</f>
        <v>0</v>
      </c>
      <c r="BF197" s="139">
        <f>IF(N197="snížená",J197,0)</f>
        <v>0</v>
      </c>
      <c r="BG197" s="139">
        <f>IF(N197="zákl. přenesená",J197,0)</f>
        <v>0</v>
      </c>
      <c r="BH197" s="139">
        <f>IF(N197="sníž. přenesená",J197,0)</f>
        <v>0</v>
      </c>
      <c r="BI197" s="139">
        <f>IF(N197="nulová",J197,0)</f>
        <v>0</v>
      </c>
      <c r="BJ197" s="16" t="s">
        <v>75</v>
      </c>
      <c r="BK197" s="139">
        <f>ROUND(I197*H197,2)</f>
        <v>0</v>
      </c>
      <c r="BL197" s="16" t="s">
        <v>126</v>
      </c>
      <c r="BM197" s="138" t="s">
        <v>237</v>
      </c>
    </row>
    <row r="198" spans="2:47" s="1" customFormat="1" ht="12">
      <c r="B198" s="28"/>
      <c r="D198" s="140" t="s">
        <v>128</v>
      </c>
      <c r="F198" s="141" t="s">
        <v>238</v>
      </c>
      <c r="L198" s="28"/>
      <c r="M198" s="142"/>
      <c r="T198" s="52"/>
      <c r="AT198" s="16" t="s">
        <v>128</v>
      </c>
      <c r="AU198" s="16" t="s">
        <v>77</v>
      </c>
    </row>
    <row r="199" spans="2:65" s="1" customFormat="1" ht="16.5" customHeight="1">
      <c r="B199" s="127"/>
      <c r="C199" s="128" t="s">
        <v>239</v>
      </c>
      <c r="D199" s="128" t="s">
        <v>121</v>
      </c>
      <c r="E199" s="129" t="s">
        <v>240</v>
      </c>
      <c r="F199" s="130" t="s">
        <v>241</v>
      </c>
      <c r="G199" s="131" t="s">
        <v>242</v>
      </c>
      <c r="H199" s="132">
        <v>6</v>
      </c>
      <c r="I199" s="219"/>
      <c r="J199" s="133">
        <f>ROUND(I199*H199,2)</f>
        <v>0</v>
      </c>
      <c r="K199" s="130" t="s">
        <v>125</v>
      </c>
      <c r="L199" s="28"/>
      <c r="M199" s="134" t="s">
        <v>1</v>
      </c>
      <c r="N199" s="135" t="s">
        <v>33</v>
      </c>
      <c r="O199" s="136">
        <v>6.501</v>
      </c>
      <c r="P199" s="136">
        <f>O199*H199</f>
        <v>39.006</v>
      </c>
      <c r="Q199" s="136">
        <v>3.70982</v>
      </c>
      <c r="R199" s="136">
        <f>Q199*H199</f>
        <v>22.25892</v>
      </c>
      <c r="S199" s="136">
        <v>0</v>
      </c>
      <c r="T199" s="137">
        <f>S199*H199</f>
        <v>0</v>
      </c>
      <c r="AR199" s="138" t="s">
        <v>126</v>
      </c>
      <c r="AT199" s="138" t="s">
        <v>121</v>
      </c>
      <c r="AU199" s="138" t="s">
        <v>77</v>
      </c>
      <c r="AY199" s="16" t="s">
        <v>119</v>
      </c>
      <c r="BE199" s="139">
        <f>IF(N199="základní",J199,0)</f>
        <v>0</v>
      </c>
      <c r="BF199" s="139">
        <f>IF(N199="snížená",J199,0)</f>
        <v>0</v>
      </c>
      <c r="BG199" s="139">
        <f>IF(N199="zákl. přenesená",J199,0)</f>
        <v>0</v>
      </c>
      <c r="BH199" s="139">
        <f>IF(N199="sníž. přenesená",J199,0)</f>
        <v>0</v>
      </c>
      <c r="BI199" s="139">
        <f>IF(N199="nulová",J199,0)</f>
        <v>0</v>
      </c>
      <c r="BJ199" s="16" t="s">
        <v>75</v>
      </c>
      <c r="BK199" s="139">
        <f>ROUND(I199*H199,2)</f>
        <v>0</v>
      </c>
      <c r="BL199" s="16" t="s">
        <v>126</v>
      </c>
      <c r="BM199" s="138" t="s">
        <v>243</v>
      </c>
    </row>
    <row r="200" spans="2:47" s="1" customFormat="1" ht="19.5">
      <c r="B200" s="28"/>
      <c r="D200" s="140" t="s">
        <v>128</v>
      </c>
      <c r="F200" s="141" t="s">
        <v>244</v>
      </c>
      <c r="L200" s="28"/>
      <c r="M200" s="142"/>
      <c r="T200" s="52"/>
      <c r="AT200" s="16" t="s">
        <v>128</v>
      </c>
      <c r="AU200" s="16" t="s">
        <v>77</v>
      </c>
    </row>
    <row r="201" spans="2:47" s="1" customFormat="1" ht="58.5">
      <c r="B201" s="28"/>
      <c r="D201" s="140" t="s">
        <v>130</v>
      </c>
      <c r="F201" s="143" t="s">
        <v>245</v>
      </c>
      <c r="L201" s="28"/>
      <c r="M201" s="142"/>
      <c r="T201" s="52"/>
      <c r="AT201" s="16" t="s">
        <v>130</v>
      </c>
      <c r="AU201" s="16" t="s">
        <v>77</v>
      </c>
    </row>
    <row r="202" spans="2:65" s="1" customFormat="1" ht="16.5" customHeight="1">
      <c r="B202" s="127"/>
      <c r="C202" s="128" t="s">
        <v>246</v>
      </c>
      <c r="D202" s="128" t="s">
        <v>121</v>
      </c>
      <c r="E202" s="129" t="s">
        <v>247</v>
      </c>
      <c r="F202" s="130" t="s">
        <v>248</v>
      </c>
      <c r="G202" s="131" t="s">
        <v>242</v>
      </c>
      <c r="H202" s="132">
        <v>6</v>
      </c>
      <c r="I202" s="219"/>
      <c r="J202" s="133">
        <f>ROUND(I202*H202,2)</f>
        <v>0</v>
      </c>
      <c r="K202" s="130" t="s">
        <v>125</v>
      </c>
      <c r="L202" s="28"/>
      <c r="M202" s="134" t="s">
        <v>1</v>
      </c>
      <c r="N202" s="135" t="s">
        <v>33</v>
      </c>
      <c r="O202" s="136">
        <v>6.48</v>
      </c>
      <c r="P202" s="136">
        <f>O202*H202</f>
        <v>38.88</v>
      </c>
      <c r="Q202" s="136">
        <v>0</v>
      </c>
      <c r="R202" s="136">
        <f>Q202*H202</f>
        <v>0</v>
      </c>
      <c r="S202" s="136">
        <v>0</v>
      </c>
      <c r="T202" s="137">
        <f>S202*H202</f>
        <v>0</v>
      </c>
      <c r="AR202" s="138" t="s">
        <v>126</v>
      </c>
      <c r="AT202" s="138" t="s">
        <v>121</v>
      </c>
      <c r="AU202" s="138" t="s">
        <v>77</v>
      </c>
      <c r="AY202" s="16" t="s">
        <v>119</v>
      </c>
      <c r="BE202" s="139">
        <f>IF(N202="základní",J202,0)</f>
        <v>0</v>
      </c>
      <c r="BF202" s="139">
        <f>IF(N202="snížená",J202,0)</f>
        <v>0</v>
      </c>
      <c r="BG202" s="139">
        <f>IF(N202="zákl. přenesená",J202,0)</f>
        <v>0</v>
      </c>
      <c r="BH202" s="139">
        <f>IF(N202="sníž. přenesená",J202,0)</f>
        <v>0</v>
      </c>
      <c r="BI202" s="139">
        <f>IF(N202="nulová",J202,0)</f>
        <v>0</v>
      </c>
      <c r="BJ202" s="16" t="s">
        <v>75</v>
      </c>
      <c r="BK202" s="139">
        <f>ROUND(I202*H202,2)</f>
        <v>0</v>
      </c>
      <c r="BL202" s="16" t="s">
        <v>126</v>
      </c>
      <c r="BM202" s="138" t="s">
        <v>249</v>
      </c>
    </row>
    <row r="203" spans="2:47" s="1" customFormat="1" ht="19.5">
      <c r="B203" s="28"/>
      <c r="D203" s="140" t="s">
        <v>128</v>
      </c>
      <c r="F203" s="141" t="s">
        <v>250</v>
      </c>
      <c r="L203" s="28"/>
      <c r="M203" s="142"/>
      <c r="T203" s="52"/>
      <c r="AT203" s="16" t="s">
        <v>128</v>
      </c>
      <c r="AU203" s="16" t="s">
        <v>77</v>
      </c>
    </row>
    <row r="204" spans="2:47" s="1" customFormat="1" ht="58.5">
      <c r="B204" s="28"/>
      <c r="D204" s="140" t="s">
        <v>130</v>
      </c>
      <c r="F204" s="143" t="s">
        <v>245</v>
      </c>
      <c r="L204" s="28"/>
      <c r="M204" s="142"/>
      <c r="T204" s="52"/>
      <c r="AT204" s="16" t="s">
        <v>130</v>
      </c>
      <c r="AU204" s="16" t="s">
        <v>77</v>
      </c>
    </row>
    <row r="205" spans="2:65" s="1" customFormat="1" ht="16.5" customHeight="1">
      <c r="B205" s="127"/>
      <c r="C205" s="128" t="s">
        <v>6</v>
      </c>
      <c r="D205" s="128" t="s">
        <v>121</v>
      </c>
      <c r="E205" s="129" t="s">
        <v>251</v>
      </c>
      <c r="F205" s="130" t="s">
        <v>252</v>
      </c>
      <c r="G205" s="131" t="s">
        <v>124</v>
      </c>
      <c r="H205" s="132">
        <v>20</v>
      </c>
      <c r="I205" s="219"/>
      <c r="J205" s="133">
        <f>ROUND(I205*H205,2)</f>
        <v>0</v>
      </c>
      <c r="K205" s="130" t="s">
        <v>125</v>
      </c>
      <c r="L205" s="28"/>
      <c r="M205" s="134" t="s">
        <v>1</v>
      </c>
      <c r="N205" s="135" t="s">
        <v>33</v>
      </c>
      <c r="O205" s="136">
        <v>1.065</v>
      </c>
      <c r="P205" s="136">
        <f>O205*H205</f>
        <v>21.299999999999997</v>
      </c>
      <c r="Q205" s="136">
        <v>0.0264</v>
      </c>
      <c r="R205" s="136">
        <f>Q205*H205</f>
        <v>0.528</v>
      </c>
      <c r="S205" s="136">
        <v>0</v>
      </c>
      <c r="T205" s="137">
        <f>S205*H205</f>
        <v>0</v>
      </c>
      <c r="AR205" s="138" t="s">
        <v>126</v>
      </c>
      <c r="AT205" s="138" t="s">
        <v>121</v>
      </c>
      <c r="AU205" s="138" t="s">
        <v>77</v>
      </c>
      <c r="AY205" s="16" t="s">
        <v>119</v>
      </c>
      <c r="BE205" s="139">
        <f>IF(N205="základní",J205,0)</f>
        <v>0</v>
      </c>
      <c r="BF205" s="139">
        <f>IF(N205="snížená",J205,0)</f>
        <v>0</v>
      </c>
      <c r="BG205" s="139">
        <f>IF(N205="zákl. přenesená",J205,0)</f>
        <v>0</v>
      </c>
      <c r="BH205" s="139">
        <f>IF(N205="sníž. přenesená",J205,0)</f>
        <v>0</v>
      </c>
      <c r="BI205" s="139">
        <f>IF(N205="nulová",J205,0)</f>
        <v>0</v>
      </c>
      <c r="BJ205" s="16" t="s">
        <v>75</v>
      </c>
      <c r="BK205" s="139">
        <f>ROUND(I205*H205,2)</f>
        <v>0</v>
      </c>
      <c r="BL205" s="16" t="s">
        <v>126</v>
      </c>
      <c r="BM205" s="138" t="s">
        <v>253</v>
      </c>
    </row>
    <row r="206" spans="2:47" s="1" customFormat="1" ht="12">
      <c r="B206" s="28"/>
      <c r="D206" s="140" t="s">
        <v>128</v>
      </c>
      <c r="F206" s="141" t="s">
        <v>254</v>
      </c>
      <c r="L206" s="28"/>
      <c r="M206" s="142"/>
      <c r="T206" s="52"/>
      <c r="AT206" s="16" t="s">
        <v>128</v>
      </c>
      <c r="AU206" s="16" t="s">
        <v>77</v>
      </c>
    </row>
    <row r="207" spans="2:47" s="1" customFormat="1" ht="39">
      <c r="B207" s="28"/>
      <c r="D207" s="140" t="s">
        <v>130</v>
      </c>
      <c r="F207" s="143" t="s">
        <v>255</v>
      </c>
      <c r="L207" s="28"/>
      <c r="M207" s="142"/>
      <c r="T207" s="52"/>
      <c r="AT207" s="16" t="s">
        <v>130</v>
      </c>
      <c r="AU207" s="16" t="s">
        <v>77</v>
      </c>
    </row>
    <row r="208" spans="2:51" s="12" customFormat="1" ht="12">
      <c r="B208" s="144"/>
      <c r="D208" s="140" t="s">
        <v>132</v>
      </c>
      <c r="E208" s="145" t="s">
        <v>1</v>
      </c>
      <c r="F208" s="146" t="s">
        <v>256</v>
      </c>
      <c r="H208" s="147">
        <v>20</v>
      </c>
      <c r="L208" s="144"/>
      <c r="M208" s="148"/>
      <c r="T208" s="149"/>
      <c r="AT208" s="145" t="s">
        <v>132</v>
      </c>
      <c r="AU208" s="145" t="s">
        <v>77</v>
      </c>
      <c r="AV208" s="12" t="s">
        <v>77</v>
      </c>
      <c r="AW208" s="12" t="s">
        <v>25</v>
      </c>
      <c r="AX208" s="12" t="s">
        <v>75</v>
      </c>
      <c r="AY208" s="145" t="s">
        <v>119</v>
      </c>
    </row>
    <row r="209" spans="2:65" s="1" customFormat="1" ht="16.5" customHeight="1">
      <c r="B209" s="127"/>
      <c r="C209" s="128" t="s">
        <v>257</v>
      </c>
      <c r="D209" s="128" t="s">
        <v>121</v>
      </c>
      <c r="E209" s="129" t="s">
        <v>258</v>
      </c>
      <c r="F209" s="130" t="s">
        <v>259</v>
      </c>
      <c r="G209" s="131" t="s">
        <v>199</v>
      </c>
      <c r="H209" s="132">
        <v>40</v>
      </c>
      <c r="I209" s="219"/>
      <c r="J209" s="133">
        <f>ROUND(I209*H209,2)</f>
        <v>0</v>
      </c>
      <c r="K209" s="130" t="s">
        <v>125</v>
      </c>
      <c r="L209" s="28"/>
      <c r="M209" s="134" t="s">
        <v>1</v>
      </c>
      <c r="N209" s="135" t="s">
        <v>33</v>
      </c>
      <c r="O209" s="136">
        <v>2.211</v>
      </c>
      <c r="P209" s="136">
        <f>O209*H209</f>
        <v>88.44</v>
      </c>
      <c r="Q209" s="136">
        <v>0</v>
      </c>
      <c r="R209" s="136">
        <f>Q209*H209</f>
        <v>0</v>
      </c>
      <c r="S209" s="136">
        <v>0</v>
      </c>
      <c r="T209" s="137">
        <f>S209*H209</f>
        <v>0</v>
      </c>
      <c r="AR209" s="138" t="s">
        <v>126</v>
      </c>
      <c r="AT209" s="138" t="s">
        <v>121</v>
      </c>
      <c r="AU209" s="138" t="s">
        <v>77</v>
      </c>
      <c r="AY209" s="16" t="s">
        <v>119</v>
      </c>
      <c r="BE209" s="139">
        <f>IF(N209="základní",J209,0)</f>
        <v>0</v>
      </c>
      <c r="BF209" s="139">
        <f>IF(N209="snížená",J209,0)</f>
        <v>0</v>
      </c>
      <c r="BG209" s="139">
        <f>IF(N209="zákl. přenesená",J209,0)</f>
        <v>0</v>
      </c>
      <c r="BH209" s="139">
        <f>IF(N209="sníž. přenesená",J209,0)</f>
        <v>0</v>
      </c>
      <c r="BI209" s="139">
        <f>IF(N209="nulová",J209,0)</f>
        <v>0</v>
      </c>
      <c r="BJ209" s="16" t="s">
        <v>75</v>
      </c>
      <c r="BK209" s="139">
        <f>ROUND(I209*H209,2)</f>
        <v>0</v>
      </c>
      <c r="BL209" s="16" t="s">
        <v>126</v>
      </c>
      <c r="BM209" s="138" t="s">
        <v>260</v>
      </c>
    </row>
    <row r="210" spans="2:47" s="1" customFormat="1" ht="19.5">
      <c r="B210" s="28"/>
      <c r="D210" s="140" t="s">
        <v>128</v>
      </c>
      <c r="F210" s="141" t="s">
        <v>261</v>
      </c>
      <c r="L210" s="28"/>
      <c r="M210" s="142"/>
      <c r="T210" s="52"/>
      <c r="AT210" s="16" t="s">
        <v>128</v>
      </c>
      <c r="AU210" s="16" t="s">
        <v>77</v>
      </c>
    </row>
    <row r="211" spans="2:47" s="1" customFormat="1" ht="39">
      <c r="B211" s="28"/>
      <c r="D211" s="140" t="s">
        <v>130</v>
      </c>
      <c r="F211" s="143" t="s">
        <v>262</v>
      </c>
      <c r="L211" s="28"/>
      <c r="M211" s="142"/>
      <c r="T211" s="52"/>
      <c r="AT211" s="16" t="s">
        <v>130</v>
      </c>
      <c r="AU211" s="16" t="s">
        <v>77</v>
      </c>
    </row>
    <row r="212" spans="2:65" s="1" customFormat="1" ht="16.5" customHeight="1">
      <c r="B212" s="127"/>
      <c r="C212" s="155" t="s">
        <v>263</v>
      </c>
      <c r="D212" s="155" t="s">
        <v>218</v>
      </c>
      <c r="E212" s="156" t="s">
        <v>264</v>
      </c>
      <c r="F212" s="157" t="s">
        <v>265</v>
      </c>
      <c r="G212" s="158" t="s">
        <v>199</v>
      </c>
      <c r="H212" s="159">
        <v>40</v>
      </c>
      <c r="I212" s="220"/>
      <c r="J212" s="160">
        <f>ROUND(I212*H212,2)</f>
        <v>0</v>
      </c>
      <c r="K212" s="157" t="s">
        <v>1</v>
      </c>
      <c r="L212" s="161"/>
      <c r="M212" s="162" t="s">
        <v>1</v>
      </c>
      <c r="N212" s="163" t="s">
        <v>33</v>
      </c>
      <c r="O212" s="136">
        <v>0</v>
      </c>
      <c r="P212" s="136">
        <f>O212*H212</f>
        <v>0</v>
      </c>
      <c r="Q212" s="136">
        <v>0</v>
      </c>
      <c r="R212" s="136">
        <f>Q212*H212</f>
        <v>0</v>
      </c>
      <c r="S212" s="136">
        <v>0</v>
      </c>
      <c r="T212" s="137">
        <f>S212*H212</f>
        <v>0</v>
      </c>
      <c r="AR212" s="138" t="s">
        <v>171</v>
      </c>
      <c r="AT212" s="138" t="s">
        <v>218</v>
      </c>
      <c r="AU212" s="138" t="s">
        <v>77</v>
      </c>
      <c r="AY212" s="16" t="s">
        <v>119</v>
      </c>
      <c r="BE212" s="139">
        <f>IF(N212="základní",J212,0)</f>
        <v>0</v>
      </c>
      <c r="BF212" s="139">
        <f>IF(N212="snížená",J212,0)</f>
        <v>0</v>
      </c>
      <c r="BG212" s="139">
        <f>IF(N212="zákl. přenesená",J212,0)</f>
        <v>0</v>
      </c>
      <c r="BH212" s="139">
        <f>IF(N212="sníž. přenesená",J212,0)</f>
        <v>0</v>
      </c>
      <c r="BI212" s="139">
        <f>IF(N212="nulová",J212,0)</f>
        <v>0</v>
      </c>
      <c r="BJ212" s="16" t="s">
        <v>75</v>
      </c>
      <c r="BK212" s="139">
        <f>ROUND(I212*H212,2)</f>
        <v>0</v>
      </c>
      <c r="BL212" s="16" t="s">
        <v>126</v>
      </c>
      <c r="BM212" s="138" t="s">
        <v>266</v>
      </c>
    </row>
    <row r="213" spans="2:47" s="1" customFormat="1" ht="12">
      <c r="B213" s="28"/>
      <c r="D213" s="140" t="s">
        <v>128</v>
      </c>
      <c r="F213" s="141" t="s">
        <v>265</v>
      </c>
      <c r="L213" s="28"/>
      <c r="M213" s="142"/>
      <c r="T213" s="52"/>
      <c r="AT213" s="16" t="s">
        <v>128</v>
      </c>
      <c r="AU213" s="16" t="s">
        <v>77</v>
      </c>
    </row>
    <row r="214" spans="2:65" s="1" customFormat="1" ht="16.5" customHeight="1">
      <c r="B214" s="127"/>
      <c r="C214" s="128" t="s">
        <v>267</v>
      </c>
      <c r="D214" s="128" t="s">
        <v>121</v>
      </c>
      <c r="E214" s="129" t="s">
        <v>268</v>
      </c>
      <c r="F214" s="130" t="s">
        <v>269</v>
      </c>
      <c r="G214" s="131" t="s">
        <v>199</v>
      </c>
      <c r="H214" s="132">
        <v>40</v>
      </c>
      <c r="I214" s="219"/>
      <c r="J214" s="133">
        <f>ROUND(I214*H214,2)</f>
        <v>0</v>
      </c>
      <c r="K214" s="130" t="s">
        <v>125</v>
      </c>
      <c r="L214" s="28"/>
      <c r="M214" s="134" t="s">
        <v>1</v>
      </c>
      <c r="N214" s="135" t="s">
        <v>33</v>
      </c>
      <c r="O214" s="136">
        <v>1.479</v>
      </c>
      <c r="P214" s="136">
        <f>O214*H214</f>
        <v>59.160000000000004</v>
      </c>
      <c r="Q214" s="136">
        <v>0</v>
      </c>
      <c r="R214" s="136">
        <f>Q214*H214</f>
        <v>0</v>
      </c>
      <c r="S214" s="136">
        <v>0</v>
      </c>
      <c r="T214" s="137">
        <f>S214*H214</f>
        <v>0</v>
      </c>
      <c r="AR214" s="138" t="s">
        <v>126</v>
      </c>
      <c r="AT214" s="138" t="s">
        <v>121</v>
      </c>
      <c r="AU214" s="138" t="s">
        <v>77</v>
      </c>
      <c r="AY214" s="16" t="s">
        <v>119</v>
      </c>
      <c r="BE214" s="139">
        <f>IF(N214="základní",J214,0)</f>
        <v>0</v>
      </c>
      <c r="BF214" s="139">
        <f>IF(N214="snížená",J214,0)</f>
        <v>0</v>
      </c>
      <c r="BG214" s="139">
        <f>IF(N214="zákl. přenesená",J214,0)</f>
        <v>0</v>
      </c>
      <c r="BH214" s="139">
        <f>IF(N214="sníž. přenesená",J214,0)</f>
        <v>0</v>
      </c>
      <c r="BI214" s="139">
        <f>IF(N214="nulová",J214,0)</f>
        <v>0</v>
      </c>
      <c r="BJ214" s="16" t="s">
        <v>75</v>
      </c>
      <c r="BK214" s="139">
        <f>ROUND(I214*H214,2)</f>
        <v>0</v>
      </c>
      <c r="BL214" s="16" t="s">
        <v>126</v>
      </c>
      <c r="BM214" s="138" t="s">
        <v>270</v>
      </c>
    </row>
    <row r="215" spans="2:47" s="1" customFormat="1" ht="19.5">
      <c r="B215" s="28"/>
      <c r="D215" s="140" t="s">
        <v>128</v>
      </c>
      <c r="F215" s="141" t="s">
        <v>271</v>
      </c>
      <c r="L215" s="28"/>
      <c r="M215" s="142"/>
      <c r="T215" s="52"/>
      <c r="AT215" s="16" t="s">
        <v>128</v>
      </c>
      <c r="AU215" s="16" t="s">
        <v>77</v>
      </c>
    </row>
    <row r="216" spans="2:47" s="1" customFormat="1" ht="39">
      <c r="B216" s="28"/>
      <c r="D216" s="140" t="s">
        <v>130</v>
      </c>
      <c r="F216" s="143" t="s">
        <v>262</v>
      </c>
      <c r="L216" s="28"/>
      <c r="M216" s="142"/>
      <c r="T216" s="52"/>
      <c r="AT216" s="16" t="s">
        <v>130</v>
      </c>
      <c r="AU216" s="16" t="s">
        <v>77</v>
      </c>
    </row>
    <row r="217" spans="2:65" s="1" customFormat="1" ht="16.5" customHeight="1">
      <c r="B217" s="127"/>
      <c r="C217" s="128" t="s">
        <v>272</v>
      </c>
      <c r="D217" s="128" t="s">
        <v>121</v>
      </c>
      <c r="E217" s="129" t="s">
        <v>273</v>
      </c>
      <c r="F217" s="130" t="s">
        <v>274</v>
      </c>
      <c r="G217" s="131" t="s">
        <v>199</v>
      </c>
      <c r="H217" s="132">
        <v>21.6</v>
      </c>
      <c r="I217" s="219"/>
      <c r="J217" s="133">
        <f>ROUND(I217*H217,2)</f>
        <v>0</v>
      </c>
      <c r="K217" s="130" t="s">
        <v>125</v>
      </c>
      <c r="L217" s="28"/>
      <c r="M217" s="134" t="s">
        <v>1</v>
      </c>
      <c r="N217" s="135" t="s">
        <v>33</v>
      </c>
      <c r="O217" s="136">
        <v>0.087</v>
      </c>
      <c r="P217" s="136">
        <f>O217*H217</f>
        <v>1.8792</v>
      </c>
      <c r="Q217" s="136">
        <v>0</v>
      </c>
      <c r="R217" s="136">
        <f>Q217*H217</f>
        <v>0</v>
      </c>
      <c r="S217" s="136">
        <v>0</v>
      </c>
      <c r="T217" s="137">
        <f>S217*H217</f>
        <v>0</v>
      </c>
      <c r="AR217" s="138" t="s">
        <v>126</v>
      </c>
      <c r="AT217" s="138" t="s">
        <v>121</v>
      </c>
      <c r="AU217" s="138" t="s">
        <v>77</v>
      </c>
      <c r="AY217" s="16" t="s">
        <v>119</v>
      </c>
      <c r="BE217" s="139">
        <f>IF(N217="základní",J217,0)</f>
        <v>0</v>
      </c>
      <c r="BF217" s="139">
        <f>IF(N217="snížená",J217,0)</f>
        <v>0</v>
      </c>
      <c r="BG217" s="139">
        <f>IF(N217="zákl. přenesená",J217,0)</f>
        <v>0</v>
      </c>
      <c r="BH217" s="139">
        <f>IF(N217="sníž. přenesená",J217,0)</f>
        <v>0</v>
      </c>
      <c r="BI217" s="139">
        <f>IF(N217="nulová",J217,0)</f>
        <v>0</v>
      </c>
      <c r="BJ217" s="16" t="s">
        <v>75</v>
      </c>
      <c r="BK217" s="139">
        <f>ROUND(I217*H217,2)</f>
        <v>0</v>
      </c>
      <c r="BL217" s="16" t="s">
        <v>126</v>
      </c>
      <c r="BM217" s="138" t="s">
        <v>275</v>
      </c>
    </row>
    <row r="218" spans="2:47" s="1" customFormat="1" ht="19.5">
      <c r="B218" s="28"/>
      <c r="D218" s="140" t="s">
        <v>128</v>
      </c>
      <c r="F218" s="141" t="s">
        <v>276</v>
      </c>
      <c r="L218" s="28"/>
      <c r="M218" s="142"/>
      <c r="T218" s="52"/>
      <c r="AT218" s="16" t="s">
        <v>128</v>
      </c>
      <c r="AU218" s="16" t="s">
        <v>77</v>
      </c>
    </row>
    <row r="219" spans="2:47" s="1" customFormat="1" ht="39">
      <c r="B219" s="28"/>
      <c r="D219" s="140" t="s">
        <v>130</v>
      </c>
      <c r="F219" s="143" t="s">
        <v>277</v>
      </c>
      <c r="L219" s="28"/>
      <c r="M219" s="142"/>
      <c r="T219" s="52"/>
      <c r="AT219" s="16" t="s">
        <v>130</v>
      </c>
      <c r="AU219" s="16" t="s">
        <v>77</v>
      </c>
    </row>
    <row r="220" spans="2:65" s="1" customFormat="1" ht="24">
      <c r="B220" s="127"/>
      <c r="C220" s="128" t="s">
        <v>278</v>
      </c>
      <c r="D220" s="128" t="s">
        <v>121</v>
      </c>
      <c r="E220" s="129" t="s">
        <v>279</v>
      </c>
      <c r="F220" s="130" t="s">
        <v>280</v>
      </c>
      <c r="G220" s="131" t="s">
        <v>199</v>
      </c>
      <c r="H220" s="132">
        <v>216</v>
      </c>
      <c r="I220" s="219"/>
      <c r="J220" s="133">
        <f>ROUND(I220*H220,2)</f>
        <v>0</v>
      </c>
      <c r="K220" s="130" t="s">
        <v>125</v>
      </c>
      <c r="L220" s="28"/>
      <c r="M220" s="134" t="s">
        <v>1</v>
      </c>
      <c r="N220" s="135" t="s">
        <v>33</v>
      </c>
      <c r="O220" s="136">
        <v>0.005</v>
      </c>
      <c r="P220" s="136">
        <f>O220*H220</f>
        <v>1.08</v>
      </c>
      <c r="Q220" s="136">
        <v>0</v>
      </c>
      <c r="R220" s="136">
        <f>Q220*H220</f>
        <v>0</v>
      </c>
      <c r="S220" s="136">
        <v>0</v>
      </c>
      <c r="T220" s="137">
        <f>S220*H220</f>
        <v>0</v>
      </c>
      <c r="AR220" s="138" t="s">
        <v>126</v>
      </c>
      <c r="AT220" s="138" t="s">
        <v>121</v>
      </c>
      <c r="AU220" s="138" t="s">
        <v>77</v>
      </c>
      <c r="AY220" s="16" t="s">
        <v>119</v>
      </c>
      <c r="BE220" s="139">
        <f>IF(N220="základní",J220,0)</f>
        <v>0</v>
      </c>
      <c r="BF220" s="139">
        <f>IF(N220="snížená",J220,0)</f>
        <v>0</v>
      </c>
      <c r="BG220" s="139">
        <f>IF(N220="zákl. přenesená",J220,0)</f>
        <v>0</v>
      </c>
      <c r="BH220" s="139">
        <f>IF(N220="sníž. přenesená",J220,0)</f>
        <v>0</v>
      </c>
      <c r="BI220" s="139">
        <f>IF(N220="nulová",J220,0)</f>
        <v>0</v>
      </c>
      <c r="BJ220" s="16" t="s">
        <v>75</v>
      </c>
      <c r="BK220" s="139">
        <f>ROUND(I220*H220,2)</f>
        <v>0</v>
      </c>
      <c r="BL220" s="16" t="s">
        <v>126</v>
      </c>
      <c r="BM220" s="138" t="s">
        <v>281</v>
      </c>
    </row>
    <row r="221" spans="2:47" s="1" customFormat="1" ht="19.5">
      <c r="B221" s="28"/>
      <c r="D221" s="140" t="s">
        <v>128</v>
      </c>
      <c r="F221" s="141" t="s">
        <v>282</v>
      </c>
      <c r="L221" s="28"/>
      <c r="M221" s="142"/>
      <c r="T221" s="52"/>
      <c r="AT221" s="16" t="s">
        <v>128</v>
      </c>
      <c r="AU221" s="16" t="s">
        <v>77</v>
      </c>
    </row>
    <row r="222" spans="2:47" s="1" customFormat="1" ht="39">
      <c r="B222" s="28"/>
      <c r="D222" s="140" t="s">
        <v>130</v>
      </c>
      <c r="F222" s="143" t="s">
        <v>277</v>
      </c>
      <c r="L222" s="28"/>
      <c r="M222" s="142"/>
      <c r="T222" s="52"/>
      <c r="AT222" s="16" t="s">
        <v>130</v>
      </c>
      <c r="AU222" s="16" t="s">
        <v>77</v>
      </c>
    </row>
    <row r="223" spans="2:65" s="1" customFormat="1" ht="16.5" customHeight="1">
      <c r="B223" s="127"/>
      <c r="C223" s="128" t="s">
        <v>283</v>
      </c>
      <c r="D223" s="128" t="s">
        <v>121</v>
      </c>
      <c r="E223" s="129" t="s">
        <v>284</v>
      </c>
      <c r="F223" s="130" t="s">
        <v>285</v>
      </c>
      <c r="G223" s="131" t="s">
        <v>221</v>
      </c>
      <c r="H223" s="132">
        <v>43.2</v>
      </c>
      <c r="I223" s="219"/>
      <c r="J223" s="133">
        <f>ROUND(I223*H223,2)</f>
        <v>0</v>
      </c>
      <c r="K223" s="130" t="s">
        <v>125</v>
      </c>
      <c r="L223" s="28"/>
      <c r="M223" s="134" t="s">
        <v>1</v>
      </c>
      <c r="N223" s="135" t="s">
        <v>33</v>
      </c>
      <c r="O223" s="136">
        <v>0</v>
      </c>
      <c r="P223" s="136">
        <f>O223*H223</f>
        <v>0</v>
      </c>
      <c r="Q223" s="136">
        <v>0</v>
      </c>
      <c r="R223" s="136">
        <f>Q223*H223</f>
        <v>0</v>
      </c>
      <c r="S223" s="136">
        <v>0</v>
      </c>
      <c r="T223" s="137">
        <f>S223*H223</f>
        <v>0</v>
      </c>
      <c r="AR223" s="138" t="s">
        <v>126</v>
      </c>
      <c r="AT223" s="138" t="s">
        <v>121</v>
      </c>
      <c r="AU223" s="138" t="s">
        <v>77</v>
      </c>
      <c r="AY223" s="16" t="s">
        <v>119</v>
      </c>
      <c r="BE223" s="139">
        <f>IF(N223="základní",J223,0)</f>
        <v>0</v>
      </c>
      <c r="BF223" s="139">
        <f>IF(N223="snížená",J223,0)</f>
        <v>0</v>
      </c>
      <c r="BG223" s="139">
        <f>IF(N223="zákl. přenesená",J223,0)</f>
        <v>0</v>
      </c>
      <c r="BH223" s="139">
        <f>IF(N223="sníž. přenesená",J223,0)</f>
        <v>0</v>
      </c>
      <c r="BI223" s="139">
        <f>IF(N223="nulová",J223,0)</f>
        <v>0</v>
      </c>
      <c r="BJ223" s="16" t="s">
        <v>75</v>
      </c>
      <c r="BK223" s="139">
        <f>ROUND(I223*H223,2)</f>
        <v>0</v>
      </c>
      <c r="BL223" s="16" t="s">
        <v>126</v>
      </c>
      <c r="BM223" s="138" t="s">
        <v>286</v>
      </c>
    </row>
    <row r="224" spans="2:47" s="1" customFormat="1" ht="12">
      <c r="B224" s="28"/>
      <c r="D224" s="140" t="s">
        <v>128</v>
      </c>
      <c r="F224" s="141" t="s">
        <v>287</v>
      </c>
      <c r="L224" s="28"/>
      <c r="M224" s="142"/>
      <c r="T224" s="52"/>
      <c r="AT224" s="16" t="s">
        <v>128</v>
      </c>
      <c r="AU224" s="16" t="s">
        <v>77</v>
      </c>
    </row>
    <row r="225" spans="2:47" s="1" customFormat="1" ht="29.25">
      <c r="B225" s="28"/>
      <c r="D225" s="140" t="s">
        <v>130</v>
      </c>
      <c r="F225" s="143" t="s">
        <v>288</v>
      </c>
      <c r="L225" s="28"/>
      <c r="M225" s="142"/>
      <c r="T225" s="52"/>
      <c r="AT225" s="16" t="s">
        <v>130</v>
      </c>
      <c r="AU225" s="16" t="s">
        <v>77</v>
      </c>
    </row>
    <row r="226" spans="2:51" s="12" customFormat="1" ht="12">
      <c r="B226" s="144"/>
      <c r="D226" s="140" t="s">
        <v>132</v>
      </c>
      <c r="E226" s="145" t="s">
        <v>1</v>
      </c>
      <c r="F226" s="146" t="s">
        <v>289</v>
      </c>
      <c r="H226" s="147">
        <v>43.2</v>
      </c>
      <c r="L226" s="144"/>
      <c r="M226" s="148"/>
      <c r="T226" s="149"/>
      <c r="AT226" s="145" t="s">
        <v>132</v>
      </c>
      <c r="AU226" s="145" t="s">
        <v>77</v>
      </c>
      <c r="AV226" s="12" t="s">
        <v>77</v>
      </c>
      <c r="AW226" s="12" t="s">
        <v>25</v>
      </c>
      <c r="AX226" s="12" t="s">
        <v>75</v>
      </c>
      <c r="AY226" s="145" t="s">
        <v>119</v>
      </c>
    </row>
    <row r="227" spans="2:65" s="1" customFormat="1" ht="16.5" customHeight="1">
      <c r="B227" s="127"/>
      <c r="C227" s="128" t="s">
        <v>290</v>
      </c>
      <c r="D227" s="128" t="s">
        <v>121</v>
      </c>
      <c r="E227" s="129" t="s">
        <v>291</v>
      </c>
      <c r="F227" s="130" t="s">
        <v>292</v>
      </c>
      <c r="G227" s="131" t="s">
        <v>199</v>
      </c>
      <c r="H227" s="132">
        <v>21.6</v>
      </c>
      <c r="I227" s="219"/>
      <c r="J227" s="133">
        <f>ROUND(I227*H227,2)</f>
        <v>0</v>
      </c>
      <c r="K227" s="130" t="s">
        <v>125</v>
      </c>
      <c r="L227" s="28"/>
      <c r="M227" s="134" t="s">
        <v>1</v>
      </c>
      <c r="N227" s="135" t="s">
        <v>33</v>
      </c>
      <c r="O227" s="136">
        <v>0.009</v>
      </c>
      <c r="P227" s="136">
        <f>O227*H227</f>
        <v>0.1944</v>
      </c>
      <c r="Q227" s="136">
        <v>0</v>
      </c>
      <c r="R227" s="136">
        <f>Q227*H227</f>
        <v>0</v>
      </c>
      <c r="S227" s="136">
        <v>0</v>
      </c>
      <c r="T227" s="137">
        <f>S227*H227</f>
        <v>0</v>
      </c>
      <c r="AR227" s="138" t="s">
        <v>126</v>
      </c>
      <c r="AT227" s="138" t="s">
        <v>121</v>
      </c>
      <c r="AU227" s="138" t="s">
        <v>77</v>
      </c>
      <c r="AY227" s="16" t="s">
        <v>119</v>
      </c>
      <c r="BE227" s="139">
        <f>IF(N227="základní",J227,0)</f>
        <v>0</v>
      </c>
      <c r="BF227" s="139">
        <f>IF(N227="snížená",J227,0)</f>
        <v>0</v>
      </c>
      <c r="BG227" s="139">
        <f>IF(N227="zákl. přenesená",J227,0)</f>
        <v>0</v>
      </c>
      <c r="BH227" s="139">
        <f>IF(N227="sníž. přenesená",J227,0)</f>
        <v>0</v>
      </c>
      <c r="BI227" s="139">
        <f>IF(N227="nulová",J227,0)</f>
        <v>0</v>
      </c>
      <c r="BJ227" s="16" t="s">
        <v>75</v>
      </c>
      <c r="BK227" s="139">
        <f>ROUND(I227*H227,2)</f>
        <v>0</v>
      </c>
      <c r="BL227" s="16" t="s">
        <v>126</v>
      </c>
      <c r="BM227" s="138" t="s">
        <v>293</v>
      </c>
    </row>
    <row r="228" spans="2:47" s="1" customFormat="1" ht="12">
      <c r="B228" s="28"/>
      <c r="D228" s="140" t="s">
        <v>128</v>
      </c>
      <c r="F228" s="141" t="s">
        <v>294</v>
      </c>
      <c r="L228" s="28"/>
      <c r="M228" s="142"/>
      <c r="T228" s="52"/>
      <c r="AT228" s="16" t="s">
        <v>128</v>
      </c>
      <c r="AU228" s="16" t="s">
        <v>77</v>
      </c>
    </row>
    <row r="229" spans="2:47" s="1" customFormat="1" ht="68.25">
      <c r="B229" s="28"/>
      <c r="D229" s="140" t="s">
        <v>130</v>
      </c>
      <c r="F229" s="143" t="s">
        <v>295</v>
      </c>
      <c r="L229" s="28"/>
      <c r="M229" s="142"/>
      <c r="T229" s="52"/>
      <c r="AT229" s="16" t="s">
        <v>130</v>
      </c>
      <c r="AU229" s="16" t="s">
        <v>77</v>
      </c>
    </row>
    <row r="230" spans="2:65" s="1" customFormat="1" ht="16.5" customHeight="1">
      <c r="B230" s="127"/>
      <c r="C230" s="128" t="s">
        <v>296</v>
      </c>
      <c r="D230" s="128" t="s">
        <v>121</v>
      </c>
      <c r="E230" s="129" t="s">
        <v>297</v>
      </c>
      <c r="F230" s="130" t="s">
        <v>298</v>
      </c>
      <c r="G230" s="131" t="s">
        <v>124</v>
      </c>
      <c r="H230" s="132">
        <v>80</v>
      </c>
      <c r="I230" s="219"/>
      <c r="J230" s="133">
        <f>ROUND(I230*H230,2)</f>
        <v>0</v>
      </c>
      <c r="K230" s="130" t="s">
        <v>125</v>
      </c>
      <c r="L230" s="28"/>
      <c r="M230" s="134" t="s">
        <v>1</v>
      </c>
      <c r="N230" s="135" t="s">
        <v>33</v>
      </c>
      <c r="O230" s="136">
        <v>0.012</v>
      </c>
      <c r="P230" s="136">
        <f>O230*H230</f>
        <v>0.96</v>
      </c>
      <c r="Q230" s="136">
        <v>0</v>
      </c>
      <c r="R230" s="136">
        <f>Q230*H230</f>
        <v>0</v>
      </c>
      <c r="S230" s="136">
        <v>0</v>
      </c>
      <c r="T230" s="137">
        <f>S230*H230</f>
        <v>0</v>
      </c>
      <c r="AR230" s="138" t="s">
        <v>126</v>
      </c>
      <c r="AT230" s="138" t="s">
        <v>121</v>
      </c>
      <c r="AU230" s="138" t="s">
        <v>77</v>
      </c>
      <c r="AY230" s="16" t="s">
        <v>119</v>
      </c>
      <c r="BE230" s="139">
        <f>IF(N230="základní",J230,0)</f>
        <v>0</v>
      </c>
      <c r="BF230" s="139">
        <f>IF(N230="snížená",J230,0)</f>
        <v>0</v>
      </c>
      <c r="BG230" s="139">
        <f>IF(N230="zákl. přenesená",J230,0)</f>
        <v>0</v>
      </c>
      <c r="BH230" s="139">
        <f>IF(N230="sníž. přenesená",J230,0)</f>
        <v>0</v>
      </c>
      <c r="BI230" s="139">
        <f>IF(N230="nulová",J230,0)</f>
        <v>0</v>
      </c>
      <c r="BJ230" s="16" t="s">
        <v>75</v>
      </c>
      <c r="BK230" s="139">
        <f>ROUND(I230*H230,2)</f>
        <v>0</v>
      </c>
      <c r="BL230" s="16" t="s">
        <v>126</v>
      </c>
      <c r="BM230" s="138" t="s">
        <v>299</v>
      </c>
    </row>
    <row r="231" spans="2:47" s="1" customFormat="1" ht="12">
      <c r="B231" s="28"/>
      <c r="D231" s="140" t="s">
        <v>128</v>
      </c>
      <c r="F231" s="141" t="s">
        <v>300</v>
      </c>
      <c r="L231" s="28"/>
      <c r="M231" s="142"/>
      <c r="T231" s="52"/>
      <c r="AT231" s="16" t="s">
        <v>128</v>
      </c>
      <c r="AU231" s="16" t="s">
        <v>77</v>
      </c>
    </row>
    <row r="232" spans="2:47" s="1" customFormat="1" ht="68.25">
      <c r="B232" s="28"/>
      <c r="D232" s="140" t="s">
        <v>130</v>
      </c>
      <c r="F232" s="143" t="s">
        <v>301</v>
      </c>
      <c r="L232" s="28"/>
      <c r="M232" s="142"/>
      <c r="T232" s="52"/>
      <c r="AT232" s="16" t="s">
        <v>130</v>
      </c>
      <c r="AU232" s="16" t="s">
        <v>77</v>
      </c>
    </row>
    <row r="233" spans="2:65" s="1" customFormat="1" ht="16.5" customHeight="1">
      <c r="B233" s="127"/>
      <c r="C233" s="155" t="s">
        <v>302</v>
      </c>
      <c r="D233" s="155" t="s">
        <v>218</v>
      </c>
      <c r="E233" s="156" t="s">
        <v>303</v>
      </c>
      <c r="F233" s="157" t="s">
        <v>304</v>
      </c>
      <c r="G233" s="158" t="s">
        <v>305</v>
      </c>
      <c r="H233" s="159">
        <v>1.6</v>
      </c>
      <c r="I233" s="220"/>
      <c r="J233" s="160">
        <f>ROUND(I233*H233,2)</f>
        <v>0</v>
      </c>
      <c r="K233" s="157" t="s">
        <v>125</v>
      </c>
      <c r="L233" s="161"/>
      <c r="M233" s="162" t="s">
        <v>1</v>
      </c>
      <c r="N233" s="163" t="s">
        <v>33</v>
      </c>
      <c r="O233" s="136">
        <v>0</v>
      </c>
      <c r="P233" s="136">
        <f>O233*H233</f>
        <v>0</v>
      </c>
      <c r="Q233" s="136">
        <v>0.001</v>
      </c>
      <c r="R233" s="136">
        <f>Q233*H233</f>
        <v>0.0016</v>
      </c>
      <c r="S233" s="136">
        <v>0</v>
      </c>
      <c r="T233" s="137">
        <f>S233*H233</f>
        <v>0</v>
      </c>
      <c r="AR233" s="138" t="s">
        <v>171</v>
      </c>
      <c r="AT233" s="138" t="s">
        <v>218</v>
      </c>
      <c r="AU233" s="138" t="s">
        <v>77</v>
      </c>
      <c r="AY233" s="16" t="s">
        <v>119</v>
      </c>
      <c r="BE233" s="139">
        <f>IF(N233="základní",J233,0)</f>
        <v>0</v>
      </c>
      <c r="BF233" s="139">
        <f>IF(N233="snížená",J233,0)</f>
        <v>0</v>
      </c>
      <c r="BG233" s="139">
        <f>IF(N233="zákl. přenesená",J233,0)</f>
        <v>0</v>
      </c>
      <c r="BH233" s="139">
        <f>IF(N233="sníž. přenesená",J233,0)</f>
        <v>0</v>
      </c>
      <c r="BI233" s="139">
        <f>IF(N233="nulová",J233,0)</f>
        <v>0</v>
      </c>
      <c r="BJ233" s="16" t="s">
        <v>75</v>
      </c>
      <c r="BK233" s="139">
        <f>ROUND(I233*H233,2)</f>
        <v>0</v>
      </c>
      <c r="BL233" s="16" t="s">
        <v>126</v>
      </c>
      <c r="BM233" s="138" t="s">
        <v>306</v>
      </c>
    </row>
    <row r="234" spans="2:47" s="1" customFormat="1" ht="12">
      <c r="B234" s="28"/>
      <c r="D234" s="140" t="s">
        <v>128</v>
      </c>
      <c r="F234" s="141" t="s">
        <v>304</v>
      </c>
      <c r="L234" s="28"/>
      <c r="M234" s="142"/>
      <c r="T234" s="52"/>
      <c r="AT234" s="16" t="s">
        <v>128</v>
      </c>
      <c r="AU234" s="16" t="s">
        <v>77</v>
      </c>
    </row>
    <row r="235" spans="2:51" s="12" customFormat="1" ht="12">
      <c r="B235" s="144"/>
      <c r="D235" s="140" t="s">
        <v>132</v>
      </c>
      <c r="F235" s="146" t="s">
        <v>307</v>
      </c>
      <c r="H235" s="147">
        <v>1.6</v>
      </c>
      <c r="L235" s="144"/>
      <c r="M235" s="148"/>
      <c r="T235" s="149"/>
      <c r="AT235" s="145" t="s">
        <v>132</v>
      </c>
      <c r="AU235" s="145" t="s">
        <v>77</v>
      </c>
      <c r="AV235" s="12" t="s">
        <v>77</v>
      </c>
      <c r="AW235" s="12" t="s">
        <v>3</v>
      </c>
      <c r="AX235" s="12" t="s">
        <v>75</v>
      </c>
      <c r="AY235" s="145" t="s">
        <v>119</v>
      </c>
    </row>
    <row r="236" spans="2:65" s="1" customFormat="1" ht="16.5" customHeight="1">
      <c r="B236" s="127"/>
      <c r="C236" s="128" t="s">
        <v>308</v>
      </c>
      <c r="D236" s="128" t="s">
        <v>121</v>
      </c>
      <c r="E236" s="129" t="s">
        <v>309</v>
      </c>
      <c r="F236" s="130" t="s">
        <v>310</v>
      </c>
      <c r="G236" s="131" t="s">
        <v>124</v>
      </c>
      <c r="H236" s="132">
        <v>80</v>
      </c>
      <c r="I236" s="219"/>
      <c r="J236" s="133">
        <f>ROUND(I236*H236,2)</f>
        <v>0</v>
      </c>
      <c r="K236" s="130" t="s">
        <v>125</v>
      </c>
      <c r="L236" s="28"/>
      <c r="M236" s="134" t="s">
        <v>1</v>
      </c>
      <c r="N236" s="135" t="s">
        <v>33</v>
      </c>
      <c r="O236" s="136">
        <v>0.156</v>
      </c>
      <c r="P236" s="136">
        <f>O236*H236</f>
        <v>12.48</v>
      </c>
      <c r="Q236" s="136">
        <v>0</v>
      </c>
      <c r="R236" s="136">
        <f>Q236*H236</f>
        <v>0</v>
      </c>
      <c r="S236" s="136">
        <v>0</v>
      </c>
      <c r="T236" s="137">
        <f>S236*H236</f>
        <v>0</v>
      </c>
      <c r="AR236" s="138" t="s">
        <v>126</v>
      </c>
      <c r="AT236" s="138" t="s">
        <v>121</v>
      </c>
      <c r="AU236" s="138" t="s">
        <v>77</v>
      </c>
      <c r="AY236" s="16" t="s">
        <v>119</v>
      </c>
      <c r="BE236" s="139">
        <f>IF(N236="základní",J236,0)</f>
        <v>0</v>
      </c>
      <c r="BF236" s="139">
        <f>IF(N236="snížená",J236,0)</f>
        <v>0</v>
      </c>
      <c r="BG236" s="139">
        <f>IF(N236="zákl. přenesená",J236,0)</f>
        <v>0</v>
      </c>
      <c r="BH236" s="139">
        <f>IF(N236="sníž. přenesená",J236,0)</f>
        <v>0</v>
      </c>
      <c r="BI236" s="139">
        <f>IF(N236="nulová",J236,0)</f>
        <v>0</v>
      </c>
      <c r="BJ236" s="16" t="s">
        <v>75</v>
      </c>
      <c r="BK236" s="139">
        <f>ROUND(I236*H236,2)</f>
        <v>0</v>
      </c>
      <c r="BL236" s="16" t="s">
        <v>126</v>
      </c>
      <c r="BM236" s="138" t="s">
        <v>311</v>
      </c>
    </row>
    <row r="237" spans="2:47" s="1" customFormat="1" ht="12">
      <c r="B237" s="28"/>
      <c r="D237" s="140" t="s">
        <v>128</v>
      </c>
      <c r="F237" s="141" t="s">
        <v>312</v>
      </c>
      <c r="L237" s="28"/>
      <c r="M237" s="142"/>
      <c r="T237" s="52"/>
      <c r="AT237" s="16" t="s">
        <v>128</v>
      </c>
      <c r="AU237" s="16" t="s">
        <v>77</v>
      </c>
    </row>
    <row r="238" spans="2:47" s="1" customFormat="1" ht="29.25">
      <c r="B238" s="28"/>
      <c r="D238" s="140" t="s">
        <v>130</v>
      </c>
      <c r="F238" s="143" t="s">
        <v>313</v>
      </c>
      <c r="L238" s="28"/>
      <c r="M238" s="142"/>
      <c r="T238" s="52"/>
      <c r="AT238" s="16" t="s">
        <v>130</v>
      </c>
      <c r="AU238" s="16" t="s">
        <v>77</v>
      </c>
    </row>
    <row r="239" spans="2:51" s="12" customFormat="1" ht="12">
      <c r="B239" s="144"/>
      <c r="D239" s="140" t="s">
        <v>132</v>
      </c>
      <c r="E239" s="145" t="s">
        <v>1</v>
      </c>
      <c r="F239" s="146" t="s">
        <v>195</v>
      </c>
      <c r="H239" s="147">
        <v>80</v>
      </c>
      <c r="L239" s="144"/>
      <c r="M239" s="148"/>
      <c r="T239" s="149"/>
      <c r="AT239" s="145" t="s">
        <v>132</v>
      </c>
      <c r="AU239" s="145" t="s">
        <v>77</v>
      </c>
      <c r="AV239" s="12" t="s">
        <v>77</v>
      </c>
      <c r="AW239" s="12" t="s">
        <v>25</v>
      </c>
      <c r="AX239" s="12" t="s">
        <v>75</v>
      </c>
      <c r="AY239" s="145" t="s">
        <v>119</v>
      </c>
    </row>
    <row r="240" spans="2:63" s="11" customFormat="1" ht="22.9" customHeight="1">
      <c r="B240" s="116"/>
      <c r="D240" s="117" t="s">
        <v>66</v>
      </c>
      <c r="E240" s="125" t="s">
        <v>77</v>
      </c>
      <c r="F240" s="125" t="s">
        <v>314</v>
      </c>
      <c r="J240" s="126">
        <f>BK240</f>
        <v>0</v>
      </c>
      <c r="L240" s="116"/>
      <c r="M240" s="120"/>
      <c r="P240" s="121">
        <f>SUM(P241:P265)</f>
        <v>118.671366</v>
      </c>
      <c r="R240" s="121">
        <f>SUM(R241:R265)</f>
        <v>44.1545856</v>
      </c>
      <c r="T240" s="122">
        <f>SUM(T241:T265)</f>
        <v>0</v>
      </c>
      <c r="AR240" s="117" t="s">
        <v>75</v>
      </c>
      <c r="AT240" s="123" t="s">
        <v>66</v>
      </c>
      <c r="AU240" s="123" t="s">
        <v>75</v>
      </c>
      <c r="AY240" s="117" t="s">
        <v>119</v>
      </c>
      <c r="BK240" s="124">
        <f>SUM(BK241:BK265)</f>
        <v>0</v>
      </c>
    </row>
    <row r="241" spans="2:65" s="1" customFormat="1" ht="16.5" customHeight="1">
      <c r="B241" s="127"/>
      <c r="C241" s="128" t="s">
        <v>315</v>
      </c>
      <c r="D241" s="128" t="s">
        <v>121</v>
      </c>
      <c r="E241" s="129" t="s">
        <v>316</v>
      </c>
      <c r="F241" s="130" t="s">
        <v>317</v>
      </c>
      <c r="G241" s="131" t="s">
        <v>167</v>
      </c>
      <c r="H241" s="132">
        <v>12</v>
      </c>
      <c r="I241" s="219"/>
      <c r="J241" s="133">
        <f>ROUND(I241*H241,2)</f>
        <v>0</v>
      </c>
      <c r="K241" s="130" t="s">
        <v>125</v>
      </c>
      <c r="L241" s="28"/>
      <c r="M241" s="134" t="s">
        <v>1</v>
      </c>
      <c r="N241" s="135" t="s">
        <v>33</v>
      </c>
      <c r="O241" s="136">
        <v>0.19</v>
      </c>
      <c r="P241" s="136">
        <f>O241*H241</f>
        <v>2.2800000000000002</v>
      </c>
      <c r="Q241" s="136">
        <v>0.0013</v>
      </c>
      <c r="R241" s="136">
        <f>Q241*H241</f>
        <v>0.0156</v>
      </c>
      <c r="S241" s="136">
        <v>0</v>
      </c>
      <c r="T241" s="137">
        <f>S241*H241</f>
        <v>0</v>
      </c>
      <c r="AR241" s="138" t="s">
        <v>126</v>
      </c>
      <c r="AT241" s="138" t="s">
        <v>121</v>
      </c>
      <c r="AU241" s="138" t="s">
        <v>77</v>
      </c>
      <c r="AY241" s="16" t="s">
        <v>119</v>
      </c>
      <c r="BE241" s="139">
        <f>IF(N241="základní",J241,0)</f>
        <v>0</v>
      </c>
      <c r="BF241" s="139">
        <f>IF(N241="snížená",J241,0)</f>
        <v>0</v>
      </c>
      <c r="BG241" s="139">
        <f>IF(N241="zákl. přenesená",J241,0)</f>
        <v>0</v>
      </c>
      <c r="BH241" s="139">
        <f>IF(N241="sníž. přenesená",J241,0)</f>
        <v>0</v>
      </c>
      <c r="BI241" s="139">
        <f>IF(N241="nulová",J241,0)</f>
        <v>0</v>
      </c>
      <c r="BJ241" s="16" t="s">
        <v>75</v>
      </c>
      <c r="BK241" s="139">
        <f>ROUND(I241*H241,2)</f>
        <v>0</v>
      </c>
      <c r="BL241" s="16" t="s">
        <v>126</v>
      </c>
      <c r="BM241" s="138" t="s">
        <v>318</v>
      </c>
    </row>
    <row r="242" spans="2:47" s="1" customFormat="1" ht="12">
      <c r="B242" s="28"/>
      <c r="D242" s="140" t="s">
        <v>128</v>
      </c>
      <c r="F242" s="141" t="s">
        <v>319</v>
      </c>
      <c r="L242" s="28"/>
      <c r="M242" s="142"/>
      <c r="T242" s="52"/>
      <c r="AT242" s="16" t="s">
        <v>128</v>
      </c>
      <c r="AU242" s="16" t="s">
        <v>77</v>
      </c>
    </row>
    <row r="243" spans="2:47" s="1" customFormat="1" ht="58.5">
      <c r="B243" s="28"/>
      <c r="D243" s="140" t="s">
        <v>130</v>
      </c>
      <c r="F243" s="143" t="s">
        <v>320</v>
      </c>
      <c r="L243" s="28"/>
      <c r="M243" s="142"/>
      <c r="T243" s="52"/>
      <c r="AT243" s="16" t="s">
        <v>130</v>
      </c>
      <c r="AU243" s="16" t="s">
        <v>77</v>
      </c>
    </row>
    <row r="244" spans="2:65" s="1" customFormat="1" ht="16.5" customHeight="1">
      <c r="B244" s="127"/>
      <c r="C244" s="128" t="s">
        <v>321</v>
      </c>
      <c r="D244" s="128" t="s">
        <v>121</v>
      </c>
      <c r="E244" s="129" t="s">
        <v>322</v>
      </c>
      <c r="F244" s="130" t="s">
        <v>323</v>
      </c>
      <c r="G244" s="131" t="s">
        <v>167</v>
      </c>
      <c r="H244" s="132">
        <v>12</v>
      </c>
      <c r="I244" s="219"/>
      <c r="J244" s="133">
        <f>ROUND(I244*H244,2)</f>
        <v>0</v>
      </c>
      <c r="K244" s="130" t="s">
        <v>125</v>
      </c>
      <c r="L244" s="28"/>
      <c r="M244" s="134" t="s">
        <v>1</v>
      </c>
      <c r="N244" s="135" t="s">
        <v>33</v>
      </c>
      <c r="O244" s="136">
        <v>0.05</v>
      </c>
      <c r="P244" s="136">
        <f>O244*H244</f>
        <v>0.6000000000000001</v>
      </c>
      <c r="Q244" s="136">
        <v>0.0002</v>
      </c>
      <c r="R244" s="136">
        <f>Q244*H244</f>
        <v>0.0024000000000000002</v>
      </c>
      <c r="S244" s="136">
        <v>0</v>
      </c>
      <c r="T244" s="137">
        <f>S244*H244</f>
        <v>0</v>
      </c>
      <c r="AR244" s="138" t="s">
        <v>126</v>
      </c>
      <c r="AT244" s="138" t="s">
        <v>121</v>
      </c>
      <c r="AU244" s="138" t="s">
        <v>77</v>
      </c>
      <c r="AY244" s="16" t="s">
        <v>119</v>
      </c>
      <c r="BE244" s="139">
        <f>IF(N244="základní",J244,0)</f>
        <v>0</v>
      </c>
      <c r="BF244" s="139">
        <f>IF(N244="snížená",J244,0)</f>
        <v>0</v>
      </c>
      <c r="BG244" s="139">
        <f>IF(N244="zákl. přenesená",J244,0)</f>
        <v>0</v>
      </c>
      <c r="BH244" s="139">
        <f>IF(N244="sníž. přenesená",J244,0)</f>
        <v>0</v>
      </c>
      <c r="BI244" s="139">
        <f>IF(N244="nulová",J244,0)</f>
        <v>0</v>
      </c>
      <c r="BJ244" s="16" t="s">
        <v>75</v>
      </c>
      <c r="BK244" s="139">
        <f>ROUND(I244*H244,2)</f>
        <v>0</v>
      </c>
      <c r="BL244" s="16" t="s">
        <v>126</v>
      </c>
      <c r="BM244" s="138" t="s">
        <v>324</v>
      </c>
    </row>
    <row r="245" spans="2:47" s="1" customFormat="1" ht="12">
      <c r="B245" s="28"/>
      <c r="D245" s="140" t="s">
        <v>128</v>
      </c>
      <c r="F245" s="141" t="s">
        <v>323</v>
      </c>
      <c r="L245" s="28"/>
      <c r="M245" s="142"/>
      <c r="T245" s="52"/>
      <c r="AT245" s="16" t="s">
        <v>128</v>
      </c>
      <c r="AU245" s="16" t="s">
        <v>77</v>
      </c>
    </row>
    <row r="246" spans="2:47" s="1" customFormat="1" ht="29.25">
      <c r="B246" s="28"/>
      <c r="D246" s="140" t="s">
        <v>130</v>
      </c>
      <c r="F246" s="143" t="s">
        <v>325</v>
      </c>
      <c r="L246" s="28"/>
      <c r="M246" s="142"/>
      <c r="T246" s="52"/>
      <c r="AT246" s="16" t="s">
        <v>130</v>
      </c>
      <c r="AU246" s="16" t="s">
        <v>77</v>
      </c>
    </row>
    <row r="247" spans="2:65" s="1" customFormat="1" ht="16.5" customHeight="1">
      <c r="B247" s="127"/>
      <c r="C247" s="128" t="s">
        <v>326</v>
      </c>
      <c r="D247" s="128" t="s">
        <v>121</v>
      </c>
      <c r="E247" s="129" t="s">
        <v>327</v>
      </c>
      <c r="F247" s="130" t="s">
        <v>328</v>
      </c>
      <c r="G247" s="131" t="s">
        <v>167</v>
      </c>
      <c r="H247" s="132">
        <v>64</v>
      </c>
      <c r="I247" s="219"/>
      <c r="J247" s="133">
        <f>ROUND(I247*H247,2)</f>
        <v>0</v>
      </c>
      <c r="K247" s="130" t="s">
        <v>125</v>
      </c>
      <c r="L247" s="28"/>
      <c r="M247" s="134" t="s">
        <v>1</v>
      </c>
      <c r="N247" s="135" t="s">
        <v>33</v>
      </c>
      <c r="O247" s="136">
        <v>0.225</v>
      </c>
      <c r="P247" s="136">
        <f>O247*H247</f>
        <v>14.4</v>
      </c>
      <c r="Q247" s="136">
        <v>3E-05</v>
      </c>
      <c r="R247" s="136">
        <f>Q247*H247</f>
        <v>0.00192</v>
      </c>
      <c r="S247" s="136">
        <v>0</v>
      </c>
      <c r="T247" s="137">
        <f>S247*H247</f>
        <v>0</v>
      </c>
      <c r="AR247" s="138" t="s">
        <v>126</v>
      </c>
      <c r="AT247" s="138" t="s">
        <v>121</v>
      </c>
      <c r="AU247" s="138" t="s">
        <v>77</v>
      </c>
      <c r="AY247" s="16" t="s">
        <v>119</v>
      </c>
      <c r="BE247" s="139">
        <f>IF(N247="základní",J247,0)</f>
        <v>0</v>
      </c>
      <c r="BF247" s="139">
        <f>IF(N247="snížená",J247,0)</f>
        <v>0</v>
      </c>
      <c r="BG247" s="139">
        <f>IF(N247="zákl. přenesená",J247,0)</f>
        <v>0</v>
      </c>
      <c r="BH247" s="139">
        <f>IF(N247="sníž. přenesená",J247,0)</f>
        <v>0</v>
      </c>
      <c r="BI247" s="139">
        <f>IF(N247="nulová",J247,0)</f>
        <v>0</v>
      </c>
      <c r="BJ247" s="16" t="s">
        <v>75</v>
      </c>
      <c r="BK247" s="139">
        <f>ROUND(I247*H247,2)</f>
        <v>0</v>
      </c>
      <c r="BL247" s="16" t="s">
        <v>126</v>
      </c>
      <c r="BM247" s="138" t="s">
        <v>329</v>
      </c>
    </row>
    <row r="248" spans="2:47" s="1" customFormat="1" ht="12">
      <c r="B248" s="28"/>
      <c r="D248" s="140" t="s">
        <v>128</v>
      </c>
      <c r="F248" s="141" t="s">
        <v>330</v>
      </c>
      <c r="L248" s="28"/>
      <c r="M248" s="142"/>
      <c r="T248" s="52"/>
      <c r="AT248" s="16" t="s">
        <v>128</v>
      </c>
      <c r="AU248" s="16" t="s">
        <v>77</v>
      </c>
    </row>
    <row r="249" spans="2:51" s="13" customFormat="1" ht="12">
      <c r="B249" s="150"/>
      <c r="D249" s="140" t="s">
        <v>132</v>
      </c>
      <c r="E249" s="151" t="s">
        <v>1</v>
      </c>
      <c r="F249" s="152" t="s">
        <v>331</v>
      </c>
      <c r="H249" s="151" t="s">
        <v>1</v>
      </c>
      <c r="L249" s="150"/>
      <c r="M249" s="153"/>
      <c r="T249" s="154"/>
      <c r="AT249" s="151" t="s">
        <v>132</v>
      </c>
      <c r="AU249" s="151" t="s">
        <v>77</v>
      </c>
      <c r="AV249" s="13" t="s">
        <v>75</v>
      </c>
      <c r="AW249" s="13" t="s">
        <v>25</v>
      </c>
      <c r="AX249" s="13" t="s">
        <v>67</v>
      </c>
      <c r="AY249" s="151" t="s">
        <v>119</v>
      </c>
    </row>
    <row r="250" spans="2:51" s="12" customFormat="1" ht="12">
      <c r="B250" s="144"/>
      <c r="D250" s="140" t="s">
        <v>132</v>
      </c>
      <c r="E250" s="145" t="s">
        <v>1</v>
      </c>
      <c r="F250" s="146" t="s">
        <v>332</v>
      </c>
      <c r="H250" s="147">
        <v>64</v>
      </c>
      <c r="L250" s="144"/>
      <c r="M250" s="148"/>
      <c r="T250" s="149"/>
      <c r="AT250" s="145" t="s">
        <v>132</v>
      </c>
      <c r="AU250" s="145" t="s">
        <v>77</v>
      </c>
      <c r="AV250" s="12" t="s">
        <v>77</v>
      </c>
      <c r="AW250" s="12" t="s">
        <v>25</v>
      </c>
      <c r="AX250" s="12" t="s">
        <v>75</v>
      </c>
      <c r="AY250" s="145" t="s">
        <v>119</v>
      </c>
    </row>
    <row r="251" spans="2:65" s="1" customFormat="1" ht="16.5" customHeight="1">
      <c r="B251" s="127"/>
      <c r="C251" s="128" t="s">
        <v>333</v>
      </c>
      <c r="D251" s="128" t="s">
        <v>121</v>
      </c>
      <c r="E251" s="129" t="s">
        <v>334</v>
      </c>
      <c r="F251" s="130" t="s">
        <v>335</v>
      </c>
      <c r="G251" s="131" t="s">
        <v>199</v>
      </c>
      <c r="H251" s="132">
        <v>16.65</v>
      </c>
      <c r="I251" s="219"/>
      <c r="J251" s="133">
        <f>ROUND(I251*H251,2)</f>
        <v>0</v>
      </c>
      <c r="K251" s="130" t="s">
        <v>125</v>
      </c>
      <c r="L251" s="28"/>
      <c r="M251" s="134" t="s">
        <v>1</v>
      </c>
      <c r="N251" s="135" t="s">
        <v>33</v>
      </c>
      <c r="O251" s="136">
        <v>1.461</v>
      </c>
      <c r="P251" s="136">
        <f>O251*H251</f>
        <v>24.32565</v>
      </c>
      <c r="Q251" s="136">
        <v>2.52625</v>
      </c>
      <c r="R251" s="136">
        <f>Q251*H251</f>
        <v>42.062062499999996</v>
      </c>
      <c r="S251" s="136">
        <v>0</v>
      </c>
      <c r="T251" s="137">
        <f>S251*H251</f>
        <v>0</v>
      </c>
      <c r="AR251" s="138" t="s">
        <v>126</v>
      </c>
      <c r="AT251" s="138" t="s">
        <v>121</v>
      </c>
      <c r="AU251" s="138" t="s">
        <v>77</v>
      </c>
      <c r="AY251" s="16" t="s">
        <v>119</v>
      </c>
      <c r="BE251" s="139">
        <f>IF(N251="základní",J251,0)</f>
        <v>0</v>
      </c>
      <c r="BF251" s="139">
        <f>IF(N251="snížená",J251,0)</f>
        <v>0</v>
      </c>
      <c r="BG251" s="139">
        <f>IF(N251="zákl. přenesená",J251,0)</f>
        <v>0</v>
      </c>
      <c r="BH251" s="139">
        <f>IF(N251="sníž. přenesená",J251,0)</f>
        <v>0</v>
      </c>
      <c r="BI251" s="139">
        <f>IF(N251="nulová",J251,0)</f>
        <v>0</v>
      </c>
      <c r="BJ251" s="16" t="s">
        <v>75</v>
      </c>
      <c r="BK251" s="139">
        <f>ROUND(I251*H251,2)</f>
        <v>0</v>
      </c>
      <c r="BL251" s="16" t="s">
        <v>126</v>
      </c>
      <c r="BM251" s="138" t="s">
        <v>336</v>
      </c>
    </row>
    <row r="252" spans="2:47" s="1" customFormat="1" ht="12">
      <c r="B252" s="28"/>
      <c r="D252" s="140" t="s">
        <v>128</v>
      </c>
      <c r="F252" s="141" t="s">
        <v>337</v>
      </c>
      <c r="L252" s="28"/>
      <c r="M252" s="142"/>
      <c r="T252" s="52"/>
      <c r="AT252" s="16" t="s">
        <v>128</v>
      </c>
      <c r="AU252" s="16" t="s">
        <v>77</v>
      </c>
    </row>
    <row r="253" spans="2:47" s="1" customFormat="1" ht="58.5">
      <c r="B253" s="28"/>
      <c r="D253" s="140" t="s">
        <v>130</v>
      </c>
      <c r="F253" s="143" t="s">
        <v>338</v>
      </c>
      <c r="L253" s="28"/>
      <c r="M253" s="142"/>
      <c r="T253" s="52"/>
      <c r="AT253" s="16" t="s">
        <v>130</v>
      </c>
      <c r="AU253" s="16" t="s">
        <v>77</v>
      </c>
    </row>
    <row r="254" spans="2:51" s="12" customFormat="1" ht="12">
      <c r="B254" s="144"/>
      <c r="D254" s="140" t="s">
        <v>132</v>
      </c>
      <c r="E254" s="145" t="s">
        <v>1</v>
      </c>
      <c r="F254" s="146" t="s">
        <v>339</v>
      </c>
      <c r="H254" s="147">
        <v>16.65</v>
      </c>
      <c r="L254" s="144"/>
      <c r="M254" s="148"/>
      <c r="T254" s="149"/>
      <c r="AT254" s="145" t="s">
        <v>132</v>
      </c>
      <c r="AU254" s="145" t="s">
        <v>77</v>
      </c>
      <c r="AV254" s="12" t="s">
        <v>77</v>
      </c>
      <c r="AW254" s="12" t="s">
        <v>25</v>
      </c>
      <c r="AX254" s="12" t="s">
        <v>75</v>
      </c>
      <c r="AY254" s="145" t="s">
        <v>119</v>
      </c>
    </row>
    <row r="255" spans="2:65" s="1" customFormat="1" ht="16.5" customHeight="1">
      <c r="B255" s="127"/>
      <c r="C255" s="128" t="s">
        <v>340</v>
      </c>
      <c r="D255" s="128" t="s">
        <v>121</v>
      </c>
      <c r="E255" s="129" t="s">
        <v>341</v>
      </c>
      <c r="F255" s="130" t="s">
        <v>342</v>
      </c>
      <c r="G255" s="131" t="s">
        <v>124</v>
      </c>
      <c r="H255" s="132">
        <v>24.66</v>
      </c>
      <c r="I255" s="219"/>
      <c r="J255" s="133">
        <f>ROUND(I255*H255,2)</f>
        <v>0</v>
      </c>
      <c r="K255" s="130" t="s">
        <v>125</v>
      </c>
      <c r="L255" s="28"/>
      <c r="M255" s="134" t="s">
        <v>1</v>
      </c>
      <c r="N255" s="135" t="s">
        <v>33</v>
      </c>
      <c r="O255" s="136">
        <v>0.397</v>
      </c>
      <c r="P255" s="136">
        <f>O255*H255</f>
        <v>9.79002</v>
      </c>
      <c r="Q255" s="136">
        <v>0.00144</v>
      </c>
      <c r="R255" s="136">
        <f>Q255*H255</f>
        <v>0.035510400000000004</v>
      </c>
      <c r="S255" s="136">
        <v>0</v>
      </c>
      <c r="T255" s="137">
        <f>S255*H255</f>
        <v>0</v>
      </c>
      <c r="AR255" s="138" t="s">
        <v>126</v>
      </c>
      <c r="AT255" s="138" t="s">
        <v>121</v>
      </c>
      <c r="AU255" s="138" t="s">
        <v>77</v>
      </c>
      <c r="AY255" s="16" t="s">
        <v>119</v>
      </c>
      <c r="BE255" s="139">
        <f>IF(N255="základní",J255,0)</f>
        <v>0</v>
      </c>
      <c r="BF255" s="139">
        <f>IF(N255="snížená",J255,0)</f>
        <v>0</v>
      </c>
      <c r="BG255" s="139">
        <f>IF(N255="zákl. přenesená",J255,0)</f>
        <v>0</v>
      </c>
      <c r="BH255" s="139">
        <f>IF(N255="sníž. přenesená",J255,0)</f>
        <v>0</v>
      </c>
      <c r="BI255" s="139">
        <f>IF(N255="nulová",J255,0)</f>
        <v>0</v>
      </c>
      <c r="BJ255" s="16" t="s">
        <v>75</v>
      </c>
      <c r="BK255" s="139">
        <f>ROUND(I255*H255,2)</f>
        <v>0</v>
      </c>
      <c r="BL255" s="16" t="s">
        <v>126</v>
      </c>
      <c r="BM255" s="138" t="s">
        <v>343</v>
      </c>
    </row>
    <row r="256" spans="2:47" s="1" customFormat="1" ht="12">
      <c r="B256" s="28"/>
      <c r="D256" s="140" t="s">
        <v>128</v>
      </c>
      <c r="F256" s="141" t="s">
        <v>344</v>
      </c>
      <c r="L256" s="28"/>
      <c r="M256" s="142"/>
      <c r="T256" s="52"/>
      <c r="AT256" s="16" t="s">
        <v>128</v>
      </c>
      <c r="AU256" s="16" t="s">
        <v>77</v>
      </c>
    </row>
    <row r="257" spans="2:47" s="1" customFormat="1" ht="58.5">
      <c r="B257" s="28"/>
      <c r="D257" s="140" t="s">
        <v>130</v>
      </c>
      <c r="F257" s="143" t="s">
        <v>345</v>
      </c>
      <c r="L257" s="28"/>
      <c r="M257" s="142"/>
      <c r="T257" s="52"/>
      <c r="AT257" s="16" t="s">
        <v>130</v>
      </c>
      <c r="AU257" s="16" t="s">
        <v>77</v>
      </c>
    </row>
    <row r="258" spans="2:51" s="12" customFormat="1" ht="12">
      <c r="B258" s="144"/>
      <c r="D258" s="140" t="s">
        <v>132</v>
      </c>
      <c r="E258" s="145" t="s">
        <v>1</v>
      </c>
      <c r="F258" s="146" t="s">
        <v>346</v>
      </c>
      <c r="H258" s="147">
        <v>24.66</v>
      </c>
      <c r="L258" s="144"/>
      <c r="M258" s="148"/>
      <c r="T258" s="149"/>
      <c r="AT258" s="145" t="s">
        <v>132</v>
      </c>
      <c r="AU258" s="145" t="s">
        <v>77</v>
      </c>
      <c r="AV258" s="12" t="s">
        <v>77</v>
      </c>
      <c r="AW258" s="12" t="s">
        <v>25</v>
      </c>
      <c r="AX258" s="12" t="s">
        <v>75</v>
      </c>
      <c r="AY258" s="145" t="s">
        <v>119</v>
      </c>
    </row>
    <row r="259" spans="2:65" s="1" customFormat="1" ht="16.5" customHeight="1">
      <c r="B259" s="127"/>
      <c r="C259" s="128" t="s">
        <v>347</v>
      </c>
      <c r="D259" s="128" t="s">
        <v>121</v>
      </c>
      <c r="E259" s="129" t="s">
        <v>348</v>
      </c>
      <c r="F259" s="130" t="s">
        <v>349</v>
      </c>
      <c r="G259" s="131" t="s">
        <v>124</v>
      </c>
      <c r="H259" s="132">
        <v>24.66</v>
      </c>
      <c r="I259" s="219"/>
      <c r="J259" s="133">
        <f>ROUND(I259*H259,2)</f>
        <v>0</v>
      </c>
      <c r="K259" s="130" t="s">
        <v>125</v>
      </c>
      <c r="L259" s="28"/>
      <c r="M259" s="134" t="s">
        <v>1</v>
      </c>
      <c r="N259" s="135" t="s">
        <v>33</v>
      </c>
      <c r="O259" s="136">
        <v>0.144</v>
      </c>
      <c r="P259" s="136">
        <f>O259*H259</f>
        <v>3.5510399999999995</v>
      </c>
      <c r="Q259" s="136">
        <v>4E-05</v>
      </c>
      <c r="R259" s="136">
        <f>Q259*H259</f>
        <v>0.0009864000000000001</v>
      </c>
      <c r="S259" s="136">
        <v>0</v>
      </c>
      <c r="T259" s="137">
        <f>S259*H259</f>
        <v>0</v>
      </c>
      <c r="AR259" s="138" t="s">
        <v>126</v>
      </c>
      <c r="AT259" s="138" t="s">
        <v>121</v>
      </c>
      <c r="AU259" s="138" t="s">
        <v>77</v>
      </c>
      <c r="AY259" s="16" t="s">
        <v>119</v>
      </c>
      <c r="BE259" s="139">
        <f>IF(N259="základní",J259,0)</f>
        <v>0</v>
      </c>
      <c r="BF259" s="139">
        <f>IF(N259="snížená",J259,0)</f>
        <v>0</v>
      </c>
      <c r="BG259" s="139">
        <f>IF(N259="zákl. přenesená",J259,0)</f>
        <v>0</v>
      </c>
      <c r="BH259" s="139">
        <f>IF(N259="sníž. přenesená",J259,0)</f>
        <v>0</v>
      </c>
      <c r="BI259" s="139">
        <f>IF(N259="nulová",J259,0)</f>
        <v>0</v>
      </c>
      <c r="BJ259" s="16" t="s">
        <v>75</v>
      </c>
      <c r="BK259" s="139">
        <f>ROUND(I259*H259,2)</f>
        <v>0</v>
      </c>
      <c r="BL259" s="16" t="s">
        <v>126</v>
      </c>
      <c r="BM259" s="138" t="s">
        <v>350</v>
      </c>
    </row>
    <row r="260" spans="2:47" s="1" customFormat="1" ht="12">
      <c r="B260" s="28"/>
      <c r="D260" s="140" t="s">
        <v>128</v>
      </c>
      <c r="F260" s="141" t="s">
        <v>351</v>
      </c>
      <c r="L260" s="28"/>
      <c r="M260" s="142"/>
      <c r="T260" s="52"/>
      <c r="AT260" s="16" t="s">
        <v>128</v>
      </c>
      <c r="AU260" s="16" t="s">
        <v>77</v>
      </c>
    </row>
    <row r="261" spans="2:47" s="1" customFormat="1" ht="58.5">
      <c r="B261" s="28"/>
      <c r="D261" s="140" t="s">
        <v>130</v>
      </c>
      <c r="F261" s="143" t="s">
        <v>345</v>
      </c>
      <c r="L261" s="28"/>
      <c r="M261" s="142"/>
      <c r="T261" s="52"/>
      <c r="AT261" s="16" t="s">
        <v>130</v>
      </c>
      <c r="AU261" s="16" t="s">
        <v>77</v>
      </c>
    </row>
    <row r="262" spans="2:65" s="1" customFormat="1" ht="16.5" customHeight="1">
      <c r="B262" s="127"/>
      <c r="C262" s="128" t="s">
        <v>352</v>
      </c>
      <c r="D262" s="128" t="s">
        <v>121</v>
      </c>
      <c r="E262" s="129" t="s">
        <v>353</v>
      </c>
      <c r="F262" s="130" t="s">
        <v>354</v>
      </c>
      <c r="G262" s="131" t="s">
        <v>221</v>
      </c>
      <c r="H262" s="132">
        <v>1.961</v>
      </c>
      <c r="I262" s="219"/>
      <c r="J262" s="133">
        <f>ROUND(I262*H262,2)</f>
        <v>0</v>
      </c>
      <c r="K262" s="130" t="s">
        <v>125</v>
      </c>
      <c r="L262" s="28"/>
      <c r="M262" s="134" t="s">
        <v>1</v>
      </c>
      <c r="N262" s="135" t="s">
        <v>33</v>
      </c>
      <c r="O262" s="136">
        <v>32.496</v>
      </c>
      <c r="P262" s="136">
        <f>O262*H262</f>
        <v>63.72465600000001</v>
      </c>
      <c r="Q262" s="136">
        <v>1.0383</v>
      </c>
      <c r="R262" s="136">
        <f>Q262*H262</f>
        <v>2.0361063</v>
      </c>
      <c r="S262" s="136">
        <v>0</v>
      </c>
      <c r="T262" s="137">
        <f>S262*H262</f>
        <v>0</v>
      </c>
      <c r="AR262" s="138" t="s">
        <v>126</v>
      </c>
      <c r="AT262" s="138" t="s">
        <v>121</v>
      </c>
      <c r="AU262" s="138" t="s">
        <v>77</v>
      </c>
      <c r="AY262" s="16" t="s">
        <v>119</v>
      </c>
      <c r="BE262" s="139">
        <f>IF(N262="základní",J262,0)</f>
        <v>0</v>
      </c>
      <c r="BF262" s="139">
        <f>IF(N262="snížená",J262,0)</f>
        <v>0</v>
      </c>
      <c r="BG262" s="139">
        <f>IF(N262="zákl. přenesená",J262,0)</f>
        <v>0</v>
      </c>
      <c r="BH262" s="139">
        <f>IF(N262="sníž. přenesená",J262,0)</f>
        <v>0</v>
      </c>
      <c r="BI262" s="139">
        <f>IF(N262="nulová",J262,0)</f>
        <v>0</v>
      </c>
      <c r="BJ262" s="16" t="s">
        <v>75</v>
      </c>
      <c r="BK262" s="139">
        <f>ROUND(I262*H262,2)</f>
        <v>0</v>
      </c>
      <c r="BL262" s="16" t="s">
        <v>126</v>
      </c>
      <c r="BM262" s="138" t="s">
        <v>355</v>
      </c>
    </row>
    <row r="263" spans="2:47" s="1" customFormat="1" ht="12">
      <c r="B263" s="28"/>
      <c r="D263" s="140" t="s">
        <v>128</v>
      </c>
      <c r="F263" s="141" t="s">
        <v>356</v>
      </c>
      <c r="L263" s="28"/>
      <c r="M263" s="142"/>
      <c r="T263" s="52"/>
      <c r="AT263" s="16" t="s">
        <v>128</v>
      </c>
      <c r="AU263" s="16" t="s">
        <v>77</v>
      </c>
    </row>
    <row r="264" spans="2:47" s="1" customFormat="1" ht="48.75">
      <c r="B264" s="28"/>
      <c r="D264" s="140" t="s">
        <v>130</v>
      </c>
      <c r="F264" s="143" t="s">
        <v>357</v>
      </c>
      <c r="L264" s="28"/>
      <c r="M264" s="142"/>
      <c r="T264" s="52"/>
      <c r="AT264" s="16" t="s">
        <v>130</v>
      </c>
      <c r="AU264" s="16" t="s">
        <v>77</v>
      </c>
    </row>
    <row r="265" spans="2:51" s="12" customFormat="1" ht="12">
      <c r="B265" s="144"/>
      <c r="D265" s="140" t="s">
        <v>132</v>
      </c>
      <c r="E265" s="145" t="s">
        <v>1</v>
      </c>
      <c r="F265" s="146" t="s">
        <v>358</v>
      </c>
      <c r="H265" s="147">
        <v>1.961</v>
      </c>
      <c r="L265" s="144"/>
      <c r="M265" s="148"/>
      <c r="T265" s="149"/>
      <c r="AT265" s="145" t="s">
        <v>132</v>
      </c>
      <c r="AU265" s="145" t="s">
        <v>77</v>
      </c>
      <c r="AV265" s="12" t="s">
        <v>77</v>
      </c>
      <c r="AW265" s="12" t="s">
        <v>25</v>
      </c>
      <c r="AX265" s="12" t="s">
        <v>75</v>
      </c>
      <c r="AY265" s="145" t="s">
        <v>119</v>
      </c>
    </row>
    <row r="266" spans="2:63" s="11" customFormat="1" ht="22.9" customHeight="1">
      <c r="B266" s="116"/>
      <c r="D266" s="117" t="s">
        <v>66</v>
      </c>
      <c r="E266" s="125" t="s">
        <v>140</v>
      </c>
      <c r="F266" s="125" t="s">
        <v>359</v>
      </c>
      <c r="J266" s="126">
        <f>BK266</f>
        <v>0</v>
      </c>
      <c r="L266" s="116"/>
      <c r="M266" s="120"/>
      <c r="P266" s="121">
        <f>SUM(P267:P343)</f>
        <v>748.25167</v>
      </c>
      <c r="R266" s="121">
        <f>SUM(R267:R343)</f>
        <v>150.47713646</v>
      </c>
      <c r="T266" s="122">
        <f>SUM(T267:T343)</f>
        <v>0</v>
      </c>
      <c r="AR266" s="117" t="s">
        <v>75</v>
      </c>
      <c r="AT266" s="123" t="s">
        <v>66</v>
      </c>
      <c r="AU266" s="123" t="s">
        <v>75</v>
      </c>
      <c r="AY266" s="117" t="s">
        <v>119</v>
      </c>
      <c r="BK266" s="124">
        <f>SUM(BK267:BK343)</f>
        <v>0</v>
      </c>
    </row>
    <row r="267" spans="2:65" s="1" customFormat="1" ht="16.5" customHeight="1">
      <c r="B267" s="127"/>
      <c r="C267" s="128" t="s">
        <v>360</v>
      </c>
      <c r="D267" s="128" t="s">
        <v>121</v>
      </c>
      <c r="E267" s="129" t="s">
        <v>361</v>
      </c>
      <c r="F267" s="130" t="s">
        <v>362</v>
      </c>
      <c r="G267" s="131" t="s">
        <v>242</v>
      </c>
      <c r="H267" s="132">
        <v>12</v>
      </c>
      <c r="I267" s="219"/>
      <c r="J267" s="133">
        <f>ROUND(I267*H267,2)</f>
        <v>0</v>
      </c>
      <c r="K267" s="130" t="s">
        <v>125</v>
      </c>
      <c r="L267" s="28"/>
      <c r="M267" s="134" t="s">
        <v>1</v>
      </c>
      <c r="N267" s="135" t="s">
        <v>33</v>
      </c>
      <c r="O267" s="136">
        <v>2.338</v>
      </c>
      <c r="P267" s="136">
        <f>O267*H267</f>
        <v>28.056</v>
      </c>
      <c r="Q267" s="136">
        <v>0.01206</v>
      </c>
      <c r="R267" s="136">
        <f>Q267*H267</f>
        <v>0.14472</v>
      </c>
      <c r="S267" s="136">
        <v>0</v>
      </c>
      <c r="T267" s="137">
        <f>S267*H267</f>
        <v>0</v>
      </c>
      <c r="AR267" s="138" t="s">
        <v>126</v>
      </c>
      <c r="AT267" s="138" t="s">
        <v>121</v>
      </c>
      <c r="AU267" s="138" t="s">
        <v>77</v>
      </c>
      <c r="AY267" s="16" t="s">
        <v>119</v>
      </c>
      <c r="BE267" s="139">
        <f>IF(N267="základní",J267,0)</f>
        <v>0</v>
      </c>
      <c r="BF267" s="139">
        <f>IF(N267="snížená",J267,0)</f>
        <v>0</v>
      </c>
      <c r="BG267" s="139">
        <f>IF(N267="zákl. přenesená",J267,0)</f>
        <v>0</v>
      </c>
      <c r="BH267" s="139">
        <f>IF(N267="sníž. přenesená",J267,0)</f>
        <v>0</v>
      </c>
      <c r="BI267" s="139">
        <f>IF(N267="nulová",J267,0)</f>
        <v>0</v>
      </c>
      <c r="BJ267" s="16" t="s">
        <v>75</v>
      </c>
      <c r="BK267" s="139">
        <f>ROUND(I267*H267,2)</f>
        <v>0</v>
      </c>
      <c r="BL267" s="16" t="s">
        <v>126</v>
      </c>
      <c r="BM267" s="138" t="s">
        <v>363</v>
      </c>
    </row>
    <row r="268" spans="2:47" s="1" customFormat="1" ht="12">
      <c r="B268" s="28"/>
      <c r="D268" s="140" t="s">
        <v>128</v>
      </c>
      <c r="F268" s="141" t="s">
        <v>364</v>
      </c>
      <c r="L268" s="28"/>
      <c r="M268" s="142"/>
      <c r="T268" s="52"/>
      <c r="AT268" s="16" t="s">
        <v>128</v>
      </c>
      <c r="AU268" s="16" t="s">
        <v>77</v>
      </c>
    </row>
    <row r="269" spans="2:47" s="1" customFormat="1" ht="87.75">
      <c r="B269" s="28"/>
      <c r="D269" s="140" t="s">
        <v>130</v>
      </c>
      <c r="F269" s="143" t="s">
        <v>365</v>
      </c>
      <c r="L269" s="28"/>
      <c r="M269" s="142"/>
      <c r="T269" s="52"/>
      <c r="AT269" s="16" t="s">
        <v>130</v>
      </c>
      <c r="AU269" s="16" t="s">
        <v>77</v>
      </c>
    </row>
    <row r="270" spans="2:51" s="12" customFormat="1" ht="12">
      <c r="B270" s="144"/>
      <c r="D270" s="140" t="s">
        <v>132</v>
      </c>
      <c r="E270" s="145" t="s">
        <v>1</v>
      </c>
      <c r="F270" s="146" t="s">
        <v>366</v>
      </c>
      <c r="H270" s="147">
        <v>12</v>
      </c>
      <c r="L270" s="144"/>
      <c r="M270" s="148"/>
      <c r="T270" s="149"/>
      <c r="AT270" s="145" t="s">
        <v>132</v>
      </c>
      <c r="AU270" s="145" t="s">
        <v>77</v>
      </c>
      <c r="AV270" s="12" t="s">
        <v>77</v>
      </c>
      <c r="AW270" s="12" t="s">
        <v>25</v>
      </c>
      <c r="AX270" s="12" t="s">
        <v>75</v>
      </c>
      <c r="AY270" s="145" t="s">
        <v>119</v>
      </c>
    </row>
    <row r="271" spans="2:65" s="1" customFormat="1" ht="16.5" customHeight="1">
      <c r="B271" s="127"/>
      <c r="C271" s="155" t="s">
        <v>367</v>
      </c>
      <c r="D271" s="155" t="s">
        <v>218</v>
      </c>
      <c r="E271" s="156" t="s">
        <v>368</v>
      </c>
      <c r="F271" s="157" t="s">
        <v>369</v>
      </c>
      <c r="G271" s="158" t="s">
        <v>242</v>
      </c>
      <c r="H271" s="159">
        <v>12</v>
      </c>
      <c r="I271" s="220"/>
      <c r="J271" s="160">
        <f>ROUND(I271*H271,2)</f>
        <v>0</v>
      </c>
      <c r="K271" s="157" t="s">
        <v>125</v>
      </c>
      <c r="L271" s="161"/>
      <c r="M271" s="162" t="s">
        <v>1</v>
      </c>
      <c r="N271" s="163" t="s">
        <v>33</v>
      </c>
      <c r="O271" s="136">
        <v>0</v>
      </c>
      <c r="P271" s="136">
        <f>O271*H271</f>
        <v>0</v>
      </c>
      <c r="Q271" s="136">
        <v>0.34</v>
      </c>
      <c r="R271" s="136">
        <f>Q271*H271</f>
        <v>4.08</v>
      </c>
      <c r="S271" s="136">
        <v>0</v>
      </c>
      <c r="T271" s="137">
        <f>S271*H271</f>
        <v>0</v>
      </c>
      <c r="AR271" s="138" t="s">
        <v>171</v>
      </c>
      <c r="AT271" s="138" t="s">
        <v>218</v>
      </c>
      <c r="AU271" s="138" t="s">
        <v>77</v>
      </c>
      <c r="AY271" s="16" t="s">
        <v>119</v>
      </c>
      <c r="BE271" s="139">
        <f>IF(N271="základní",J271,0)</f>
        <v>0</v>
      </c>
      <c r="BF271" s="139">
        <f>IF(N271="snížená",J271,0)</f>
        <v>0</v>
      </c>
      <c r="BG271" s="139">
        <f>IF(N271="zákl. přenesená",J271,0)</f>
        <v>0</v>
      </c>
      <c r="BH271" s="139">
        <f>IF(N271="sníž. přenesená",J271,0)</f>
        <v>0</v>
      </c>
      <c r="BI271" s="139">
        <f>IF(N271="nulová",J271,0)</f>
        <v>0</v>
      </c>
      <c r="BJ271" s="16" t="s">
        <v>75</v>
      </c>
      <c r="BK271" s="139">
        <f>ROUND(I271*H271,2)</f>
        <v>0</v>
      </c>
      <c r="BL271" s="16" t="s">
        <v>126</v>
      </c>
      <c r="BM271" s="138" t="s">
        <v>370</v>
      </c>
    </row>
    <row r="272" spans="2:47" s="1" customFormat="1" ht="12">
      <c r="B272" s="28"/>
      <c r="D272" s="140" t="s">
        <v>128</v>
      </c>
      <c r="F272" s="141" t="s">
        <v>369</v>
      </c>
      <c r="L272" s="28"/>
      <c r="M272" s="142"/>
      <c r="T272" s="52"/>
      <c r="AT272" s="16" t="s">
        <v>128</v>
      </c>
      <c r="AU272" s="16" t="s">
        <v>77</v>
      </c>
    </row>
    <row r="273" spans="2:65" s="1" customFormat="1" ht="16.5" customHeight="1">
      <c r="B273" s="127"/>
      <c r="C273" s="128" t="s">
        <v>371</v>
      </c>
      <c r="D273" s="128" t="s">
        <v>121</v>
      </c>
      <c r="E273" s="129" t="s">
        <v>372</v>
      </c>
      <c r="F273" s="130" t="s">
        <v>373</v>
      </c>
      <c r="G273" s="131" t="s">
        <v>242</v>
      </c>
      <c r="H273" s="132">
        <v>48</v>
      </c>
      <c r="I273" s="219"/>
      <c r="J273" s="133">
        <f>ROUND(I273*H273,2)</f>
        <v>0</v>
      </c>
      <c r="K273" s="130" t="s">
        <v>125</v>
      </c>
      <c r="L273" s="28"/>
      <c r="M273" s="134" t="s">
        <v>1</v>
      </c>
      <c r="N273" s="135" t="s">
        <v>33</v>
      </c>
      <c r="O273" s="136">
        <v>0.28</v>
      </c>
      <c r="P273" s="136">
        <f>O273*H273</f>
        <v>13.440000000000001</v>
      </c>
      <c r="Q273" s="136">
        <v>0.00119</v>
      </c>
      <c r="R273" s="136">
        <f>Q273*H273</f>
        <v>0.057120000000000004</v>
      </c>
      <c r="S273" s="136">
        <v>0</v>
      </c>
      <c r="T273" s="137">
        <f>S273*H273</f>
        <v>0</v>
      </c>
      <c r="AR273" s="138" t="s">
        <v>126</v>
      </c>
      <c r="AT273" s="138" t="s">
        <v>121</v>
      </c>
      <c r="AU273" s="138" t="s">
        <v>77</v>
      </c>
      <c r="AY273" s="16" t="s">
        <v>119</v>
      </c>
      <c r="BE273" s="139">
        <f>IF(N273="základní",J273,0)</f>
        <v>0</v>
      </c>
      <c r="BF273" s="139">
        <f>IF(N273="snížená",J273,0)</f>
        <v>0</v>
      </c>
      <c r="BG273" s="139">
        <f>IF(N273="zákl. přenesená",J273,0)</f>
        <v>0</v>
      </c>
      <c r="BH273" s="139">
        <f>IF(N273="sníž. přenesená",J273,0)</f>
        <v>0</v>
      </c>
      <c r="BI273" s="139">
        <f>IF(N273="nulová",J273,0)</f>
        <v>0</v>
      </c>
      <c r="BJ273" s="16" t="s">
        <v>75</v>
      </c>
      <c r="BK273" s="139">
        <f>ROUND(I273*H273,2)</f>
        <v>0</v>
      </c>
      <c r="BL273" s="16" t="s">
        <v>126</v>
      </c>
      <c r="BM273" s="138" t="s">
        <v>374</v>
      </c>
    </row>
    <row r="274" spans="2:47" s="1" customFormat="1" ht="12">
      <c r="B274" s="28"/>
      <c r="D274" s="140" t="s">
        <v>128</v>
      </c>
      <c r="F274" s="141" t="s">
        <v>375</v>
      </c>
      <c r="L274" s="28"/>
      <c r="M274" s="142"/>
      <c r="T274" s="52"/>
      <c r="AT274" s="16" t="s">
        <v>128</v>
      </c>
      <c r="AU274" s="16" t="s">
        <v>77</v>
      </c>
    </row>
    <row r="275" spans="2:47" s="1" customFormat="1" ht="39">
      <c r="B275" s="28"/>
      <c r="D275" s="140" t="s">
        <v>130</v>
      </c>
      <c r="F275" s="143" t="s">
        <v>376</v>
      </c>
      <c r="L275" s="28"/>
      <c r="M275" s="142"/>
      <c r="T275" s="52"/>
      <c r="AT275" s="16" t="s">
        <v>130</v>
      </c>
      <c r="AU275" s="16" t="s">
        <v>77</v>
      </c>
    </row>
    <row r="276" spans="2:51" s="12" customFormat="1" ht="12">
      <c r="B276" s="144"/>
      <c r="D276" s="140" t="s">
        <v>132</v>
      </c>
      <c r="E276" s="145" t="s">
        <v>1</v>
      </c>
      <c r="F276" s="146" t="s">
        <v>377</v>
      </c>
      <c r="H276" s="147">
        <v>48</v>
      </c>
      <c r="L276" s="144"/>
      <c r="M276" s="148"/>
      <c r="T276" s="149"/>
      <c r="AT276" s="145" t="s">
        <v>132</v>
      </c>
      <c r="AU276" s="145" t="s">
        <v>77</v>
      </c>
      <c r="AV276" s="12" t="s">
        <v>77</v>
      </c>
      <c r="AW276" s="12" t="s">
        <v>25</v>
      </c>
      <c r="AX276" s="12" t="s">
        <v>75</v>
      </c>
      <c r="AY276" s="145" t="s">
        <v>119</v>
      </c>
    </row>
    <row r="277" spans="2:65" s="1" customFormat="1" ht="16.5" customHeight="1">
      <c r="B277" s="127"/>
      <c r="C277" s="155" t="s">
        <v>378</v>
      </c>
      <c r="D277" s="155" t="s">
        <v>218</v>
      </c>
      <c r="E277" s="156" t="s">
        <v>379</v>
      </c>
      <c r="F277" s="157" t="s">
        <v>380</v>
      </c>
      <c r="G277" s="158" t="s">
        <v>242</v>
      </c>
      <c r="H277" s="159">
        <v>48</v>
      </c>
      <c r="I277" s="220"/>
      <c r="J277" s="160">
        <f>ROUND(I277*H277,2)</f>
        <v>0</v>
      </c>
      <c r="K277" s="157" t="s">
        <v>1</v>
      </c>
      <c r="L277" s="161"/>
      <c r="M277" s="162" t="s">
        <v>1</v>
      </c>
      <c r="N277" s="163" t="s">
        <v>33</v>
      </c>
      <c r="O277" s="136">
        <v>0</v>
      </c>
      <c r="P277" s="136">
        <f>O277*H277</f>
        <v>0</v>
      </c>
      <c r="Q277" s="136">
        <v>0</v>
      </c>
      <c r="R277" s="136">
        <f>Q277*H277</f>
        <v>0</v>
      </c>
      <c r="S277" s="136">
        <v>0</v>
      </c>
      <c r="T277" s="137">
        <f>S277*H277</f>
        <v>0</v>
      </c>
      <c r="AR277" s="138" t="s">
        <v>171</v>
      </c>
      <c r="AT277" s="138" t="s">
        <v>218</v>
      </c>
      <c r="AU277" s="138" t="s">
        <v>77</v>
      </c>
      <c r="AY277" s="16" t="s">
        <v>119</v>
      </c>
      <c r="BE277" s="139">
        <f>IF(N277="základní",J277,0)</f>
        <v>0</v>
      </c>
      <c r="BF277" s="139">
        <f>IF(N277="snížená",J277,0)</f>
        <v>0</v>
      </c>
      <c r="BG277" s="139">
        <f>IF(N277="zákl. přenesená",J277,0)</f>
        <v>0</v>
      </c>
      <c r="BH277" s="139">
        <f>IF(N277="sníž. přenesená",J277,0)</f>
        <v>0</v>
      </c>
      <c r="BI277" s="139">
        <f>IF(N277="nulová",J277,0)</f>
        <v>0</v>
      </c>
      <c r="BJ277" s="16" t="s">
        <v>75</v>
      </c>
      <c r="BK277" s="139">
        <f>ROUND(I277*H277,2)</f>
        <v>0</v>
      </c>
      <c r="BL277" s="16" t="s">
        <v>126</v>
      </c>
      <c r="BM277" s="138" t="s">
        <v>381</v>
      </c>
    </row>
    <row r="278" spans="2:47" s="1" customFormat="1" ht="12">
      <c r="B278" s="28"/>
      <c r="D278" s="140" t="s">
        <v>128</v>
      </c>
      <c r="F278" s="141" t="s">
        <v>382</v>
      </c>
      <c r="L278" s="28"/>
      <c r="M278" s="142"/>
      <c r="T278" s="52"/>
      <c r="AT278" s="16" t="s">
        <v>128</v>
      </c>
      <c r="AU278" s="16" t="s">
        <v>77</v>
      </c>
    </row>
    <row r="279" spans="2:65" s="1" customFormat="1" ht="16.5" customHeight="1">
      <c r="B279" s="127"/>
      <c r="C279" s="128" t="s">
        <v>383</v>
      </c>
      <c r="D279" s="128" t="s">
        <v>121</v>
      </c>
      <c r="E279" s="129" t="s">
        <v>384</v>
      </c>
      <c r="F279" s="130" t="s">
        <v>385</v>
      </c>
      <c r="G279" s="131" t="s">
        <v>199</v>
      </c>
      <c r="H279" s="132">
        <v>3.9</v>
      </c>
      <c r="I279" s="219"/>
      <c r="J279" s="133">
        <f>ROUND(I279*H279,2)</f>
        <v>0</v>
      </c>
      <c r="K279" s="130" t="s">
        <v>125</v>
      </c>
      <c r="L279" s="28"/>
      <c r="M279" s="134" t="s">
        <v>1</v>
      </c>
      <c r="N279" s="135" t="s">
        <v>33</v>
      </c>
      <c r="O279" s="136">
        <v>3.407</v>
      </c>
      <c r="P279" s="136">
        <f>O279*H279</f>
        <v>13.2873</v>
      </c>
      <c r="Q279" s="136">
        <v>2.47786</v>
      </c>
      <c r="R279" s="136">
        <f>Q279*H279</f>
        <v>9.663654000000001</v>
      </c>
      <c r="S279" s="136">
        <v>0</v>
      </c>
      <c r="T279" s="137">
        <f>S279*H279</f>
        <v>0</v>
      </c>
      <c r="AR279" s="138" t="s">
        <v>126</v>
      </c>
      <c r="AT279" s="138" t="s">
        <v>121</v>
      </c>
      <c r="AU279" s="138" t="s">
        <v>77</v>
      </c>
      <c r="AY279" s="16" t="s">
        <v>119</v>
      </c>
      <c r="BE279" s="139">
        <f>IF(N279="základní",J279,0)</f>
        <v>0</v>
      </c>
      <c r="BF279" s="139">
        <f>IF(N279="snížená",J279,0)</f>
        <v>0</v>
      </c>
      <c r="BG279" s="139">
        <f>IF(N279="zákl. přenesená",J279,0)</f>
        <v>0</v>
      </c>
      <c r="BH279" s="139">
        <f>IF(N279="sníž. přenesená",J279,0)</f>
        <v>0</v>
      </c>
      <c r="BI279" s="139">
        <f>IF(N279="nulová",J279,0)</f>
        <v>0</v>
      </c>
      <c r="BJ279" s="16" t="s">
        <v>75</v>
      </c>
      <c r="BK279" s="139">
        <f>ROUND(I279*H279,2)</f>
        <v>0</v>
      </c>
      <c r="BL279" s="16" t="s">
        <v>126</v>
      </c>
      <c r="BM279" s="138" t="s">
        <v>386</v>
      </c>
    </row>
    <row r="280" spans="2:47" s="1" customFormat="1" ht="12">
      <c r="B280" s="28"/>
      <c r="D280" s="140" t="s">
        <v>128</v>
      </c>
      <c r="F280" s="141" t="s">
        <v>387</v>
      </c>
      <c r="L280" s="28"/>
      <c r="M280" s="142"/>
      <c r="T280" s="52"/>
      <c r="AT280" s="16" t="s">
        <v>128</v>
      </c>
      <c r="AU280" s="16" t="s">
        <v>77</v>
      </c>
    </row>
    <row r="281" spans="2:47" s="1" customFormat="1" ht="39">
      <c r="B281" s="28"/>
      <c r="D281" s="140" t="s">
        <v>130</v>
      </c>
      <c r="F281" s="143" t="s">
        <v>388</v>
      </c>
      <c r="L281" s="28"/>
      <c r="M281" s="142"/>
      <c r="T281" s="52"/>
      <c r="AT281" s="16" t="s">
        <v>130</v>
      </c>
      <c r="AU281" s="16" t="s">
        <v>77</v>
      </c>
    </row>
    <row r="282" spans="2:51" s="12" customFormat="1" ht="12">
      <c r="B282" s="144"/>
      <c r="D282" s="140" t="s">
        <v>132</v>
      </c>
      <c r="E282" s="145" t="s">
        <v>1</v>
      </c>
      <c r="F282" s="146" t="s">
        <v>389</v>
      </c>
      <c r="H282" s="147">
        <v>3.9</v>
      </c>
      <c r="L282" s="144"/>
      <c r="M282" s="148"/>
      <c r="T282" s="149"/>
      <c r="AT282" s="145" t="s">
        <v>132</v>
      </c>
      <c r="AU282" s="145" t="s">
        <v>77</v>
      </c>
      <c r="AV282" s="12" t="s">
        <v>77</v>
      </c>
      <c r="AW282" s="12" t="s">
        <v>25</v>
      </c>
      <c r="AX282" s="12" t="s">
        <v>75</v>
      </c>
      <c r="AY282" s="145" t="s">
        <v>119</v>
      </c>
    </row>
    <row r="283" spans="2:65" s="1" customFormat="1" ht="16.5" customHeight="1">
      <c r="B283" s="127"/>
      <c r="C283" s="128" t="s">
        <v>390</v>
      </c>
      <c r="D283" s="128" t="s">
        <v>121</v>
      </c>
      <c r="E283" s="129" t="s">
        <v>391</v>
      </c>
      <c r="F283" s="130" t="s">
        <v>392</v>
      </c>
      <c r="G283" s="131" t="s">
        <v>199</v>
      </c>
      <c r="H283" s="132">
        <v>3.9</v>
      </c>
      <c r="I283" s="219"/>
      <c r="J283" s="133">
        <f>ROUND(I283*H283,2)</f>
        <v>0</v>
      </c>
      <c r="K283" s="130" t="s">
        <v>125</v>
      </c>
      <c r="L283" s="28"/>
      <c r="M283" s="134" t="s">
        <v>1</v>
      </c>
      <c r="N283" s="135" t="s">
        <v>33</v>
      </c>
      <c r="O283" s="136">
        <v>1.768</v>
      </c>
      <c r="P283" s="136">
        <f>O283*H283</f>
        <v>6.8952</v>
      </c>
      <c r="Q283" s="136">
        <v>0.04858</v>
      </c>
      <c r="R283" s="136">
        <f>Q283*H283</f>
        <v>0.189462</v>
      </c>
      <c r="S283" s="136">
        <v>0</v>
      </c>
      <c r="T283" s="137">
        <f>S283*H283</f>
        <v>0</v>
      </c>
      <c r="AR283" s="138" t="s">
        <v>126</v>
      </c>
      <c r="AT283" s="138" t="s">
        <v>121</v>
      </c>
      <c r="AU283" s="138" t="s">
        <v>77</v>
      </c>
      <c r="AY283" s="16" t="s">
        <v>119</v>
      </c>
      <c r="BE283" s="139">
        <f>IF(N283="základní",J283,0)</f>
        <v>0</v>
      </c>
      <c r="BF283" s="139">
        <f>IF(N283="snížená",J283,0)</f>
        <v>0</v>
      </c>
      <c r="BG283" s="139">
        <f>IF(N283="zákl. přenesená",J283,0)</f>
        <v>0</v>
      </c>
      <c r="BH283" s="139">
        <f>IF(N283="sníž. přenesená",J283,0)</f>
        <v>0</v>
      </c>
      <c r="BI283" s="139">
        <f>IF(N283="nulová",J283,0)</f>
        <v>0</v>
      </c>
      <c r="BJ283" s="16" t="s">
        <v>75</v>
      </c>
      <c r="BK283" s="139">
        <f>ROUND(I283*H283,2)</f>
        <v>0</v>
      </c>
      <c r="BL283" s="16" t="s">
        <v>126</v>
      </c>
      <c r="BM283" s="138" t="s">
        <v>393</v>
      </c>
    </row>
    <row r="284" spans="2:47" s="1" customFormat="1" ht="12">
      <c r="B284" s="28"/>
      <c r="D284" s="140" t="s">
        <v>128</v>
      </c>
      <c r="F284" s="141" t="s">
        <v>394</v>
      </c>
      <c r="L284" s="28"/>
      <c r="M284" s="142"/>
      <c r="T284" s="52"/>
      <c r="AT284" s="16" t="s">
        <v>128</v>
      </c>
      <c r="AU284" s="16" t="s">
        <v>77</v>
      </c>
    </row>
    <row r="285" spans="2:47" s="1" customFormat="1" ht="39">
      <c r="B285" s="28"/>
      <c r="D285" s="140" t="s">
        <v>130</v>
      </c>
      <c r="F285" s="143" t="s">
        <v>388</v>
      </c>
      <c r="L285" s="28"/>
      <c r="M285" s="142"/>
      <c r="T285" s="52"/>
      <c r="AT285" s="16" t="s">
        <v>130</v>
      </c>
      <c r="AU285" s="16" t="s">
        <v>77</v>
      </c>
    </row>
    <row r="286" spans="2:65" s="1" customFormat="1" ht="16.5" customHeight="1">
      <c r="B286" s="127"/>
      <c r="C286" s="128" t="s">
        <v>395</v>
      </c>
      <c r="D286" s="128" t="s">
        <v>121</v>
      </c>
      <c r="E286" s="129" t="s">
        <v>396</v>
      </c>
      <c r="F286" s="130" t="s">
        <v>397</v>
      </c>
      <c r="G286" s="131" t="s">
        <v>124</v>
      </c>
      <c r="H286" s="132">
        <v>12.6</v>
      </c>
      <c r="I286" s="219"/>
      <c r="J286" s="133">
        <f>ROUND(I286*H286,2)</f>
        <v>0</v>
      </c>
      <c r="K286" s="130" t="s">
        <v>125</v>
      </c>
      <c r="L286" s="28"/>
      <c r="M286" s="134" t="s">
        <v>1</v>
      </c>
      <c r="N286" s="135" t="s">
        <v>33</v>
      </c>
      <c r="O286" s="136">
        <v>3.14</v>
      </c>
      <c r="P286" s="136">
        <f>O286*H286</f>
        <v>39.564</v>
      </c>
      <c r="Q286" s="136">
        <v>0.04174</v>
      </c>
      <c r="R286" s="136">
        <f>Q286*H286</f>
        <v>0.525924</v>
      </c>
      <c r="S286" s="136">
        <v>0</v>
      </c>
      <c r="T286" s="137">
        <f>S286*H286</f>
        <v>0</v>
      </c>
      <c r="AR286" s="138" t="s">
        <v>126</v>
      </c>
      <c r="AT286" s="138" t="s">
        <v>121</v>
      </c>
      <c r="AU286" s="138" t="s">
        <v>77</v>
      </c>
      <c r="AY286" s="16" t="s">
        <v>119</v>
      </c>
      <c r="BE286" s="139">
        <f>IF(N286="základní",J286,0)</f>
        <v>0</v>
      </c>
      <c r="BF286" s="139">
        <f>IF(N286="snížená",J286,0)</f>
        <v>0</v>
      </c>
      <c r="BG286" s="139">
        <f>IF(N286="zákl. přenesená",J286,0)</f>
        <v>0</v>
      </c>
      <c r="BH286" s="139">
        <f>IF(N286="sníž. přenesená",J286,0)</f>
        <v>0</v>
      </c>
      <c r="BI286" s="139">
        <f>IF(N286="nulová",J286,0)</f>
        <v>0</v>
      </c>
      <c r="BJ286" s="16" t="s">
        <v>75</v>
      </c>
      <c r="BK286" s="139">
        <f>ROUND(I286*H286,2)</f>
        <v>0</v>
      </c>
      <c r="BL286" s="16" t="s">
        <v>126</v>
      </c>
      <c r="BM286" s="138" t="s">
        <v>398</v>
      </c>
    </row>
    <row r="287" spans="2:47" s="1" customFormat="1" ht="12">
      <c r="B287" s="28"/>
      <c r="D287" s="140" t="s">
        <v>128</v>
      </c>
      <c r="F287" s="141" t="s">
        <v>399</v>
      </c>
      <c r="L287" s="28"/>
      <c r="M287" s="142"/>
      <c r="T287" s="52"/>
      <c r="AT287" s="16" t="s">
        <v>128</v>
      </c>
      <c r="AU287" s="16" t="s">
        <v>77</v>
      </c>
    </row>
    <row r="288" spans="2:47" s="1" customFormat="1" ht="146.25">
      <c r="B288" s="28"/>
      <c r="D288" s="140" t="s">
        <v>130</v>
      </c>
      <c r="F288" s="143" t="s">
        <v>400</v>
      </c>
      <c r="L288" s="28"/>
      <c r="M288" s="142"/>
      <c r="T288" s="52"/>
      <c r="AT288" s="16" t="s">
        <v>130</v>
      </c>
      <c r="AU288" s="16" t="s">
        <v>77</v>
      </c>
    </row>
    <row r="289" spans="2:51" s="12" customFormat="1" ht="12">
      <c r="B289" s="144"/>
      <c r="D289" s="140" t="s">
        <v>132</v>
      </c>
      <c r="E289" s="145" t="s">
        <v>1</v>
      </c>
      <c r="F289" s="146" t="s">
        <v>401</v>
      </c>
      <c r="H289" s="147">
        <v>12.6</v>
      </c>
      <c r="L289" s="144"/>
      <c r="M289" s="148"/>
      <c r="T289" s="149"/>
      <c r="AT289" s="145" t="s">
        <v>132</v>
      </c>
      <c r="AU289" s="145" t="s">
        <v>77</v>
      </c>
      <c r="AV289" s="12" t="s">
        <v>77</v>
      </c>
      <c r="AW289" s="12" t="s">
        <v>25</v>
      </c>
      <c r="AX289" s="12" t="s">
        <v>75</v>
      </c>
      <c r="AY289" s="145" t="s">
        <v>119</v>
      </c>
    </row>
    <row r="290" spans="2:65" s="1" customFormat="1" ht="16.5" customHeight="1">
      <c r="B290" s="127"/>
      <c r="C290" s="128" t="s">
        <v>402</v>
      </c>
      <c r="D290" s="128" t="s">
        <v>121</v>
      </c>
      <c r="E290" s="129" t="s">
        <v>403</v>
      </c>
      <c r="F290" s="130" t="s">
        <v>404</v>
      </c>
      <c r="G290" s="131" t="s">
        <v>124</v>
      </c>
      <c r="H290" s="132">
        <v>12.6</v>
      </c>
      <c r="I290" s="219"/>
      <c r="J290" s="133">
        <f>ROUND(I290*H290,2)</f>
        <v>0</v>
      </c>
      <c r="K290" s="130" t="s">
        <v>125</v>
      </c>
      <c r="L290" s="28"/>
      <c r="M290" s="134" t="s">
        <v>1</v>
      </c>
      <c r="N290" s="135" t="s">
        <v>33</v>
      </c>
      <c r="O290" s="136">
        <v>0.45</v>
      </c>
      <c r="P290" s="136">
        <f>O290*H290</f>
        <v>5.67</v>
      </c>
      <c r="Q290" s="136">
        <v>2E-05</v>
      </c>
      <c r="R290" s="136">
        <f>Q290*H290</f>
        <v>0.000252</v>
      </c>
      <c r="S290" s="136">
        <v>0</v>
      </c>
      <c r="T290" s="137">
        <f>S290*H290</f>
        <v>0</v>
      </c>
      <c r="AR290" s="138" t="s">
        <v>126</v>
      </c>
      <c r="AT290" s="138" t="s">
        <v>121</v>
      </c>
      <c r="AU290" s="138" t="s">
        <v>77</v>
      </c>
      <c r="AY290" s="16" t="s">
        <v>119</v>
      </c>
      <c r="BE290" s="139">
        <f>IF(N290="základní",J290,0)</f>
        <v>0</v>
      </c>
      <c r="BF290" s="139">
        <f>IF(N290="snížená",J290,0)</f>
        <v>0</v>
      </c>
      <c r="BG290" s="139">
        <f>IF(N290="zákl. přenesená",J290,0)</f>
        <v>0</v>
      </c>
      <c r="BH290" s="139">
        <f>IF(N290="sníž. přenesená",J290,0)</f>
        <v>0</v>
      </c>
      <c r="BI290" s="139">
        <f>IF(N290="nulová",J290,0)</f>
        <v>0</v>
      </c>
      <c r="BJ290" s="16" t="s">
        <v>75</v>
      </c>
      <c r="BK290" s="139">
        <f>ROUND(I290*H290,2)</f>
        <v>0</v>
      </c>
      <c r="BL290" s="16" t="s">
        <v>126</v>
      </c>
      <c r="BM290" s="138" t="s">
        <v>405</v>
      </c>
    </row>
    <row r="291" spans="2:47" s="1" customFormat="1" ht="12">
      <c r="B291" s="28"/>
      <c r="D291" s="140" t="s">
        <v>128</v>
      </c>
      <c r="F291" s="141" t="s">
        <v>406</v>
      </c>
      <c r="L291" s="28"/>
      <c r="M291" s="142"/>
      <c r="T291" s="52"/>
      <c r="AT291" s="16" t="s">
        <v>128</v>
      </c>
      <c r="AU291" s="16" t="s">
        <v>77</v>
      </c>
    </row>
    <row r="292" spans="2:47" s="1" customFormat="1" ht="146.25">
      <c r="B292" s="28"/>
      <c r="D292" s="140" t="s">
        <v>130</v>
      </c>
      <c r="F292" s="143" t="s">
        <v>400</v>
      </c>
      <c r="L292" s="28"/>
      <c r="M292" s="142"/>
      <c r="T292" s="52"/>
      <c r="AT292" s="16" t="s">
        <v>130</v>
      </c>
      <c r="AU292" s="16" t="s">
        <v>77</v>
      </c>
    </row>
    <row r="293" spans="2:65" s="1" customFormat="1" ht="16.5" customHeight="1">
      <c r="B293" s="127"/>
      <c r="C293" s="128" t="s">
        <v>407</v>
      </c>
      <c r="D293" s="128" t="s">
        <v>121</v>
      </c>
      <c r="E293" s="129" t="s">
        <v>408</v>
      </c>
      <c r="F293" s="130" t="s">
        <v>409</v>
      </c>
      <c r="G293" s="131" t="s">
        <v>221</v>
      </c>
      <c r="H293" s="132">
        <v>0.918</v>
      </c>
      <c r="I293" s="219"/>
      <c r="J293" s="133">
        <f>ROUND(I293*H293,2)</f>
        <v>0</v>
      </c>
      <c r="K293" s="130" t="s">
        <v>125</v>
      </c>
      <c r="L293" s="28"/>
      <c r="M293" s="134" t="s">
        <v>1</v>
      </c>
      <c r="N293" s="135" t="s">
        <v>33</v>
      </c>
      <c r="O293" s="136">
        <v>38.498</v>
      </c>
      <c r="P293" s="136">
        <f>O293*H293</f>
        <v>35.341164</v>
      </c>
      <c r="Q293" s="136">
        <v>1.04877</v>
      </c>
      <c r="R293" s="136">
        <f>Q293*H293</f>
        <v>0.96277086</v>
      </c>
      <c r="S293" s="136">
        <v>0</v>
      </c>
      <c r="T293" s="137">
        <f>S293*H293</f>
        <v>0</v>
      </c>
      <c r="AR293" s="138" t="s">
        <v>126</v>
      </c>
      <c r="AT293" s="138" t="s">
        <v>121</v>
      </c>
      <c r="AU293" s="138" t="s">
        <v>77</v>
      </c>
      <c r="AY293" s="16" t="s">
        <v>119</v>
      </c>
      <c r="BE293" s="139">
        <f>IF(N293="základní",J293,0)</f>
        <v>0</v>
      </c>
      <c r="BF293" s="139">
        <f>IF(N293="snížená",J293,0)</f>
        <v>0</v>
      </c>
      <c r="BG293" s="139">
        <f>IF(N293="zákl. přenesená",J293,0)</f>
        <v>0</v>
      </c>
      <c r="BH293" s="139">
        <f>IF(N293="sníž. přenesená",J293,0)</f>
        <v>0</v>
      </c>
      <c r="BI293" s="139">
        <f>IF(N293="nulová",J293,0)</f>
        <v>0</v>
      </c>
      <c r="BJ293" s="16" t="s">
        <v>75</v>
      </c>
      <c r="BK293" s="139">
        <f>ROUND(I293*H293,2)</f>
        <v>0</v>
      </c>
      <c r="BL293" s="16" t="s">
        <v>126</v>
      </c>
      <c r="BM293" s="138" t="s">
        <v>410</v>
      </c>
    </row>
    <row r="294" spans="2:47" s="1" customFormat="1" ht="12">
      <c r="B294" s="28"/>
      <c r="D294" s="140" t="s">
        <v>128</v>
      </c>
      <c r="F294" s="141" t="s">
        <v>411</v>
      </c>
      <c r="L294" s="28"/>
      <c r="M294" s="142"/>
      <c r="T294" s="52"/>
      <c r="AT294" s="16" t="s">
        <v>128</v>
      </c>
      <c r="AU294" s="16" t="s">
        <v>77</v>
      </c>
    </row>
    <row r="295" spans="2:47" s="1" customFormat="1" ht="78">
      <c r="B295" s="28"/>
      <c r="D295" s="140" t="s">
        <v>130</v>
      </c>
      <c r="F295" s="143" t="s">
        <v>412</v>
      </c>
      <c r="L295" s="28"/>
      <c r="M295" s="142"/>
      <c r="T295" s="52"/>
      <c r="AT295" s="16" t="s">
        <v>130</v>
      </c>
      <c r="AU295" s="16" t="s">
        <v>77</v>
      </c>
    </row>
    <row r="296" spans="2:51" s="12" customFormat="1" ht="12">
      <c r="B296" s="144"/>
      <c r="D296" s="140" t="s">
        <v>132</v>
      </c>
      <c r="E296" s="145" t="s">
        <v>1</v>
      </c>
      <c r="F296" s="146" t="s">
        <v>413</v>
      </c>
      <c r="H296" s="147">
        <v>0.918</v>
      </c>
      <c r="L296" s="144"/>
      <c r="M296" s="148"/>
      <c r="T296" s="149"/>
      <c r="AT296" s="145" t="s">
        <v>132</v>
      </c>
      <c r="AU296" s="145" t="s">
        <v>77</v>
      </c>
      <c r="AV296" s="12" t="s">
        <v>77</v>
      </c>
      <c r="AW296" s="12" t="s">
        <v>25</v>
      </c>
      <c r="AX296" s="12" t="s">
        <v>75</v>
      </c>
      <c r="AY296" s="145" t="s">
        <v>119</v>
      </c>
    </row>
    <row r="297" spans="2:65" s="1" customFormat="1" ht="21.75" customHeight="1">
      <c r="B297" s="127"/>
      <c r="C297" s="128" t="s">
        <v>414</v>
      </c>
      <c r="D297" s="128" t="s">
        <v>121</v>
      </c>
      <c r="E297" s="129" t="s">
        <v>415</v>
      </c>
      <c r="F297" s="130" t="s">
        <v>416</v>
      </c>
      <c r="G297" s="131" t="s">
        <v>199</v>
      </c>
      <c r="H297" s="132">
        <v>24.25</v>
      </c>
      <c r="I297" s="219"/>
      <c r="J297" s="133">
        <f>ROUND(I297*H297,2)</f>
        <v>0</v>
      </c>
      <c r="K297" s="130" t="s">
        <v>125</v>
      </c>
      <c r="L297" s="28"/>
      <c r="M297" s="134" t="s">
        <v>1</v>
      </c>
      <c r="N297" s="135" t="s">
        <v>33</v>
      </c>
      <c r="O297" s="136">
        <v>13.331</v>
      </c>
      <c r="P297" s="136">
        <f>O297*H297</f>
        <v>323.27675</v>
      </c>
      <c r="Q297" s="136">
        <v>2.6814</v>
      </c>
      <c r="R297" s="136">
        <f>Q297*H297</f>
        <v>65.02395</v>
      </c>
      <c r="S297" s="136">
        <v>0</v>
      </c>
      <c r="T297" s="137">
        <f>S297*H297</f>
        <v>0</v>
      </c>
      <c r="AR297" s="138" t="s">
        <v>126</v>
      </c>
      <c r="AT297" s="138" t="s">
        <v>121</v>
      </c>
      <c r="AU297" s="138" t="s">
        <v>77</v>
      </c>
      <c r="AY297" s="16" t="s">
        <v>119</v>
      </c>
      <c r="BE297" s="139">
        <f>IF(N297="základní",J297,0)</f>
        <v>0</v>
      </c>
      <c r="BF297" s="139">
        <f>IF(N297="snížená",J297,0)</f>
        <v>0</v>
      </c>
      <c r="BG297" s="139">
        <f>IF(N297="zákl. přenesená",J297,0)</f>
        <v>0</v>
      </c>
      <c r="BH297" s="139">
        <f>IF(N297="sníž. přenesená",J297,0)</f>
        <v>0</v>
      </c>
      <c r="BI297" s="139">
        <f>IF(N297="nulová",J297,0)</f>
        <v>0</v>
      </c>
      <c r="BJ297" s="16" t="s">
        <v>75</v>
      </c>
      <c r="BK297" s="139">
        <f>ROUND(I297*H297,2)</f>
        <v>0</v>
      </c>
      <c r="BL297" s="16" t="s">
        <v>126</v>
      </c>
      <c r="BM297" s="138" t="s">
        <v>417</v>
      </c>
    </row>
    <row r="298" spans="2:47" s="1" customFormat="1" ht="19.5">
      <c r="B298" s="28"/>
      <c r="D298" s="140" t="s">
        <v>128</v>
      </c>
      <c r="F298" s="141" t="s">
        <v>418</v>
      </c>
      <c r="L298" s="28"/>
      <c r="M298" s="142"/>
      <c r="T298" s="52"/>
      <c r="AT298" s="16" t="s">
        <v>128</v>
      </c>
      <c r="AU298" s="16" t="s">
        <v>77</v>
      </c>
    </row>
    <row r="299" spans="2:47" s="1" customFormat="1" ht="39">
      <c r="B299" s="28"/>
      <c r="D299" s="140" t="s">
        <v>130</v>
      </c>
      <c r="F299" s="143" t="s">
        <v>419</v>
      </c>
      <c r="L299" s="28"/>
      <c r="M299" s="142"/>
      <c r="T299" s="52"/>
      <c r="AT299" s="16" t="s">
        <v>130</v>
      </c>
      <c r="AU299" s="16" t="s">
        <v>77</v>
      </c>
    </row>
    <row r="300" spans="2:51" s="13" customFormat="1" ht="12">
      <c r="B300" s="150"/>
      <c r="D300" s="140" t="s">
        <v>132</v>
      </c>
      <c r="E300" s="151" t="s">
        <v>1</v>
      </c>
      <c r="F300" s="152" t="s">
        <v>420</v>
      </c>
      <c r="H300" s="151" t="s">
        <v>1</v>
      </c>
      <c r="L300" s="150"/>
      <c r="M300" s="153"/>
      <c r="T300" s="154"/>
      <c r="AT300" s="151" t="s">
        <v>132</v>
      </c>
      <c r="AU300" s="151" t="s">
        <v>77</v>
      </c>
      <c r="AV300" s="13" t="s">
        <v>75</v>
      </c>
      <c r="AW300" s="13" t="s">
        <v>25</v>
      </c>
      <c r="AX300" s="13" t="s">
        <v>67</v>
      </c>
      <c r="AY300" s="151" t="s">
        <v>119</v>
      </c>
    </row>
    <row r="301" spans="2:51" s="12" customFormat="1" ht="12">
      <c r="B301" s="144"/>
      <c r="D301" s="140" t="s">
        <v>132</v>
      </c>
      <c r="E301" s="145" t="s">
        <v>1</v>
      </c>
      <c r="F301" s="146" t="s">
        <v>421</v>
      </c>
      <c r="H301" s="147">
        <v>18</v>
      </c>
      <c r="L301" s="144"/>
      <c r="M301" s="148"/>
      <c r="T301" s="149"/>
      <c r="AT301" s="145" t="s">
        <v>132</v>
      </c>
      <c r="AU301" s="145" t="s">
        <v>77</v>
      </c>
      <c r="AV301" s="12" t="s">
        <v>77</v>
      </c>
      <c r="AW301" s="12" t="s">
        <v>25</v>
      </c>
      <c r="AX301" s="12" t="s">
        <v>67</v>
      </c>
      <c r="AY301" s="145" t="s">
        <v>119</v>
      </c>
    </row>
    <row r="302" spans="2:51" s="13" customFormat="1" ht="12">
      <c r="B302" s="150"/>
      <c r="D302" s="140" t="s">
        <v>132</v>
      </c>
      <c r="E302" s="151" t="s">
        <v>1</v>
      </c>
      <c r="F302" s="152" t="s">
        <v>422</v>
      </c>
      <c r="H302" s="151" t="s">
        <v>1</v>
      </c>
      <c r="L302" s="150"/>
      <c r="M302" s="153"/>
      <c r="T302" s="154"/>
      <c r="AT302" s="151" t="s">
        <v>132</v>
      </c>
      <c r="AU302" s="151" t="s">
        <v>77</v>
      </c>
      <c r="AV302" s="13" t="s">
        <v>75</v>
      </c>
      <c r="AW302" s="13" t="s">
        <v>25</v>
      </c>
      <c r="AX302" s="13" t="s">
        <v>67</v>
      </c>
      <c r="AY302" s="151" t="s">
        <v>119</v>
      </c>
    </row>
    <row r="303" spans="2:51" s="12" customFormat="1" ht="12">
      <c r="B303" s="144"/>
      <c r="D303" s="140" t="s">
        <v>132</v>
      </c>
      <c r="E303" s="145" t="s">
        <v>1</v>
      </c>
      <c r="F303" s="146" t="s">
        <v>423</v>
      </c>
      <c r="H303" s="147">
        <v>6.25</v>
      </c>
      <c r="L303" s="144"/>
      <c r="M303" s="148"/>
      <c r="T303" s="149"/>
      <c r="AT303" s="145" t="s">
        <v>132</v>
      </c>
      <c r="AU303" s="145" t="s">
        <v>77</v>
      </c>
      <c r="AV303" s="12" t="s">
        <v>77</v>
      </c>
      <c r="AW303" s="12" t="s">
        <v>25</v>
      </c>
      <c r="AX303" s="12" t="s">
        <v>67</v>
      </c>
      <c r="AY303" s="145" t="s">
        <v>119</v>
      </c>
    </row>
    <row r="304" spans="2:51" s="14" customFormat="1" ht="12">
      <c r="B304" s="164"/>
      <c r="D304" s="140" t="s">
        <v>132</v>
      </c>
      <c r="E304" s="165" t="s">
        <v>1</v>
      </c>
      <c r="F304" s="166" t="s">
        <v>424</v>
      </c>
      <c r="H304" s="167">
        <v>24.25</v>
      </c>
      <c r="L304" s="164"/>
      <c r="M304" s="168"/>
      <c r="T304" s="169"/>
      <c r="AT304" s="165" t="s">
        <v>132</v>
      </c>
      <c r="AU304" s="165" t="s">
        <v>77</v>
      </c>
      <c r="AV304" s="14" t="s">
        <v>126</v>
      </c>
      <c r="AW304" s="14" t="s">
        <v>25</v>
      </c>
      <c r="AX304" s="14" t="s">
        <v>75</v>
      </c>
      <c r="AY304" s="165" t="s">
        <v>119</v>
      </c>
    </row>
    <row r="305" spans="2:65" s="1" customFormat="1" ht="16.5" customHeight="1">
      <c r="B305" s="127"/>
      <c r="C305" s="128" t="s">
        <v>425</v>
      </c>
      <c r="D305" s="128" t="s">
        <v>121</v>
      </c>
      <c r="E305" s="129" t="s">
        <v>426</v>
      </c>
      <c r="F305" s="130" t="s">
        <v>427</v>
      </c>
      <c r="G305" s="131" t="s">
        <v>199</v>
      </c>
      <c r="H305" s="132">
        <v>20</v>
      </c>
      <c r="I305" s="219"/>
      <c r="J305" s="133">
        <f>ROUND(I305*H305,2)</f>
        <v>0</v>
      </c>
      <c r="K305" s="130" t="s">
        <v>125</v>
      </c>
      <c r="L305" s="28"/>
      <c r="M305" s="134" t="s">
        <v>1</v>
      </c>
      <c r="N305" s="135" t="s">
        <v>33</v>
      </c>
      <c r="O305" s="136">
        <v>1.56</v>
      </c>
      <c r="P305" s="136">
        <f>O305*H305</f>
        <v>31.200000000000003</v>
      </c>
      <c r="Q305" s="136">
        <v>2.4778</v>
      </c>
      <c r="R305" s="136">
        <f>Q305*H305</f>
        <v>49.556</v>
      </c>
      <c r="S305" s="136">
        <v>0</v>
      </c>
      <c r="T305" s="137">
        <f>S305*H305</f>
        <v>0</v>
      </c>
      <c r="AR305" s="138" t="s">
        <v>126</v>
      </c>
      <c r="AT305" s="138" t="s">
        <v>121</v>
      </c>
      <c r="AU305" s="138" t="s">
        <v>77</v>
      </c>
      <c r="AY305" s="16" t="s">
        <v>119</v>
      </c>
      <c r="BE305" s="139">
        <f>IF(N305="základní",J305,0)</f>
        <v>0</v>
      </c>
      <c r="BF305" s="139">
        <f>IF(N305="snížená",J305,0)</f>
        <v>0</v>
      </c>
      <c r="BG305" s="139">
        <f>IF(N305="zákl. přenesená",J305,0)</f>
        <v>0</v>
      </c>
      <c r="BH305" s="139">
        <f>IF(N305="sníž. přenesená",J305,0)</f>
        <v>0</v>
      </c>
      <c r="BI305" s="139">
        <f>IF(N305="nulová",J305,0)</f>
        <v>0</v>
      </c>
      <c r="BJ305" s="16" t="s">
        <v>75</v>
      </c>
      <c r="BK305" s="139">
        <f>ROUND(I305*H305,2)</f>
        <v>0</v>
      </c>
      <c r="BL305" s="16" t="s">
        <v>126</v>
      </c>
      <c r="BM305" s="138" t="s">
        <v>428</v>
      </c>
    </row>
    <row r="306" spans="2:47" s="1" customFormat="1" ht="12">
      <c r="B306" s="28"/>
      <c r="D306" s="140" t="s">
        <v>128</v>
      </c>
      <c r="F306" s="141" t="s">
        <v>429</v>
      </c>
      <c r="L306" s="28"/>
      <c r="M306" s="142"/>
      <c r="T306" s="52"/>
      <c r="AT306" s="16" t="s">
        <v>128</v>
      </c>
      <c r="AU306" s="16" t="s">
        <v>77</v>
      </c>
    </row>
    <row r="307" spans="2:47" s="1" customFormat="1" ht="107.25">
      <c r="B307" s="28"/>
      <c r="D307" s="140" t="s">
        <v>130</v>
      </c>
      <c r="F307" s="143" t="s">
        <v>430</v>
      </c>
      <c r="L307" s="28"/>
      <c r="M307" s="142"/>
      <c r="T307" s="52"/>
      <c r="AT307" s="16" t="s">
        <v>130</v>
      </c>
      <c r="AU307" s="16" t="s">
        <v>77</v>
      </c>
    </row>
    <row r="308" spans="2:51" s="13" customFormat="1" ht="12">
      <c r="B308" s="150"/>
      <c r="D308" s="140" t="s">
        <v>132</v>
      </c>
      <c r="E308" s="151" t="s">
        <v>1</v>
      </c>
      <c r="F308" s="152" t="s">
        <v>431</v>
      </c>
      <c r="H308" s="151" t="s">
        <v>1</v>
      </c>
      <c r="L308" s="150"/>
      <c r="M308" s="153"/>
      <c r="T308" s="154"/>
      <c r="AT308" s="151" t="s">
        <v>132</v>
      </c>
      <c r="AU308" s="151" t="s">
        <v>77</v>
      </c>
      <c r="AV308" s="13" t="s">
        <v>75</v>
      </c>
      <c r="AW308" s="13" t="s">
        <v>25</v>
      </c>
      <c r="AX308" s="13" t="s">
        <v>67</v>
      </c>
      <c r="AY308" s="151" t="s">
        <v>119</v>
      </c>
    </row>
    <row r="309" spans="2:51" s="12" customFormat="1" ht="12">
      <c r="B309" s="144"/>
      <c r="D309" s="140" t="s">
        <v>132</v>
      </c>
      <c r="E309" s="145" t="s">
        <v>1</v>
      </c>
      <c r="F309" s="146" t="s">
        <v>432</v>
      </c>
      <c r="H309" s="147">
        <v>20</v>
      </c>
      <c r="L309" s="144"/>
      <c r="M309" s="148"/>
      <c r="T309" s="149"/>
      <c r="AT309" s="145" t="s">
        <v>132</v>
      </c>
      <c r="AU309" s="145" t="s">
        <v>77</v>
      </c>
      <c r="AV309" s="12" t="s">
        <v>77</v>
      </c>
      <c r="AW309" s="12" t="s">
        <v>25</v>
      </c>
      <c r="AX309" s="12" t="s">
        <v>75</v>
      </c>
      <c r="AY309" s="145" t="s">
        <v>119</v>
      </c>
    </row>
    <row r="310" spans="2:65" s="1" customFormat="1" ht="16.5" customHeight="1">
      <c r="B310" s="127"/>
      <c r="C310" s="128" t="s">
        <v>433</v>
      </c>
      <c r="D310" s="128" t="s">
        <v>121</v>
      </c>
      <c r="E310" s="129" t="s">
        <v>434</v>
      </c>
      <c r="F310" s="130" t="s">
        <v>435</v>
      </c>
      <c r="G310" s="131" t="s">
        <v>199</v>
      </c>
      <c r="H310" s="132">
        <v>6</v>
      </c>
      <c r="I310" s="219"/>
      <c r="J310" s="133">
        <f>ROUND(I310*H310,2)</f>
        <v>0</v>
      </c>
      <c r="K310" s="130" t="s">
        <v>125</v>
      </c>
      <c r="L310" s="28"/>
      <c r="M310" s="134" t="s">
        <v>1</v>
      </c>
      <c r="N310" s="135" t="s">
        <v>33</v>
      </c>
      <c r="O310" s="136">
        <v>1.56</v>
      </c>
      <c r="P310" s="136">
        <f>O310*H310</f>
        <v>9.36</v>
      </c>
      <c r="Q310" s="136">
        <v>2.4778</v>
      </c>
      <c r="R310" s="136">
        <f>Q310*H310</f>
        <v>14.866799999999998</v>
      </c>
      <c r="S310" s="136">
        <v>0</v>
      </c>
      <c r="T310" s="137">
        <f>S310*H310</f>
        <v>0</v>
      </c>
      <c r="AR310" s="138" t="s">
        <v>126</v>
      </c>
      <c r="AT310" s="138" t="s">
        <v>121</v>
      </c>
      <c r="AU310" s="138" t="s">
        <v>77</v>
      </c>
      <c r="AY310" s="16" t="s">
        <v>119</v>
      </c>
      <c r="BE310" s="139">
        <f>IF(N310="základní",J310,0)</f>
        <v>0</v>
      </c>
      <c r="BF310" s="139">
        <f>IF(N310="snížená",J310,0)</f>
        <v>0</v>
      </c>
      <c r="BG310" s="139">
        <f>IF(N310="zákl. přenesená",J310,0)</f>
        <v>0</v>
      </c>
      <c r="BH310" s="139">
        <f>IF(N310="sníž. přenesená",J310,0)</f>
        <v>0</v>
      </c>
      <c r="BI310" s="139">
        <f>IF(N310="nulová",J310,0)</f>
        <v>0</v>
      </c>
      <c r="BJ310" s="16" t="s">
        <v>75</v>
      </c>
      <c r="BK310" s="139">
        <f>ROUND(I310*H310,2)</f>
        <v>0</v>
      </c>
      <c r="BL310" s="16" t="s">
        <v>126</v>
      </c>
      <c r="BM310" s="138" t="s">
        <v>436</v>
      </c>
    </row>
    <row r="311" spans="2:47" s="1" customFormat="1" ht="12">
      <c r="B311" s="28"/>
      <c r="D311" s="140" t="s">
        <v>128</v>
      </c>
      <c r="F311" s="141" t="s">
        <v>437</v>
      </c>
      <c r="L311" s="28"/>
      <c r="M311" s="142"/>
      <c r="T311" s="52"/>
      <c r="AT311" s="16" t="s">
        <v>128</v>
      </c>
      <c r="AU311" s="16" t="s">
        <v>77</v>
      </c>
    </row>
    <row r="312" spans="2:47" s="1" customFormat="1" ht="107.25">
      <c r="B312" s="28"/>
      <c r="D312" s="140" t="s">
        <v>130</v>
      </c>
      <c r="F312" s="143" t="s">
        <v>430</v>
      </c>
      <c r="L312" s="28"/>
      <c r="M312" s="142"/>
      <c r="T312" s="52"/>
      <c r="AT312" s="16" t="s">
        <v>130</v>
      </c>
      <c r="AU312" s="16" t="s">
        <v>77</v>
      </c>
    </row>
    <row r="313" spans="2:51" s="13" customFormat="1" ht="12">
      <c r="B313" s="150"/>
      <c r="D313" s="140" t="s">
        <v>132</v>
      </c>
      <c r="E313" s="151" t="s">
        <v>1</v>
      </c>
      <c r="F313" s="152" t="s">
        <v>438</v>
      </c>
      <c r="H313" s="151" t="s">
        <v>1</v>
      </c>
      <c r="L313" s="150"/>
      <c r="M313" s="153"/>
      <c r="T313" s="154"/>
      <c r="AT313" s="151" t="s">
        <v>132</v>
      </c>
      <c r="AU313" s="151" t="s">
        <v>77</v>
      </c>
      <c r="AV313" s="13" t="s">
        <v>75</v>
      </c>
      <c r="AW313" s="13" t="s">
        <v>25</v>
      </c>
      <c r="AX313" s="13" t="s">
        <v>67</v>
      </c>
      <c r="AY313" s="151" t="s">
        <v>119</v>
      </c>
    </row>
    <row r="314" spans="2:51" s="12" customFormat="1" ht="12">
      <c r="B314" s="144"/>
      <c r="D314" s="140" t="s">
        <v>132</v>
      </c>
      <c r="E314" s="145" t="s">
        <v>1</v>
      </c>
      <c r="F314" s="146" t="s">
        <v>439</v>
      </c>
      <c r="H314" s="147">
        <v>6</v>
      </c>
      <c r="L314" s="144"/>
      <c r="M314" s="148"/>
      <c r="T314" s="149"/>
      <c r="AT314" s="145" t="s">
        <v>132</v>
      </c>
      <c r="AU314" s="145" t="s">
        <v>77</v>
      </c>
      <c r="AV314" s="12" t="s">
        <v>77</v>
      </c>
      <c r="AW314" s="12" t="s">
        <v>25</v>
      </c>
      <c r="AX314" s="12" t="s">
        <v>75</v>
      </c>
      <c r="AY314" s="145" t="s">
        <v>119</v>
      </c>
    </row>
    <row r="315" spans="2:65" s="1" customFormat="1" ht="16.5" customHeight="1">
      <c r="B315" s="127"/>
      <c r="C315" s="128" t="s">
        <v>440</v>
      </c>
      <c r="D315" s="128" t="s">
        <v>121</v>
      </c>
      <c r="E315" s="129" t="s">
        <v>441</v>
      </c>
      <c r="F315" s="130" t="s">
        <v>442</v>
      </c>
      <c r="G315" s="131" t="s">
        <v>199</v>
      </c>
      <c r="H315" s="132">
        <v>26</v>
      </c>
      <c r="I315" s="219"/>
      <c r="J315" s="133">
        <f>ROUND(I315*H315,2)</f>
        <v>0</v>
      </c>
      <c r="K315" s="130" t="s">
        <v>125</v>
      </c>
      <c r="L315" s="28"/>
      <c r="M315" s="134" t="s">
        <v>1</v>
      </c>
      <c r="N315" s="135" t="s">
        <v>33</v>
      </c>
      <c r="O315" s="136">
        <v>0.806</v>
      </c>
      <c r="P315" s="136">
        <f>O315*H315</f>
        <v>20.956000000000003</v>
      </c>
      <c r="Q315" s="136">
        <v>0.04858</v>
      </c>
      <c r="R315" s="136">
        <f>Q315*H315</f>
        <v>1.26308</v>
      </c>
      <c r="S315" s="136">
        <v>0</v>
      </c>
      <c r="T315" s="137">
        <f>S315*H315</f>
        <v>0</v>
      </c>
      <c r="AR315" s="138" t="s">
        <v>126</v>
      </c>
      <c r="AT315" s="138" t="s">
        <v>121</v>
      </c>
      <c r="AU315" s="138" t="s">
        <v>77</v>
      </c>
      <c r="AY315" s="16" t="s">
        <v>119</v>
      </c>
      <c r="BE315" s="139">
        <f>IF(N315="základní",J315,0)</f>
        <v>0</v>
      </c>
      <c r="BF315" s="139">
        <f>IF(N315="snížená",J315,0)</f>
        <v>0</v>
      </c>
      <c r="BG315" s="139">
        <f>IF(N315="zákl. přenesená",J315,0)</f>
        <v>0</v>
      </c>
      <c r="BH315" s="139">
        <f>IF(N315="sníž. přenesená",J315,0)</f>
        <v>0</v>
      </c>
      <c r="BI315" s="139">
        <f>IF(N315="nulová",J315,0)</f>
        <v>0</v>
      </c>
      <c r="BJ315" s="16" t="s">
        <v>75</v>
      </c>
      <c r="BK315" s="139">
        <f>ROUND(I315*H315,2)</f>
        <v>0</v>
      </c>
      <c r="BL315" s="16" t="s">
        <v>126</v>
      </c>
      <c r="BM315" s="138" t="s">
        <v>443</v>
      </c>
    </row>
    <row r="316" spans="2:47" s="1" customFormat="1" ht="12">
      <c r="B316" s="28"/>
      <c r="D316" s="140" t="s">
        <v>128</v>
      </c>
      <c r="F316" s="141" t="s">
        <v>444</v>
      </c>
      <c r="L316" s="28"/>
      <c r="M316" s="142"/>
      <c r="T316" s="52"/>
      <c r="AT316" s="16" t="s">
        <v>128</v>
      </c>
      <c r="AU316" s="16" t="s">
        <v>77</v>
      </c>
    </row>
    <row r="317" spans="2:47" s="1" customFormat="1" ht="107.25">
      <c r="B317" s="28"/>
      <c r="D317" s="140" t="s">
        <v>130</v>
      </c>
      <c r="F317" s="143" t="s">
        <v>430</v>
      </c>
      <c r="L317" s="28"/>
      <c r="M317" s="142"/>
      <c r="T317" s="52"/>
      <c r="AT317" s="16" t="s">
        <v>130</v>
      </c>
      <c r="AU317" s="16" t="s">
        <v>77</v>
      </c>
    </row>
    <row r="318" spans="2:51" s="12" customFormat="1" ht="12">
      <c r="B318" s="144"/>
      <c r="D318" s="140" t="s">
        <v>132</v>
      </c>
      <c r="E318" s="145" t="s">
        <v>1</v>
      </c>
      <c r="F318" s="146" t="s">
        <v>445</v>
      </c>
      <c r="H318" s="147">
        <v>26</v>
      </c>
      <c r="L318" s="144"/>
      <c r="M318" s="148"/>
      <c r="T318" s="149"/>
      <c r="AT318" s="145" t="s">
        <v>132</v>
      </c>
      <c r="AU318" s="145" t="s">
        <v>77</v>
      </c>
      <c r="AV318" s="12" t="s">
        <v>77</v>
      </c>
      <c r="AW318" s="12" t="s">
        <v>25</v>
      </c>
      <c r="AX318" s="12" t="s">
        <v>75</v>
      </c>
      <c r="AY318" s="145" t="s">
        <v>119</v>
      </c>
    </row>
    <row r="319" spans="2:65" s="1" customFormat="1" ht="16.5" customHeight="1">
      <c r="B319" s="127"/>
      <c r="C319" s="128" t="s">
        <v>446</v>
      </c>
      <c r="D319" s="128" t="s">
        <v>121</v>
      </c>
      <c r="E319" s="129" t="s">
        <v>447</v>
      </c>
      <c r="F319" s="130" t="s">
        <v>448</v>
      </c>
      <c r="G319" s="131" t="s">
        <v>124</v>
      </c>
      <c r="H319" s="132">
        <v>62.4</v>
      </c>
      <c r="I319" s="219"/>
      <c r="J319" s="133">
        <f>ROUND(I319*H319,2)</f>
        <v>0</v>
      </c>
      <c r="K319" s="130" t="s">
        <v>125</v>
      </c>
      <c r="L319" s="28"/>
      <c r="M319" s="134" t="s">
        <v>1</v>
      </c>
      <c r="N319" s="135" t="s">
        <v>33</v>
      </c>
      <c r="O319" s="136">
        <v>0.416</v>
      </c>
      <c r="P319" s="136">
        <f>O319*H319</f>
        <v>25.958399999999997</v>
      </c>
      <c r="Q319" s="136">
        <v>0.00182</v>
      </c>
      <c r="R319" s="136">
        <f>Q319*H319</f>
        <v>0.113568</v>
      </c>
      <c r="S319" s="136">
        <v>0</v>
      </c>
      <c r="T319" s="137">
        <f>S319*H319</f>
        <v>0</v>
      </c>
      <c r="AR319" s="138" t="s">
        <v>126</v>
      </c>
      <c r="AT319" s="138" t="s">
        <v>121</v>
      </c>
      <c r="AU319" s="138" t="s">
        <v>77</v>
      </c>
      <c r="AY319" s="16" t="s">
        <v>119</v>
      </c>
      <c r="BE319" s="139">
        <f>IF(N319="základní",J319,0)</f>
        <v>0</v>
      </c>
      <c r="BF319" s="139">
        <f>IF(N319="snížená",J319,0)</f>
        <v>0</v>
      </c>
      <c r="BG319" s="139">
        <f>IF(N319="zákl. přenesená",J319,0)</f>
        <v>0</v>
      </c>
      <c r="BH319" s="139">
        <f>IF(N319="sníž. přenesená",J319,0)</f>
        <v>0</v>
      </c>
      <c r="BI319" s="139">
        <f>IF(N319="nulová",J319,0)</f>
        <v>0</v>
      </c>
      <c r="BJ319" s="16" t="s">
        <v>75</v>
      </c>
      <c r="BK319" s="139">
        <f>ROUND(I319*H319,2)</f>
        <v>0</v>
      </c>
      <c r="BL319" s="16" t="s">
        <v>126</v>
      </c>
      <c r="BM319" s="138" t="s">
        <v>449</v>
      </c>
    </row>
    <row r="320" spans="2:47" s="1" customFormat="1" ht="12">
      <c r="B320" s="28"/>
      <c r="D320" s="140" t="s">
        <v>128</v>
      </c>
      <c r="F320" s="141" t="s">
        <v>450</v>
      </c>
      <c r="L320" s="28"/>
      <c r="M320" s="142"/>
      <c r="T320" s="52"/>
      <c r="AT320" s="16" t="s">
        <v>128</v>
      </c>
      <c r="AU320" s="16" t="s">
        <v>77</v>
      </c>
    </row>
    <row r="321" spans="2:47" s="1" customFormat="1" ht="146.25">
      <c r="B321" s="28"/>
      <c r="D321" s="140" t="s">
        <v>130</v>
      </c>
      <c r="F321" s="143" t="s">
        <v>451</v>
      </c>
      <c r="L321" s="28"/>
      <c r="M321" s="142"/>
      <c r="T321" s="52"/>
      <c r="AT321" s="16" t="s">
        <v>130</v>
      </c>
      <c r="AU321" s="16" t="s">
        <v>77</v>
      </c>
    </row>
    <row r="322" spans="2:51" s="12" customFormat="1" ht="12">
      <c r="B322" s="144"/>
      <c r="D322" s="140" t="s">
        <v>132</v>
      </c>
      <c r="E322" s="145" t="s">
        <v>1</v>
      </c>
      <c r="F322" s="146" t="s">
        <v>452</v>
      </c>
      <c r="H322" s="147">
        <v>48</v>
      </c>
      <c r="L322" s="144"/>
      <c r="M322" s="148"/>
      <c r="T322" s="149"/>
      <c r="AT322" s="145" t="s">
        <v>132</v>
      </c>
      <c r="AU322" s="145" t="s">
        <v>77</v>
      </c>
      <c r="AV322" s="12" t="s">
        <v>77</v>
      </c>
      <c r="AW322" s="12" t="s">
        <v>25</v>
      </c>
      <c r="AX322" s="12" t="s">
        <v>67</v>
      </c>
      <c r="AY322" s="145" t="s">
        <v>119</v>
      </c>
    </row>
    <row r="323" spans="2:51" s="12" customFormat="1" ht="12">
      <c r="B323" s="144"/>
      <c r="D323" s="140" t="s">
        <v>132</v>
      </c>
      <c r="E323" s="145" t="s">
        <v>1</v>
      </c>
      <c r="F323" s="146" t="s">
        <v>453</v>
      </c>
      <c r="H323" s="147">
        <v>14.4</v>
      </c>
      <c r="L323" s="144"/>
      <c r="M323" s="148"/>
      <c r="T323" s="149"/>
      <c r="AT323" s="145" t="s">
        <v>132</v>
      </c>
      <c r="AU323" s="145" t="s">
        <v>77</v>
      </c>
      <c r="AV323" s="12" t="s">
        <v>77</v>
      </c>
      <c r="AW323" s="12" t="s">
        <v>25</v>
      </c>
      <c r="AX323" s="12" t="s">
        <v>67</v>
      </c>
      <c r="AY323" s="145" t="s">
        <v>119</v>
      </c>
    </row>
    <row r="324" spans="2:51" s="14" customFormat="1" ht="12">
      <c r="B324" s="164"/>
      <c r="D324" s="140" t="s">
        <v>132</v>
      </c>
      <c r="E324" s="165" t="s">
        <v>1</v>
      </c>
      <c r="F324" s="166" t="s">
        <v>424</v>
      </c>
      <c r="H324" s="167">
        <v>62.4</v>
      </c>
      <c r="L324" s="164"/>
      <c r="M324" s="168"/>
      <c r="T324" s="169"/>
      <c r="AT324" s="165" t="s">
        <v>132</v>
      </c>
      <c r="AU324" s="165" t="s">
        <v>77</v>
      </c>
      <c r="AV324" s="14" t="s">
        <v>126</v>
      </c>
      <c r="AW324" s="14" t="s">
        <v>25</v>
      </c>
      <c r="AX324" s="14" t="s">
        <v>75</v>
      </c>
      <c r="AY324" s="165" t="s">
        <v>119</v>
      </c>
    </row>
    <row r="325" spans="2:65" s="1" customFormat="1" ht="16.5" customHeight="1">
      <c r="B325" s="127"/>
      <c r="C325" s="128" t="s">
        <v>454</v>
      </c>
      <c r="D325" s="128" t="s">
        <v>121</v>
      </c>
      <c r="E325" s="129" t="s">
        <v>455</v>
      </c>
      <c r="F325" s="130" t="s">
        <v>456</v>
      </c>
      <c r="G325" s="131" t="s">
        <v>124</v>
      </c>
      <c r="H325" s="132">
        <v>62.4</v>
      </c>
      <c r="I325" s="219"/>
      <c r="J325" s="133">
        <f>ROUND(I325*H325,2)</f>
        <v>0</v>
      </c>
      <c r="K325" s="130" t="s">
        <v>125</v>
      </c>
      <c r="L325" s="28"/>
      <c r="M325" s="134" t="s">
        <v>1</v>
      </c>
      <c r="N325" s="135" t="s">
        <v>33</v>
      </c>
      <c r="O325" s="136">
        <v>0.192</v>
      </c>
      <c r="P325" s="136">
        <f>O325*H325</f>
        <v>11.9808</v>
      </c>
      <c r="Q325" s="136">
        <v>4E-05</v>
      </c>
      <c r="R325" s="136">
        <f>Q325*H325</f>
        <v>0.002496</v>
      </c>
      <c r="S325" s="136">
        <v>0</v>
      </c>
      <c r="T325" s="137">
        <f>S325*H325</f>
        <v>0</v>
      </c>
      <c r="AR325" s="138" t="s">
        <v>126</v>
      </c>
      <c r="AT325" s="138" t="s">
        <v>121</v>
      </c>
      <c r="AU325" s="138" t="s">
        <v>77</v>
      </c>
      <c r="AY325" s="16" t="s">
        <v>119</v>
      </c>
      <c r="BE325" s="139">
        <f>IF(N325="základní",J325,0)</f>
        <v>0</v>
      </c>
      <c r="BF325" s="139">
        <f>IF(N325="snížená",J325,0)</f>
        <v>0</v>
      </c>
      <c r="BG325" s="139">
        <f>IF(N325="zákl. přenesená",J325,0)</f>
        <v>0</v>
      </c>
      <c r="BH325" s="139">
        <f>IF(N325="sníž. přenesená",J325,0)</f>
        <v>0</v>
      </c>
      <c r="BI325" s="139">
        <f>IF(N325="nulová",J325,0)</f>
        <v>0</v>
      </c>
      <c r="BJ325" s="16" t="s">
        <v>75</v>
      </c>
      <c r="BK325" s="139">
        <f>ROUND(I325*H325,2)</f>
        <v>0</v>
      </c>
      <c r="BL325" s="16" t="s">
        <v>126</v>
      </c>
      <c r="BM325" s="138" t="s">
        <v>457</v>
      </c>
    </row>
    <row r="326" spans="2:47" s="1" customFormat="1" ht="12">
      <c r="B326" s="28"/>
      <c r="D326" s="140" t="s">
        <v>128</v>
      </c>
      <c r="F326" s="141" t="s">
        <v>458</v>
      </c>
      <c r="L326" s="28"/>
      <c r="M326" s="142"/>
      <c r="T326" s="52"/>
      <c r="AT326" s="16" t="s">
        <v>128</v>
      </c>
      <c r="AU326" s="16" t="s">
        <v>77</v>
      </c>
    </row>
    <row r="327" spans="2:47" s="1" customFormat="1" ht="146.25">
      <c r="B327" s="28"/>
      <c r="D327" s="140" t="s">
        <v>130</v>
      </c>
      <c r="F327" s="143" t="s">
        <v>451</v>
      </c>
      <c r="L327" s="28"/>
      <c r="M327" s="142"/>
      <c r="T327" s="52"/>
      <c r="AT327" s="16" t="s">
        <v>130</v>
      </c>
      <c r="AU327" s="16" t="s">
        <v>77</v>
      </c>
    </row>
    <row r="328" spans="2:65" s="1" customFormat="1" ht="16.5" customHeight="1">
      <c r="B328" s="127"/>
      <c r="C328" s="128" t="s">
        <v>459</v>
      </c>
      <c r="D328" s="128" t="s">
        <v>121</v>
      </c>
      <c r="E328" s="129" t="s">
        <v>460</v>
      </c>
      <c r="F328" s="130" t="s">
        <v>461</v>
      </c>
      <c r="G328" s="131" t="s">
        <v>221</v>
      </c>
      <c r="H328" s="132">
        <v>3.768</v>
      </c>
      <c r="I328" s="219"/>
      <c r="J328" s="133">
        <f>ROUND(I328*H328,2)</f>
        <v>0</v>
      </c>
      <c r="K328" s="130" t="s">
        <v>125</v>
      </c>
      <c r="L328" s="28"/>
      <c r="M328" s="134" t="s">
        <v>1</v>
      </c>
      <c r="N328" s="135" t="s">
        <v>33</v>
      </c>
      <c r="O328" s="136">
        <v>33.767</v>
      </c>
      <c r="P328" s="136">
        <f>O328*H328</f>
        <v>127.23405600000001</v>
      </c>
      <c r="Q328" s="136">
        <v>1.03845</v>
      </c>
      <c r="R328" s="136">
        <f>Q328*H328</f>
        <v>3.9128796</v>
      </c>
      <c r="S328" s="136">
        <v>0</v>
      </c>
      <c r="T328" s="137">
        <f>S328*H328</f>
        <v>0</v>
      </c>
      <c r="AR328" s="138" t="s">
        <v>126</v>
      </c>
      <c r="AT328" s="138" t="s">
        <v>121</v>
      </c>
      <c r="AU328" s="138" t="s">
        <v>77</v>
      </c>
      <c r="AY328" s="16" t="s">
        <v>119</v>
      </c>
      <c r="BE328" s="139">
        <f>IF(N328="základní",J328,0)</f>
        <v>0</v>
      </c>
      <c r="BF328" s="139">
        <f>IF(N328="snížená",J328,0)</f>
        <v>0</v>
      </c>
      <c r="BG328" s="139">
        <f>IF(N328="zákl. přenesená",J328,0)</f>
        <v>0</v>
      </c>
      <c r="BH328" s="139">
        <f>IF(N328="sníž. přenesená",J328,0)</f>
        <v>0</v>
      </c>
      <c r="BI328" s="139">
        <f>IF(N328="nulová",J328,0)</f>
        <v>0</v>
      </c>
      <c r="BJ328" s="16" t="s">
        <v>75</v>
      </c>
      <c r="BK328" s="139">
        <f>ROUND(I328*H328,2)</f>
        <v>0</v>
      </c>
      <c r="BL328" s="16" t="s">
        <v>126</v>
      </c>
      <c r="BM328" s="138" t="s">
        <v>462</v>
      </c>
    </row>
    <row r="329" spans="2:47" s="1" customFormat="1" ht="19.5">
      <c r="B329" s="28"/>
      <c r="D329" s="140" t="s">
        <v>128</v>
      </c>
      <c r="F329" s="141" t="s">
        <v>463</v>
      </c>
      <c r="L329" s="28"/>
      <c r="M329" s="142"/>
      <c r="T329" s="52"/>
      <c r="AT329" s="16" t="s">
        <v>128</v>
      </c>
      <c r="AU329" s="16" t="s">
        <v>77</v>
      </c>
    </row>
    <row r="330" spans="2:47" s="1" customFormat="1" ht="58.5">
      <c r="B330" s="28"/>
      <c r="D330" s="140" t="s">
        <v>130</v>
      </c>
      <c r="F330" s="143" t="s">
        <v>464</v>
      </c>
      <c r="L330" s="28"/>
      <c r="M330" s="142"/>
      <c r="T330" s="52"/>
      <c r="AT330" s="16" t="s">
        <v>130</v>
      </c>
      <c r="AU330" s="16" t="s">
        <v>77</v>
      </c>
    </row>
    <row r="331" spans="2:51" s="12" customFormat="1" ht="12">
      <c r="B331" s="144"/>
      <c r="D331" s="140" t="s">
        <v>132</v>
      </c>
      <c r="E331" s="145" t="s">
        <v>1</v>
      </c>
      <c r="F331" s="146" t="s">
        <v>465</v>
      </c>
      <c r="H331" s="147">
        <v>2.355</v>
      </c>
      <c r="L331" s="144"/>
      <c r="M331" s="148"/>
      <c r="T331" s="149"/>
      <c r="AT331" s="145" t="s">
        <v>132</v>
      </c>
      <c r="AU331" s="145" t="s">
        <v>77</v>
      </c>
      <c r="AV331" s="12" t="s">
        <v>77</v>
      </c>
      <c r="AW331" s="12" t="s">
        <v>25</v>
      </c>
      <c r="AX331" s="12" t="s">
        <v>67</v>
      </c>
      <c r="AY331" s="145" t="s">
        <v>119</v>
      </c>
    </row>
    <row r="332" spans="2:51" s="12" customFormat="1" ht="12">
      <c r="B332" s="144"/>
      <c r="D332" s="140" t="s">
        <v>132</v>
      </c>
      <c r="E332" s="145" t="s">
        <v>1</v>
      </c>
      <c r="F332" s="146" t="s">
        <v>466</v>
      </c>
      <c r="H332" s="147">
        <v>1.413</v>
      </c>
      <c r="L332" s="144"/>
      <c r="M332" s="148"/>
      <c r="T332" s="149"/>
      <c r="AT332" s="145" t="s">
        <v>132</v>
      </c>
      <c r="AU332" s="145" t="s">
        <v>77</v>
      </c>
      <c r="AV332" s="12" t="s">
        <v>77</v>
      </c>
      <c r="AW332" s="12" t="s">
        <v>25</v>
      </c>
      <c r="AX332" s="12" t="s">
        <v>67</v>
      </c>
      <c r="AY332" s="145" t="s">
        <v>119</v>
      </c>
    </row>
    <row r="333" spans="2:51" s="14" customFormat="1" ht="12">
      <c r="B333" s="164"/>
      <c r="D333" s="140" t="s">
        <v>132</v>
      </c>
      <c r="E333" s="165" t="s">
        <v>1</v>
      </c>
      <c r="F333" s="166" t="s">
        <v>424</v>
      </c>
      <c r="H333" s="167">
        <v>3.768</v>
      </c>
      <c r="L333" s="164"/>
      <c r="M333" s="168"/>
      <c r="T333" s="169"/>
      <c r="AT333" s="165" t="s">
        <v>132</v>
      </c>
      <c r="AU333" s="165" t="s">
        <v>77</v>
      </c>
      <c r="AV333" s="14" t="s">
        <v>126</v>
      </c>
      <c r="AW333" s="14" t="s">
        <v>25</v>
      </c>
      <c r="AX333" s="14" t="s">
        <v>75</v>
      </c>
      <c r="AY333" s="165" t="s">
        <v>119</v>
      </c>
    </row>
    <row r="334" spans="2:65" s="1" customFormat="1" ht="16.5" customHeight="1">
      <c r="B334" s="127"/>
      <c r="C334" s="128" t="s">
        <v>467</v>
      </c>
      <c r="D334" s="128" t="s">
        <v>121</v>
      </c>
      <c r="E334" s="129" t="s">
        <v>468</v>
      </c>
      <c r="F334" s="130" t="s">
        <v>469</v>
      </c>
      <c r="G334" s="131" t="s">
        <v>167</v>
      </c>
      <c r="H334" s="132">
        <v>26</v>
      </c>
      <c r="I334" s="219"/>
      <c r="J334" s="133">
        <f>ROUND(I334*H334,2)</f>
        <v>0</v>
      </c>
      <c r="K334" s="130" t="s">
        <v>125</v>
      </c>
      <c r="L334" s="28"/>
      <c r="M334" s="134" t="s">
        <v>1</v>
      </c>
      <c r="N334" s="135" t="s">
        <v>33</v>
      </c>
      <c r="O334" s="136">
        <v>2.136</v>
      </c>
      <c r="P334" s="136">
        <f>O334*H334</f>
        <v>55.536</v>
      </c>
      <c r="Q334" s="136">
        <v>0.00395</v>
      </c>
      <c r="R334" s="136">
        <f>Q334*H334</f>
        <v>0.10270000000000001</v>
      </c>
      <c r="S334" s="136">
        <v>0</v>
      </c>
      <c r="T334" s="137">
        <f>S334*H334</f>
        <v>0</v>
      </c>
      <c r="AR334" s="138" t="s">
        <v>126</v>
      </c>
      <c r="AT334" s="138" t="s">
        <v>121</v>
      </c>
      <c r="AU334" s="138" t="s">
        <v>77</v>
      </c>
      <c r="AY334" s="16" t="s">
        <v>119</v>
      </c>
      <c r="BE334" s="139">
        <f>IF(N334="základní",J334,0)</f>
        <v>0</v>
      </c>
      <c r="BF334" s="139">
        <f>IF(N334="snížená",J334,0)</f>
        <v>0</v>
      </c>
      <c r="BG334" s="139">
        <f>IF(N334="zákl. přenesená",J334,0)</f>
        <v>0</v>
      </c>
      <c r="BH334" s="139">
        <f>IF(N334="sníž. přenesená",J334,0)</f>
        <v>0</v>
      </c>
      <c r="BI334" s="139">
        <f>IF(N334="nulová",J334,0)</f>
        <v>0</v>
      </c>
      <c r="BJ334" s="16" t="s">
        <v>75</v>
      </c>
      <c r="BK334" s="139">
        <f>ROUND(I334*H334,2)</f>
        <v>0</v>
      </c>
      <c r="BL334" s="16" t="s">
        <v>126</v>
      </c>
      <c r="BM334" s="138" t="s">
        <v>470</v>
      </c>
    </row>
    <row r="335" spans="2:47" s="1" customFormat="1" ht="12">
      <c r="B335" s="28"/>
      <c r="D335" s="140" t="s">
        <v>128</v>
      </c>
      <c r="F335" s="141" t="s">
        <v>471</v>
      </c>
      <c r="L335" s="28"/>
      <c r="M335" s="142"/>
      <c r="T335" s="52"/>
      <c r="AT335" s="16" t="s">
        <v>128</v>
      </c>
      <c r="AU335" s="16" t="s">
        <v>77</v>
      </c>
    </row>
    <row r="336" spans="2:47" s="1" customFormat="1" ht="87.75">
      <c r="B336" s="28"/>
      <c r="D336" s="140" t="s">
        <v>130</v>
      </c>
      <c r="F336" s="143" t="s">
        <v>472</v>
      </c>
      <c r="L336" s="28"/>
      <c r="M336" s="142"/>
      <c r="T336" s="52"/>
      <c r="AT336" s="16" t="s">
        <v>130</v>
      </c>
      <c r="AU336" s="16" t="s">
        <v>77</v>
      </c>
    </row>
    <row r="337" spans="2:51" s="12" customFormat="1" ht="12">
      <c r="B337" s="144"/>
      <c r="D337" s="140" t="s">
        <v>132</v>
      </c>
      <c r="E337" s="145" t="s">
        <v>1</v>
      </c>
      <c r="F337" s="146" t="s">
        <v>473</v>
      </c>
      <c r="H337" s="147">
        <v>26</v>
      </c>
      <c r="L337" s="144"/>
      <c r="M337" s="148"/>
      <c r="T337" s="149"/>
      <c r="AT337" s="145" t="s">
        <v>132</v>
      </c>
      <c r="AU337" s="145" t="s">
        <v>77</v>
      </c>
      <c r="AV337" s="12" t="s">
        <v>77</v>
      </c>
      <c r="AW337" s="12" t="s">
        <v>25</v>
      </c>
      <c r="AX337" s="12" t="s">
        <v>75</v>
      </c>
      <c r="AY337" s="145" t="s">
        <v>119</v>
      </c>
    </row>
    <row r="338" spans="2:65" s="1" customFormat="1" ht="16.5" customHeight="1">
      <c r="B338" s="127"/>
      <c r="C338" s="155" t="s">
        <v>474</v>
      </c>
      <c r="D338" s="155" t="s">
        <v>218</v>
      </c>
      <c r="E338" s="156" t="s">
        <v>475</v>
      </c>
      <c r="F338" s="157" t="s">
        <v>476</v>
      </c>
      <c r="G338" s="158" t="s">
        <v>167</v>
      </c>
      <c r="H338" s="159">
        <v>26</v>
      </c>
      <c r="I338" s="220"/>
      <c r="J338" s="160">
        <f>ROUND(I338*H338,2)</f>
        <v>0</v>
      </c>
      <c r="K338" s="157" t="s">
        <v>1</v>
      </c>
      <c r="L338" s="161"/>
      <c r="M338" s="162" t="s">
        <v>1</v>
      </c>
      <c r="N338" s="163" t="s">
        <v>33</v>
      </c>
      <c r="O338" s="136">
        <v>0</v>
      </c>
      <c r="P338" s="136">
        <f>O338*H338</f>
        <v>0</v>
      </c>
      <c r="Q338" s="136">
        <v>0</v>
      </c>
      <c r="R338" s="136">
        <f>Q338*H338</f>
        <v>0</v>
      </c>
      <c r="S338" s="136">
        <v>0</v>
      </c>
      <c r="T338" s="137">
        <f>S338*H338</f>
        <v>0</v>
      </c>
      <c r="AR338" s="138" t="s">
        <v>171</v>
      </c>
      <c r="AT338" s="138" t="s">
        <v>218</v>
      </c>
      <c r="AU338" s="138" t="s">
        <v>77</v>
      </c>
      <c r="AY338" s="16" t="s">
        <v>119</v>
      </c>
      <c r="BE338" s="139">
        <f>IF(N338="základní",J338,0)</f>
        <v>0</v>
      </c>
      <c r="BF338" s="139">
        <f>IF(N338="snížená",J338,0)</f>
        <v>0</v>
      </c>
      <c r="BG338" s="139">
        <f>IF(N338="zákl. přenesená",J338,0)</f>
        <v>0</v>
      </c>
      <c r="BH338" s="139">
        <f>IF(N338="sníž. přenesená",J338,0)</f>
        <v>0</v>
      </c>
      <c r="BI338" s="139">
        <f>IF(N338="nulová",J338,0)</f>
        <v>0</v>
      </c>
      <c r="BJ338" s="16" t="s">
        <v>75</v>
      </c>
      <c r="BK338" s="139">
        <f>ROUND(I338*H338,2)</f>
        <v>0</v>
      </c>
      <c r="BL338" s="16" t="s">
        <v>126</v>
      </c>
      <c r="BM338" s="138" t="s">
        <v>477</v>
      </c>
    </row>
    <row r="339" spans="2:47" s="1" customFormat="1" ht="12">
      <c r="B339" s="28"/>
      <c r="D339" s="140" t="s">
        <v>128</v>
      </c>
      <c r="F339" s="141" t="s">
        <v>478</v>
      </c>
      <c r="L339" s="28"/>
      <c r="M339" s="142"/>
      <c r="T339" s="52"/>
      <c r="AT339" s="16" t="s">
        <v>128</v>
      </c>
      <c r="AU339" s="16" t="s">
        <v>77</v>
      </c>
    </row>
    <row r="340" spans="2:65" s="1" customFormat="1" ht="16.5" customHeight="1">
      <c r="B340" s="127"/>
      <c r="C340" s="128" t="s">
        <v>479</v>
      </c>
      <c r="D340" s="128" t="s">
        <v>121</v>
      </c>
      <c r="E340" s="129" t="s">
        <v>480</v>
      </c>
      <c r="F340" s="130" t="s">
        <v>481</v>
      </c>
      <c r="G340" s="131" t="s">
        <v>167</v>
      </c>
      <c r="H340" s="132">
        <v>8</v>
      </c>
      <c r="I340" s="219"/>
      <c r="J340" s="133">
        <f>ROUND(I340*H340,2)</f>
        <v>0</v>
      </c>
      <c r="K340" s="130" t="s">
        <v>125</v>
      </c>
      <c r="L340" s="28"/>
      <c r="M340" s="134" t="s">
        <v>1</v>
      </c>
      <c r="N340" s="135" t="s">
        <v>33</v>
      </c>
      <c r="O340" s="136">
        <v>0.062</v>
      </c>
      <c r="P340" s="136">
        <f>O340*H340</f>
        <v>0.496</v>
      </c>
      <c r="Q340" s="136">
        <v>0.00147</v>
      </c>
      <c r="R340" s="136">
        <f>Q340*H340</f>
        <v>0.01176</v>
      </c>
      <c r="S340" s="136">
        <v>0</v>
      </c>
      <c r="T340" s="137">
        <f>S340*H340</f>
        <v>0</v>
      </c>
      <c r="AR340" s="138" t="s">
        <v>126</v>
      </c>
      <c r="AT340" s="138" t="s">
        <v>121</v>
      </c>
      <c r="AU340" s="138" t="s">
        <v>77</v>
      </c>
      <c r="AY340" s="16" t="s">
        <v>119</v>
      </c>
      <c r="BE340" s="139">
        <f>IF(N340="základní",J340,0)</f>
        <v>0</v>
      </c>
      <c r="BF340" s="139">
        <f>IF(N340="snížená",J340,0)</f>
        <v>0</v>
      </c>
      <c r="BG340" s="139">
        <f>IF(N340="zákl. přenesená",J340,0)</f>
        <v>0</v>
      </c>
      <c r="BH340" s="139">
        <f>IF(N340="sníž. přenesená",J340,0)</f>
        <v>0</v>
      </c>
      <c r="BI340" s="139">
        <f>IF(N340="nulová",J340,0)</f>
        <v>0</v>
      </c>
      <c r="BJ340" s="16" t="s">
        <v>75</v>
      </c>
      <c r="BK340" s="139">
        <f>ROUND(I340*H340,2)</f>
        <v>0</v>
      </c>
      <c r="BL340" s="16" t="s">
        <v>126</v>
      </c>
      <c r="BM340" s="138" t="s">
        <v>482</v>
      </c>
    </row>
    <row r="341" spans="2:47" s="1" customFormat="1" ht="12">
      <c r="B341" s="28"/>
      <c r="D341" s="140" t="s">
        <v>128</v>
      </c>
      <c r="F341" s="141" t="s">
        <v>483</v>
      </c>
      <c r="L341" s="28"/>
      <c r="M341" s="142"/>
      <c r="T341" s="52"/>
      <c r="AT341" s="16" t="s">
        <v>128</v>
      </c>
      <c r="AU341" s="16" t="s">
        <v>77</v>
      </c>
    </row>
    <row r="342" spans="2:47" s="1" customFormat="1" ht="87.75">
      <c r="B342" s="28"/>
      <c r="D342" s="140" t="s">
        <v>130</v>
      </c>
      <c r="F342" s="143" t="s">
        <v>484</v>
      </c>
      <c r="L342" s="28"/>
      <c r="M342" s="142"/>
      <c r="T342" s="52"/>
      <c r="AT342" s="16" t="s">
        <v>130</v>
      </c>
      <c r="AU342" s="16" t="s">
        <v>77</v>
      </c>
    </row>
    <row r="343" spans="2:51" s="12" customFormat="1" ht="12">
      <c r="B343" s="144"/>
      <c r="D343" s="140" t="s">
        <v>132</v>
      </c>
      <c r="E343" s="145" t="s">
        <v>1</v>
      </c>
      <c r="F343" s="146" t="s">
        <v>485</v>
      </c>
      <c r="H343" s="147">
        <v>8</v>
      </c>
      <c r="L343" s="144"/>
      <c r="M343" s="148"/>
      <c r="T343" s="149"/>
      <c r="AT343" s="145" t="s">
        <v>132</v>
      </c>
      <c r="AU343" s="145" t="s">
        <v>77</v>
      </c>
      <c r="AV343" s="12" t="s">
        <v>77</v>
      </c>
      <c r="AW343" s="12" t="s">
        <v>25</v>
      </c>
      <c r="AX343" s="12" t="s">
        <v>75</v>
      </c>
      <c r="AY343" s="145" t="s">
        <v>119</v>
      </c>
    </row>
    <row r="344" spans="2:63" s="11" customFormat="1" ht="22.9" customHeight="1">
      <c r="B344" s="116"/>
      <c r="D344" s="117" t="s">
        <v>66</v>
      </c>
      <c r="E344" s="125" t="s">
        <v>126</v>
      </c>
      <c r="F344" s="125" t="s">
        <v>486</v>
      </c>
      <c r="J344" s="126">
        <f>BK344</f>
        <v>0</v>
      </c>
      <c r="L344" s="116"/>
      <c r="M344" s="120"/>
      <c r="P344" s="121">
        <f>SUM(P345:P408)</f>
        <v>445.757547</v>
      </c>
      <c r="R344" s="121">
        <f>SUM(R345:R408)</f>
        <v>280.98386455</v>
      </c>
      <c r="T344" s="122">
        <f>SUM(T345:T408)</f>
        <v>0</v>
      </c>
      <c r="AR344" s="117" t="s">
        <v>75</v>
      </c>
      <c r="AT344" s="123" t="s">
        <v>66</v>
      </c>
      <c r="AU344" s="123" t="s">
        <v>75</v>
      </c>
      <c r="AY344" s="117" t="s">
        <v>119</v>
      </c>
      <c r="BK344" s="124">
        <f>SUM(BK345:BK408)</f>
        <v>0</v>
      </c>
    </row>
    <row r="345" spans="2:65" s="1" customFormat="1" ht="16.5" customHeight="1">
      <c r="B345" s="127"/>
      <c r="C345" s="128" t="s">
        <v>487</v>
      </c>
      <c r="D345" s="128" t="s">
        <v>121</v>
      </c>
      <c r="E345" s="129" t="s">
        <v>488</v>
      </c>
      <c r="F345" s="130" t="s">
        <v>489</v>
      </c>
      <c r="G345" s="131" t="s">
        <v>199</v>
      </c>
      <c r="H345" s="132">
        <v>19.5</v>
      </c>
      <c r="I345" s="219"/>
      <c r="J345" s="133">
        <f>ROUND(I345*H345,2)</f>
        <v>0</v>
      </c>
      <c r="K345" s="130" t="s">
        <v>125</v>
      </c>
      <c r="L345" s="28"/>
      <c r="M345" s="134" t="s">
        <v>1</v>
      </c>
      <c r="N345" s="135" t="s">
        <v>33</v>
      </c>
      <c r="O345" s="136">
        <v>1.61</v>
      </c>
      <c r="P345" s="136">
        <f>O345*H345</f>
        <v>31.395000000000003</v>
      </c>
      <c r="Q345" s="136">
        <v>2.50276</v>
      </c>
      <c r="R345" s="136">
        <f>Q345*H345</f>
        <v>48.803819999999995</v>
      </c>
      <c r="S345" s="136">
        <v>0</v>
      </c>
      <c r="T345" s="137">
        <f>S345*H345</f>
        <v>0</v>
      </c>
      <c r="AR345" s="138" t="s">
        <v>126</v>
      </c>
      <c r="AT345" s="138" t="s">
        <v>121</v>
      </c>
      <c r="AU345" s="138" t="s">
        <v>77</v>
      </c>
      <c r="AY345" s="16" t="s">
        <v>119</v>
      </c>
      <c r="BE345" s="139">
        <f>IF(N345="základní",J345,0)</f>
        <v>0</v>
      </c>
      <c r="BF345" s="139">
        <f>IF(N345="snížená",J345,0)</f>
        <v>0</v>
      </c>
      <c r="BG345" s="139">
        <f>IF(N345="zákl. přenesená",J345,0)</f>
        <v>0</v>
      </c>
      <c r="BH345" s="139">
        <f>IF(N345="sníž. přenesená",J345,0)</f>
        <v>0</v>
      </c>
      <c r="BI345" s="139">
        <f>IF(N345="nulová",J345,0)</f>
        <v>0</v>
      </c>
      <c r="BJ345" s="16" t="s">
        <v>75</v>
      </c>
      <c r="BK345" s="139">
        <f>ROUND(I345*H345,2)</f>
        <v>0</v>
      </c>
      <c r="BL345" s="16" t="s">
        <v>126</v>
      </c>
      <c r="BM345" s="138" t="s">
        <v>490</v>
      </c>
    </row>
    <row r="346" spans="2:47" s="1" customFormat="1" ht="12">
      <c r="B346" s="28"/>
      <c r="D346" s="140" t="s">
        <v>128</v>
      </c>
      <c r="F346" s="141" t="s">
        <v>491</v>
      </c>
      <c r="L346" s="28"/>
      <c r="M346" s="142"/>
      <c r="T346" s="52"/>
      <c r="AT346" s="16" t="s">
        <v>128</v>
      </c>
      <c r="AU346" s="16" t="s">
        <v>77</v>
      </c>
    </row>
    <row r="347" spans="2:47" s="1" customFormat="1" ht="87.75">
      <c r="B347" s="28"/>
      <c r="D347" s="140" t="s">
        <v>130</v>
      </c>
      <c r="F347" s="143" t="s">
        <v>492</v>
      </c>
      <c r="L347" s="28"/>
      <c r="M347" s="142"/>
      <c r="T347" s="52"/>
      <c r="AT347" s="16" t="s">
        <v>130</v>
      </c>
      <c r="AU347" s="16" t="s">
        <v>77</v>
      </c>
    </row>
    <row r="348" spans="2:51" s="13" customFormat="1" ht="12">
      <c r="B348" s="150"/>
      <c r="D348" s="140" t="s">
        <v>132</v>
      </c>
      <c r="E348" s="151" t="s">
        <v>1</v>
      </c>
      <c r="F348" s="152" t="s">
        <v>493</v>
      </c>
      <c r="H348" s="151" t="s">
        <v>1</v>
      </c>
      <c r="L348" s="150"/>
      <c r="M348" s="153"/>
      <c r="T348" s="154"/>
      <c r="AT348" s="151" t="s">
        <v>132</v>
      </c>
      <c r="AU348" s="151" t="s">
        <v>77</v>
      </c>
      <c r="AV348" s="13" t="s">
        <v>75</v>
      </c>
      <c r="AW348" s="13" t="s">
        <v>25</v>
      </c>
      <c r="AX348" s="13" t="s">
        <v>67</v>
      </c>
      <c r="AY348" s="151" t="s">
        <v>119</v>
      </c>
    </row>
    <row r="349" spans="2:51" s="12" customFormat="1" ht="12">
      <c r="B349" s="144"/>
      <c r="D349" s="140" t="s">
        <v>132</v>
      </c>
      <c r="E349" s="145" t="s">
        <v>1</v>
      </c>
      <c r="F349" s="146" t="s">
        <v>494</v>
      </c>
      <c r="H349" s="147">
        <v>12</v>
      </c>
      <c r="L349" s="144"/>
      <c r="M349" s="148"/>
      <c r="T349" s="149"/>
      <c r="AT349" s="145" t="s">
        <v>132</v>
      </c>
      <c r="AU349" s="145" t="s">
        <v>77</v>
      </c>
      <c r="AV349" s="12" t="s">
        <v>77</v>
      </c>
      <c r="AW349" s="12" t="s">
        <v>25</v>
      </c>
      <c r="AX349" s="12" t="s">
        <v>67</v>
      </c>
      <c r="AY349" s="145" t="s">
        <v>119</v>
      </c>
    </row>
    <row r="350" spans="2:51" s="13" customFormat="1" ht="12">
      <c r="B350" s="150"/>
      <c r="D350" s="140" t="s">
        <v>132</v>
      </c>
      <c r="E350" s="151" t="s">
        <v>1</v>
      </c>
      <c r="F350" s="152" t="s">
        <v>495</v>
      </c>
      <c r="H350" s="151" t="s">
        <v>1</v>
      </c>
      <c r="L350" s="150"/>
      <c r="M350" s="153"/>
      <c r="T350" s="154"/>
      <c r="AT350" s="151" t="s">
        <v>132</v>
      </c>
      <c r="AU350" s="151" t="s">
        <v>77</v>
      </c>
      <c r="AV350" s="13" t="s">
        <v>75</v>
      </c>
      <c r="AW350" s="13" t="s">
        <v>25</v>
      </c>
      <c r="AX350" s="13" t="s">
        <v>67</v>
      </c>
      <c r="AY350" s="151" t="s">
        <v>119</v>
      </c>
    </row>
    <row r="351" spans="2:51" s="12" customFormat="1" ht="12">
      <c r="B351" s="144"/>
      <c r="D351" s="140" t="s">
        <v>132</v>
      </c>
      <c r="E351" s="145" t="s">
        <v>1</v>
      </c>
      <c r="F351" s="146" t="s">
        <v>496</v>
      </c>
      <c r="H351" s="147">
        <v>7.5</v>
      </c>
      <c r="L351" s="144"/>
      <c r="M351" s="148"/>
      <c r="T351" s="149"/>
      <c r="AT351" s="145" t="s">
        <v>132</v>
      </c>
      <c r="AU351" s="145" t="s">
        <v>77</v>
      </c>
      <c r="AV351" s="12" t="s">
        <v>77</v>
      </c>
      <c r="AW351" s="12" t="s">
        <v>25</v>
      </c>
      <c r="AX351" s="12" t="s">
        <v>67</v>
      </c>
      <c r="AY351" s="145" t="s">
        <v>119</v>
      </c>
    </row>
    <row r="352" spans="2:51" s="14" customFormat="1" ht="12">
      <c r="B352" s="164"/>
      <c r="D352" s="140" t="s">
        <v>132</v>
      </c>
      <c r="E352" s="165" t="s">
        <v>1</v>
      </c>
      <c r="F352" s="166" t="s">
        <v>424</v>
      </c>
      <c r="H352" s="167">
        <v>19.5</v>
      </c>
      <c r="L352" s="164"/>
      <c r="M352" s="168"/>
      <c r="T352" s="169"/>
      <c r="AT352" s="165" t="s">
        <v>132</v>
      </c>
      <c r="AU352" s="165" t="s">
        <v>77</v>
      </c>
      <c r="AV352" s="14" t="s">
        <v>126</v>
      </c>
      <c r="AW352" s="14" t="s">
        <v>25</v>
      </c>
      <c r="AX352" s="14" t="s">
        <v>75</v>
      </c>
      <c r="AY352" s="165" t="s">
        <v>119</v>
      </c>
    </row>
    <row r="353" spans="2:65" s="1" customFormat="1" ht="24">
      <c r="B353" s="127"/>
      <c r="C353" s="128" t="s">
        <v>497</v>
      </c>
      <c r="D353" s="128" t="s">
        <v>121</v>
      </c>
      <c r="E353" s="129" t="s">
        <v>498</v>
      </c>
      <c r="F353" s="130" t="s">
        <v>499</v>
      </c>
      <c r="G353" s="131" t="s">
        <v>199</v>
      </c>
      <c r="H353" s="132">
        <v>19.5</v>
      </c>
      <c r="I353" s="219"/>
      <c r="J353" s="133">
        <f>ROUND(I353*H353,2)</f>
        <v>0</v>
      </c>
      <c r="K353" s="130" t="s">
        <v>125</v>
      </c>
      <c r="L353" s="28"/>
      <c r="M353" s="134" t="s">
        <v>1</v>
      </c>
      <c r="N353" s="135" t="s">
        <v>33</v>
      </c>
      <c r="O353" s="136">
        <v>1.189</v>
      </c>
      <c r="P353" s="136">
        <f>O353*H353</f>
        <v>23.1855</v>
      </c>
      <c r="Q353" s="136">
        <v>0.04858</v>
      </c>
      <c r="R353" s="136">
        <f>Q353*H353</f>
        <v>0.94731</v>
      </c>
      <c r="S353" s="136">
        <v>0</v>
      </c>
      <c r="T353" s="137">
        <f>S353*H353</f>
        <v>0</v>
      </c>
      <c r="AR353" s="138" t="s">
        <v>126</v>
      </c>
      <c r="AT353" s="138" t="s">
        <v>121</v>
      </c>
      <c r="AU353" s="138" t="s">
        <v>77</v>
      </c>
      <c r="AY353" s="16" t="s">
        <v>119</v>
      </c>
      <c r="BE353" s="139">
        <f>IF(N353="základní",J353,0)</f>
        <v>0</v>
      </c>
      <c r="BF353" s="139">
        <f>IF(N353="snížená",J353,0)</f>
        <v>0</v>
      </c>
      <c r="BG353" s="139">
        <f>IF(N353="zákl. přenesená",J353,0)</f>
        <v>0</v>
      </c>
      <c r="BH353" s="139">
        <f>IF(N353="sníž. přenesená",J353,0)</f>
        <v>0</v>
      </c>
      <c r="BI353" s="139">
        <f>IF(N353="nulová",J353,0)</f>
        <v>0</v>
      </c>
      <c r="BJ353" s="16" t="s">
        <v>75</v>
      </c>
      <c r="BK353" s="139">
        <f>ROUND(I353*H353,2)</f>
        <v>0</v>
      </c>
      <c r="BL353" s="16" t="s">
        <v>126</v>
      </c>
      <c r="BM353" s="138" t="s">
        <v>500</v>
      </c>
    </row>
    <row r="354" spans="2:47" s="1" customFormat="1" ht="12">
      <c r="B354" s="28"/>
      <c r="D354" s="140" t="s">
        <v>128</v>
      </c>
      <c r="F354" s="141" t="s">
        <v>501</v>
      </c>
      <c r="L354" s="28"/>
      <c r="M354" s="142"/>
      <c r="T354" s="52"/>
      <c r="AT354" s="16" t="s">
        <v>128</v>
      </c>
      <c r="AU354" s="16" t="s">
        <v>77</v>
      </c>
    </row>
    <row r="355" spans="2:47" s="1" customFormat="1" ht="87.75">
      <c r="B355" s="28"/>
      <c r="D355" s="140" t="s">
        <v>130</v>
      </c>
      <c r="F355" s="143" t="s">
        <v>492</v>
      </c>
      <c r="L355" s="28"/>
      <c r="M355" s="142"/>
      <c r="T355" s="52"/>
      <c r="AT355" s="16" t="s">
        <v>130</v>
      </c>
      <c r="AU355" s="16" t="s">
        <v>77</v>
      </c>
    </row>
    <row r="356" spans="2:65" s="1" customFormat="1" ht="16.5" customHeight="1">
      <c r="B356" s="127"/>
      <c r="C356" s="128" t="s">
        <v>502</v>
      </c>
      <c r="D356" s="128" t="s">
        <v>121</v>
      </c>
      <c r="E356" s="129" t="s">
        <v>503</v>
      </c>
      <c r="F356" s="130" t="s">
        <v>504</v>
      </c>
      <c r="G356" s="131" t="s">
        <v>124</v>
      </c>
      <c r="H356" s="132">
        <v>12.3</v>
      </c>
      <c r="I356" s="219"/>
      <c r="J356" s="133">
        <f>ROUND(I356*H356,2)</f>
        <v>0</v>
      </c>
      <c r="K356" s="130" t="s">
        <v>125</v>
      </c>
      <c r="L356" s="28"/>
      <c r="M356" s="134" t="s">
        <v>1</v>
      </c>
      <c r="N356" s="135" t="s">
        <v>33</v>
      </c>
      <c r="O356" s="136">
        <v>1.314</v>
      </c>
      <c r="P356" s="136">
        <f>O356*H356</f>
        <v>16.162200000000002</v>
      </c>
      <c r="Q356" s="136">
        <v>0.01787</v>
      </c>
      <c r="R356" s="136">
        <f>Q356*H356</f>
        <v>0.21980100000000002</v>
      </c>
      <c r="S356" s="136">
        <v>0</v>
      </c>
      <c r="T356" s="137">
        <f>S356*H356</f>
        <v>0</v>
      </c>
      <c r="AR356" s="138" t="s">
        <v>126</v>
      </c>
      <c r="AT356" s="138" t="s">
        <v>121</v>
      </c>
      <c r="AU356" s="138" t="s">
        <v>77</v>
      </c>
      <c r="AY356" s="16" t="s">
        <v>119</v>
      </c>
      <c r="BE356" s="139">
        <f>IF(N356="základní",J356,0)</f>
        <v>0</v>
      </c>
      <c r="BF356" s="139">
        <f>IF(N356="snížená",J356,0)</f>
        <v>0</v>
      </c>
      <c r="BG356" s="139">
        <f>IF(N356="zákl. přenesená",J356,0)</f>
        <v>0</v>
      </c>
      <c r="BH356" s="139">
        <f>IF(N356="sníž. přenesená",J356,0)</f>
        <v>0</v>
      </c>
      <c r="BI356" s="139">
        <f>IF(N356="nulová",J356,0)</f>
        <v>0</v>
      </c>
      <c r="BJ356" s="16" t="s">
        <v>75</v>
      </c>
      <c r="BK356" s="139">
        <f>ROUND(I356*H356,2)</f>
        <v>0</v>
      </c>
      <c r="BL356" s="16" t="s">
        <v>126</v>
      </c>
      <c r="BM356" s="138" t="s">
        <v>505</v>
      </c>
    </row>
    <row r="357" spans="2:47" s="1" customFormat="1" ht="12">
      <c r="B357" s="28"/>
      <c r="D357" s="140" t="s">
        <v>128</v>
      </c>
      <c r="F357" s="141" t="s">
        <v>506</v>
      </c>
      <c r="L357" s="28"/>
      <c r="M357" s="142"/>
      <c r="T357" s="52"/>
      <c r="AT357" s="16" t="s">
        <v>128</v>
      </c>
      <c r="AU357" s="16" t="s">
        <v>77</v>
      </c>
    </row>
    <row r="358" spans="2:47" s="1" customFormat="1" ht="156">
      <c r="B358" s="28"/>
      <c r="D358" s="140" t="s">
        <v>130</v>
      </c>
      <c r="F358" s="143" t="s">
        <v>507</v>
      </c>
      <c r="L358" s="28"/>
      <c r="M358" s="142"/>
      <c r="T358" s="52"/>
      <c r="AT358" s="16" t="s">
        <v>130</v>
      </c>
      <c r="AU358" s="16" t="s">
        <v>77</v>
      </c>
    </row>
    <row r="359" spans="2:51" s="12" customFormat="1" ht="12">
      <c r="B359" s="144"/>
      <c r="D359" s="140" t="s">
        <v>132</v>
      </c>
      <c r="E359" s="145" t="s">
        <v>1</v>
      </c>
      <c r="F359" s="146" t="s">
        <v>508</v>
      </c>
      <c r="H359" s="147">
        <v>12.3</v>
      </c>
      <c r="L359" s="144"/>
      <c r="M359" s="148"/>
      <c r="T359" s="149"/>
      <c r="AT359" s="145" t="s">
        <v>132</v>
      </c>
      <c r="AU359" s="145" t="s">
        <v>77</v>
      </c>
      <c r="AV359" s="12" t="s">
        <v>77</v>
      </c>
      <c r="AW359" s="12" t="s">
        <v>25</v>
      </c>
      <c r="AX359" s="12" t="s">
        <v>75</v>
      </c>
      <c r="AY359" s="145" t="s">
        <v>119</v>
      </c>
    </row>
    <row r="360" spans="2:65" s="1" customFormat="1" ht="16.5" customHeight="1">
      <c r="B360" s="127"/>
      <c r="C360" s="128" t="s">
        <v>509</v>
      </c>
      <c r="D360" s="128" t="s">
        <v>121</v>
      </c>
      <c r="E360" s="129" t="s">
        <v>510</v>
      </c>
      <c r="F360" s="130" t="s">
        <v>511</v>
      </c>
      <c r="G360" s="131" t="s">
        <v>124</v>
      </c>
      <c r="H360" s="132">
        <v>12.3</v>
      </c>
      <c r="I360" s="219"/>
      <c r="J360" s="133">
        <f>ROUND(I360*H360,2)</f>
        <v>0</v>
      </c>
      <c r="K360" s="130" t="s">
        <v>125</v>
      </c>
      <c r="L360" s="28"/>
      <c r="M360" s="134" t="s">
        <v>1</v>
      </c>
      <c r="N360" s="135" t="s">
        <v>33</v>
      </c>
      <c r="O360" s="136">
        <v>0.36</v>
      </c>
      <c r="P360" s="136">
        <f>O360*H360</f>
        <v>4.428</v>
      </c>
      <c r="Q360" s="136">
        <v>0</v>
      </c>
      <c r="R360" s="136">
        <f>Q360*H360</f>
        <v>0</v>
      </c>
      <c r="S360" s="136">
        <v>0</v>
      </c>
      <c r="T360" s="137">
        <f>S360*H360</f>
        <v>0</v>
      </c>
      <c r="AR360" s="138" t="s">
        <v>126</v>
      </c>
      <c r="AT360" s="138" t="s">
        <v>121</v>
      </c>
      <c r="AU360" s="138" t="s">
        <v>77</v>
      </c>
      <c r="AY360" s="16" t="s">
        <v>119</v>
      </c>
      <c r="BE360" s="139">
        <f>IF(N360="základní",J360,0)</f>
        <v>0</v>
      </c>
      <c r="BF360" s="139">
        <f>IF(N360="snížená",J360,0)</f>
        <v>0</v>
      </c>
      <c r="BG360" s="139">
        <f>IF(N360="zákl. přenesená",J360,0)</f>
        <v>0</v>
      </c>
      <c r="BH360" s="139">
        <f>IF(N360="sníž. přenesená",J360,0)</f>
        <v>0</v>
      </c>
      <c r="BI360" s="139">
        <f>IF(N360="nulová",J360,0)</f>
        <v>0</v>
      </c>
      <c r="BJ360" s="16" t="s">
        <v>75</v>
      </c>
      <c r="BK360" s="139">
        <f>ROUND(I360*H360,2)</f>
        <v>0</v>
      </c>
      <c r="BL360" s="16" t="s">
        <v>126</v>
      </c>
      <c r="BM360" s="138" t="s">
        <v>512</v>
      </c>
    </row>
    <row r="361" spans="2:47" s="1" customFormat="1" ht="12">
      <c r="B361" s="28"/>
      <c r="D361" s="140" t="s">
        <v>128</v>
      </c>
      <c r="F361" s="141" t="s">
        <v>513</v>
      </c>
      <c r="L361" s="28"/>
      <c r="M361" s="142"/>
      <c r="T361" s="52"/>
      <c r="AT361" s="16" t="s">
        <v>128</v>
      </c>
      <c r="AU361" s="16" t="s">
        <v>77</v>
      </c>
    </row>
    <row r="362" spans="2:47" s="1" customFormat="1" ht="156">
      <c r="B362" s="28"/>
      <c r="D362" s="140" t="s">
        <v>130</v>
      </c>
      <c r="F362" s="143" t="s">
        <v>507</v>
      </c>
      <c r="L362" s="28"/>
      <c r="M362" s="142"/>
      <c r="T362" s="52"/>
      <c r="AT362" s="16" t="s">
        <v>130</v>
      </c>
      <c r="AU362" s="16" t="s">
        <v>77</v>
      </c>
    </row>
    <row r="363" spans="2:65" s="1" customFormat="1" ht="16.5" customHeight="1">
      <c r="B363" s="127"/>
      <c r="C363" s="128" t="s">
        <v>514</v>
      </c>
      <c r="D363" s="128" t="s">
        <v>121</v>
      </c>
      <c r="E363" s="129" t="s">
        <v>515</v>
      </c>
      <c r="F363" s="130" t="s">
        <v>516</v>
      </c>
      <c r="G363" s="131" t="s">
        <v>221</v>
      </c>
      <c r="H363" s="132">
        <v>5.181</v>
      </c>
      <c r="I363" s="219"/>
      <c r="J363" s="133">
        <f>ROUND(I363*H363,2)</f>
        <v>0</v>
      </c>
      <c r="K363" s="130" t="s">
        <v>125</v>
      </c>
      <c r="L363" s="28"/>
      <c r="M363" s="134" t="s">
        <v>1</v>
      </c>
      <c r="N363" s="135" t="s">
        <v>33</v>
      </c>
      <c r="O363" s="136">
        <v>51.771</v>
      </c>
      <c r="P363" s="136">
        <f>O363*H363</f>
        <v>268.225551</v>
      </c>
      <c r="Q363" s="136">
        <v>1.04927</v>
      </c>
      <c r="R363" s="136">
        <f>Q363*H363</f>
        <v>5.43626787</v>
      </c>
      <c r="S363" s="136">
        <v>0</v>
      </c>
      <c r="T363" s="137">
        <f>S363*H363</f>
        <v>0</v>
      </c>
      <c r="AR363" s="138" t="s">
        <v>126</v>
      </c>
      <c r="AT363" s="138" t="s">
        <v>121</v>
      </c>
      <c r="AU363" s="138" t="s">
        <v>77</v>
      </c>
      <c r="AY363" s="16" t="s">
        <v>119</v>
      </c>
      <c r="BE363" s="139">
        <f>IF(N363="základní",J363,0)</f>
        <v>0</v>
      </c>
      <c r="BF363" s="139">
        <f>IF(N363="snížená",J363,0)</f>
        <v>0</v>
      </c>
      <c r="BG363" s="139">
        <f>IF(N363="zákl. přenesená",J363,0)</f>
        <v>0</v>
      </c>
      <c r="BH363" s="139">
        <f>IF(N363="sníž. přenesená",J363,0)</f>
        <v>0</v>
      </c>
      <c r="BI363" s="139">
        <f>IF(N363="nulová",J363,0)</f>
        <v>0</v>
      </c>
      <c r="BJ363" s="16" t="s">
        <v>75</v>
      </c>
      <c r="BK363" s="139">
        <f>ROUND(I363*H363,2)</f>
        <v>0</v>
      </c>
      <c r="BL363" s="16" t="s">
        <v>126</v>
      </c>
      <c r="BM363" s="138" t="s">
        <v>517</v>
      </c>
    </row>
    <row r="364" spans="2:47" s="1" customFormat="1" ht="12">
      <c r="B364" s="28"/>
      <c r="D364" s="140" t="s">
        <v>128</v>
      </c>
      <c r="F364" s="141" t="s">
        <v>518</v>
      </c>
      <c r="L364" s="28"/>
      <c r="M364" s="142"/>
      <c r="T364" s="52"/>
      <c r="AT364" s="16" t="s">
        <v>128</v>
      </c>
      <c r="AU364" s="16" t="s">
        <v>77</v>
      </c>
    </row>
    <row r="365" spans="2:47" s="1" customFormat="1" ht="78">
      <c r="B365" s="28"/>
      <c r="D365" s="140" t="s">
        <v>130</v>
      </c>
      <c r="F365" s="143" t="s">
        <v>519</v>
      </c>
      <c r="L365" s="28"/>
      <c r="M365" s="142"/>
      <c r="T365" s="52"/>
      <c r="AT365" s="16" t="s">
        <v>130</v>
      </c>
      <c r="AU365" s="16" t="s">
        <v>77</v>
      </c>
    </row>
    <row r="366" spans="2:51" s="13" customFormat="1" ht="12">
      <c r="B366" s="150"/>
      <c r="D366" s="140" t="s">
        <v>132</v>
      </c>
      <c r="E366" s="151" t="s">
        <v>1</v>
      </c>
      <c r="F366" s="152" t="s">
        <v>520</v>
      </c>
      <c r="H366" s="151" t="s">
        <v>1</v>
      </c>
      <c r="L366" s="150"/>
      <c r="M366" s="153"/>
      <c r="T366" s="154"/>
      <c r="AT366" s="151" t="s">
        <v>132</v>
      </c>
      <c r="AU366" s="151" t="s">
        <v>77</v>
      </c>
      <c r="AV366" s="13" t="s">
        <v>75</v>
      </c>
      <c r="AW366" s="13" t="s">
        <v>25</v>
      </c>
      <c r="AX366" s="13" t="s">
        <v>67</v>
      </c>
      <c r="AY366" s="151" t="s">
        <v>119</v>
      </c>
    </row>
    <row r="367" spans="2:51" s="12" customFormat="1" ht="12">
      <c r="B367" s="144"/>
      <c r="D367" s="140" t="s">
        <v>132</v>
      </c>
      <c r="E367" s="145" t="s">
        <v>1</v>
      </c>
      <c r="F367" s="146" t="s">
        <v>521</v>
      </c>
      <c r="H367" s="147">
        <v>2.826</v>
      </c>
      <c r="L367" s="144"/>
      <c r="M367" s="148"/>
      <c r="T367" s="149"/>
      <c r="AT367" s="145" t="s">
        <v>132</v>
      </c>
      <c r="AU367" s="145" t="s">
        <v>77</v>
      </c>
      <c r="AV367" s="12" t="s">
        <v>77</v>
      </c>
      <c r="AW367" s="12" t="s">
        <v>25</v>
      </c>
      <c r="AX367" s="12" t="s">
        <v>67</v>
      </c>
      <c r="AY367" s="145" t="s">
        <v>119</v>
      </c>
    </row>
    <row r="368" spans="2:51" s="13" customFormat="1" ht="12">
      <c r="B368" s="150"/>
      <c r="D368" s="140" t="s">
        <v>132</v>
      </c>
      <c r="E368" s="151" t="s">
        <v>1</v>
      </c>
      <c r="F368" s="152" t="s">
        <v>522</v>
      </c>
      <c r="H368" s="151" t="s">
        <v>1</v>
      </c>
      <c r="L368" s="150"/>
      <c r="M368" s="153"/>
      <c r="T368" s="154"/>
      <c r="AT368" s="151" t="s">
        <v>132</v>
      </c>
      <c r="AU368" s="151" t="s">
        <v>77</v>
      </c>
      <c r="AV368" s="13" t="s">
        <v>75</v>
      </c>
      <c r="AW368" s="13" t="s">
        <v>25</v>
      </c>
      <c r="AX368" s="13" t="s">
        <v>67</v>
      </c>
      <c r="AY368" s="151" t="s">
        <v>119</v>
      </c>
    </row>
    <row r="369" spans="2:51" s="12" customFormat="1" ht="12">
      <c r="B369" s="144"/>
      <c r="D369" s="140" t="s">
        <v>132</v>
      </c>
      <c r="E369" s="145" t="s">
        <v>1</v>
      </c>
      <c r="F369" s="146" t="s">
        <v>523</v>
      </c>
      <c r="H369" s="147">
        <v>2.355</v>
      </c>
      <c r="L369" s="144"/>
      <c r="M369" s="148"/>
      <c r="T369" s="149"/>
      <c r="AT369" s="145" t="s">
        <v>132</v>
      </c>
      <c r="AU369" s="145" t="s">
        <v>77</v>
      </c>
      <c r="AV369" s="12" t="s">
        <v>77</v>
      </c>
      <c r="AW369" s="12" t="s">
        <v>25</v>
      </c>
      <c r="AX369" s="12" t="s">
        <v>67</v>
      </c>
      <c r="AY369" s="145" t="s">
        <v>119</v>
      </c>
    </row>
    <row r="370" spans="2:51" s="14" customFormat="1" ht="12">
      <c r="B370" s="164"/>
      <c r="D370" s="140" t="s">
        <v>132</v>
      </c>
      <c r="E370" s="165" t="s">
        <v>1</v>
      </c>
      <c r="F370" s="166" t="s">
        <v>424</v>
      </c>
      <c r="H370" s="167">
        <v>5.181</v>
      </c>
      <c r="L370" s="164"/>
      <c r="M370" s="168"/>
      <c r="T370" s="169"/>
      <c r="AT370" s="165" t="s">
        <v>132</v>
      </c>
      <c r="AU370" s="165" t="s">
        <v>77</v>
      </c>
      <c r="AV370" s="14" t="s">
        <v>126</v>
      </c>
      <c r="AW370" s="14" t="s">
        <v>25</v>
      </c>
      <c r="AX370" s="14" t="s">
        <v>75</v>
      </c>
      <c r="AY370" s="165" t="s">
        <v>119</v>
      </c>
    </row>
    <row r="371" spans="2:65" s="1" customFormat="1" ht="16.5" customHeight="1">
      <c r="B371" s="127"/>
      <c r="C371" s="128" t="s">
        <v>524</v>
      </c>
      <c r="D371" s="128" t="s">
        <v>121</v>
      </c>
      <c r="E371" s="129" t="s">
        <v>525</v>
      </c>
      <c r="F371" s="130" t="s">
        <v>526</v>
      </c>
      <c r="G371" s="131" t="s">
        <v>242</v>
      </c>
      <c r="H371" s="132">
        <v>3</v>
      </c>
      <c r="I371" s="219"/>
      <c r="J371" s="133">
        <f>ROUND(I371*H371,2)</f>
        <v>0</v>
      </c>
      <c r="K371" s="130" t="s">
        <v>125</v>
      </c>
      <c r="L371" s="28"/>
      <c r="M371" s="134" t="s">
        <v>1</v>
      </c>
      <c r="N371" s="135" t="s">
        <v>33</v>
      </c>
      <c r="O371" s="136">
        <v>5.182</v>
      </c>
      <c r="P371" s="136">
        <f>O371*H371</f>
        <v>15.546000000000001</v>
      </c>
      <c r="Q371" s="136">
        <v>0.00715</v>
      </c>
      <c r="R371" s="136">
        <f>Q371*H371</f>
        <v>0.02145</v>
      </c>
      <c r="S371" s="136">
        <v>0</v>
      </c>
      <c r="T371" s="137">
        <f>S371*H371</f>
        <v>0</v>
      </c>
      <c r="AR371" s="138" t="s">
        <v>126</v>
      </c>
      <c r="AT371" s="138" t="s">
        <v>121</v>
      </c>
      <c r="AU371" s="138" t="s">
        <v>77</v>
      </c>
      <c r="AY371" s="16" t="s">
        <v>119</v>
      </c>
      <c r="BE371" s="139">
        <f>IF(N371="základní",J371,0)</f>
        <v>0</v>
      </c>
      <c r="BF371" s="139">
        <f>IF(N371="snížená",J371,0)</f>
        <v>0</v>
      </c>
      <c r="BG371" s="139">
        <f>IF(N371="zákl. přenesená",J371,0)</f>
        <v>0</v>
      </c>
      <c r="BH371" s="139">
        <f>IF(N371="sníž. přenesená",J371,0)</f>
        <v>0</v>
      </c>
      <c r="BI371" s="139">
        <f>IF(N371="nulová",J371,0)</f>
        <v>0</v>
      </c>
      <c r="BJ371" s="16" t="s">
        <v>75</v>
      </c>
      <c r="BK371" s="139">
        <f>ROUND(I371*H371,2)</f>
        <v>0</v>
      </c>
      <c r="BL371" s="16" t="s">
        <v>126</v>
      </c>
      <c r="BM371" s="138" t="s">
        <v>527</v>
      </c>
    </row>
    <row r="372" spans="2:47" s="1" customFormat="1" ht="12">
      <c r="B372" s="28"/>
      <c r="D372" s="140" t="s">
        <v>128</v>
      </c>
      <c r="F372" s="141" t="s">
        <v>528</v>
      </c>
      <c r="L372" s="28"/>
      <c r="M372" s="142"/>
      <c r="T372" s="52"/>
      <c r="AT372" s="16" t="s">
        <v>128</v>
      </c>
      <c r="AU372" s="16" t="s">
        <v>77</v>
      </c>
    </row>
    <row r="373" spans="2:47" s="1" customFormat="1" ht="175.5">
      <c r="B373" s="28"/>
      <c r="D373" s="140" t="s">
        <v>130</v>
      </c>
      <c r="F373" s="143" t="s">
        <v>529</v>
      </c>
      <c r="L373" s="28"/>
      <c r="M373" s="142"/>
      <c r="T373" s="52"/>
      <c r="AT373" s="16" t="s">
        <v>130</v>
      </c>
      <c r="AU373" s="16" t="s">
        <v>77</v>
      </c>
    </row>
    <row r="374" spans="2:65" s="1" customFormat="1" ht="16.5" customHeight="1">
      <c r="B374" s="127"/>
      <c r="C374" s="155" t="s">
        <v>530</v>
      </c>
      <c r="D374" s="155" t="s">
        <v>218</v>
      </c>
      <c r="E374" s="156" t="s">
        <v>531</v>
      </c>
      <c r="F374" s="157" t="s">
        <v>532</v>
      </c>
      <c r="G374" s="158" t="s">
        <v>242</v>
      </c>
      <c r="H374" s="159">
        <v>3</v>
      </c>
      <c r="I374" s="220"/>
      <c r="J374" s="160">
        <f>ROUND(I374*H374,2)</f>
        <v>0</v>
      </c>
      <c r="K374" s="157" t="s">
        <v>1</v>
      </c>
      <c r="L374" s="161"/>
      <c r="M374" s="162" t="s">
        <v>1</v>
      </c>
      <c r="N374" s="163" t="s">
        <v>33</v>
      </c>
      <c r="O374" s="136">
        <v>0</v>
      </c>
      <c r="P374" s="136">
        <f>O374*H374</f>
        <v>0</v>
      </c>
      <c r="Q374" s="136">
        <v>15.99</v>
      </c>
      <c r="R374" s="136">
        <f>Q374*H374</f>
        <v>47.97</v>
      </c>
      <c r="S374" s="136">
        <v>0</v>
      </c>
      <c r="T374" s="137">
        <f>S374*H374</f>
        <v>0</v>
      </c>
      <c r="AR374" s="138" t="s">
        <v>171</v>
      </c>
      <c r="AT374" s="138" t="s">
        <v>218</v>
      </c>
      <c r="AU374" s="138" t="s">
        <v>77</v>
      </c>
      <c r="AY374" s="16" t="s">
        <v>119</v>
      </c>
      <c r="BE374" s="139">
        <f>IF(N374="základní",J374,0)</f>
        <v>0</v>
      </c>
      <c r="BF374" s="139">
        <f>IF(N374="snížená",J374,0)</f>
        <v>0</v>
      </c>
      <c r="BG374" s="139">
        <f>IF(N374="zákl. přenesená",J374,0)</f>
        <v>0</v>
      </c>
      <c r="BH374" s="139">
        <f>IF(N374="sníž. přenesená",J374,0)</f>
        <v>0</v>
      </c>
      <c r="BI374" s="139">
        <f>IF(N374="nulová",J374,0)</f>
        <v>0</v>
      </c>
      <c r="BJ374" s="16" t="s">
        <v>75</v>
      </c>
      <c r="BK374" s="139">
        <f>ROUND(I374*H374,2)</f>
        <v>0</v>
      </c>
      <c r="BL374" s="16" t="s">
        <v>126</v>
      </c>
      <c r="BM374" s="138" t="s">
        <v>533</v>
      </c>
    </row>
    <row r="375" spans="2:47" s="1" customFormat="1" ht="12">
      <c r="B375" s="28"/>
      <c r="D375" s="140" t="s">
        <v>128</v>
      </c>
      <c r="F375" s="141" t="s">
        <v>534</v>
      </c>
      <c r="L375" s="28"/>
      <c r="M375" s="142"/>
      <c r="T375" s="52"/>
      <c r="AT375" s="16" t="s">
        <v>128</v>
      </c>
      <c r="AU375" s="16" t="s">
        <v>77</v>
      </c>
    </row>
    <row r="376" spans="2:65" s="1" customFormat="1" ht="16.5" customHeight="1">
      <c r="B376" s="127"/>
      <c r="C376" s="128" t="s">
        <v>535</v>
      </c>
      <c r="D376" s="128" t="s">
        <v>121</v>
      </c>
      <c r="E376" s="129" t="s">
        <v>536</v>
      </c>
      <c r="F376" s="130" t="s">
        <v>537</v>
      </c>
      <c r="G376" s="131" t="s">
        <v>242</v>
      </c>
      <c r="H376" s="132">
        <v>2</v>
      </c>
      <c r="I376" s="219"/>
      <c r="J376" s="133">
        <f>ROUND(I376*H376,2)</f>
        <v>0</v>
      </c>
      <c r="K376" s="130" t="s">
        <v>125</v>
      </c>
      <c r="L376" s="28"/>
      <c r="M376" s="134" t="s">
        <v>1</v>
      </c>
      <c r="N376" s="135" t="s">
        <v>33</v>
      </c>
      <c r="O376" s="136">
        <v>3.348</v>
      </c>
      <c r="P376" s="136">
        <f>O376*H376</f>
        <v>6.696</v>
      </c>
      <c r="Q376" s="136">
        <v>0.00206</v>
      </c>
      <c r="R376" s="136">
        <f>Q376*H376</f>
        <v>0.00412</v>
      </c>
      <c r="S376" s="136">
        <v>0</v>
      </c>
      <c r="T376" s="137">
        <f>S376*H376</f>
        <v>0</v>
      </c>
      <c r="AR376" s="138" t="s">
        <v>126</v>
      </c>
      <c r="AT376" s="138" t="s">
        <v>121</v>
      </c>
      <c r="AU376" s="138" t="s">
        <v>77</v>
      </c>
      <c r="AY376" s="16" t="s">
        <v>119</v>
      </c>
      <c r="BE376" s="139">
        <f>IF(N376="základní",J376,0)</f>
        <v>0</v>
      </c>
      <c r="BF376" s="139">
        <f>IF(N376="snížená",J376,0)</f>
        <v>0</v>
      </c>
      <c r="BG376" s="139">
        <f>IF(N376="zákl. přenesená",J376,0)</f>
        <v>0</v>
      </c>
      <c r="BH376" s="139">
        <f>IF(N376="sníž. přenesená",J376,0)</f>
        <v>0</v>
      </c>
      <c r="BI376" s="139">
        <f>IF(N376="nulová",J376,0)</f>
        <v>0</v>
      </c>
      <c r="BJ376" s="16" t="s">
        <v>75</v>
      </c>
      <c r="BK376" s="139">
        <f>ROUND(I376*H376,2)</f>
        <v>0</v>
      </c>
      <c r="BL376" s="16" t="s">
        <v>126</v>
      </c>
      <c r="BM376" s="138" t="s">
        <v>538</v>
      </c>
    </row>
    <row r="377" spans="2:47" s="1" customFormat="1" ht="12">
      <c r="B377" s="28"/>
      <c r="D377" s="140" t="s">
        <v>128</v>
      </c>
      <c r="F377" s="141" t="s">
        <v>539</v>
      </c>
      <c r="L377" s="28"/>
      <c r="M377" s="142"/>
      <c r="T377" s="52"/>
      <c r="AT377" s="16" t="s">
        <v>128</v>
      </c>
      <c r="AU377" s="16" t="s">
        <v>77</v>
      </c>
    </row>
    <row r="378" spans="2:47" s="1" customFormat="1" ht="126.75">
      <c r="B378" s="28"/>
      <c r="D378" s="140" t="s">
        <v>130</v>
      </c>
      <c r="F378" s="143" t="s">
        <v>540</v>
      </c>
      <c r="L378" s="28"/>
      <c r="M378" s="142"/>
      <c r="T378" s="52"/>
      <c r="AT378" s="16" t="s">
        <v>130</v>
      </c>
      <c r="AU378" s="16" t="s">
        <v>77</v>
      </c>
    </row>
    <row r="379" spans="2:65" s="1" customFormat="1" ht="16.5" customHeight="1">
      <c r="B379" s="127"/>
      <c r="C379" s="155" t="s">
        <v>541</v>
      </c>
      <c r="D379" s="155" t="s">
        <v>218</v>
      </c>
      <c r="E379" s="156" t="s">
        <v>542</v>
      </c>
      <c r="F379" s="157" t="s">
        <v>543</v>
      </c>
      <c r="G379" s="158" t="s">
        <v>242</v>
      </c>
      <c r="H379" s="159">
        <v>2</v>
      </c>
      <c r="I379" s="220"/>
      <c r="J379" s="160">
        <f>ROUND(I379*H379,2)</f>
        <v>0</v>
      </c>
      <c r="K379" s="157" t="s">
        <v>1</v>
      </c>
      <c r="L379" s="161"/>
      <c r="M379" s="162" t="s">
        <v>1</v>
      </c>
      <c r="N379" s="163" t="s">
        <v>33</v>
      </c>
      <c r="O379" s="136">
        <v>0</v>
      </c>
      <c r="P379" s="136">
        <f>O379*H379</f>
        <v>0</v>
      </c>
      <c r="Q379" s="136">
        <v>0</v>
      </c>
      <c r="R379" s="136">
        <f>Q379*H379</f>
        <v>0</v>
      </c>
      <c r="S379" s="136">
        <v>0</v>
      </c>
      <c r="T379" s="137">
        <f>S379*H379</f>
        <v>0</v>
      </c>
      <c r="AR379" s="138" t="s">
        <v>171</v>
      </c>
      <c r="AT379" s="138" t="s">
        <v>218</v>
      </c>
      <c r="AU379" s="138" t="s">
        <v>77</v>
      </c>
      <c r="AY379" s="16" t="s">
        <v>119</v>
      </c>
      <c r="BE379" s="139">
        <f>IF(N379="základní",J379,0)</f>
        <v>0</v>
      </c>
      <c r="BF379" s="139">
        <f>IF(N379="snížená",J379,0)</f>
        <v>0</v>
      </c>
      <c r="BG379" s="139">
        <f>IF(N379="zákl. přenesená",J379,0)</f>
        <v>0</v>
      </c>
      <c r="BH379" s="139">
        <f>IF(N379="sníž. přenesená",J379,0)</f>
        <v>0</v>
      </c>
      <c r="BI379" s="139">
        <f>IF(N379="nulová",J379,0)</f>
        <v>0</v>
      </c>
      <c r="BJ379" s="16" t="s">
        <v>75</v>
      </c>
      <c r="BK379" s="139">
        <f>ROUND(I379*H379,2)</f>
        <v>0</v>
      </c>
      <c r="BL379" s="16" t="s">
        <v>126</v>
      </c>
      <c r="BM379" s="138" t="s">
        <v>544</v>
      </c>
    </row>
    <row r="380" spans="2:47" s="1" customFormat="1" ht="12">
      <c r="B380" s="28"/>
      <c r="D380" s="140" t="s">
        <v>128</v>
      </c>
      <c r="F380" s="141" t="s">
        <v>543</v>
      </c>
      <c r="L380" s="28"/>
      <c r="M380" s="142"/>
      <c r="T380" s="52"/>
      <c r="AT380" s="16" t="s">
        <v>128</v>
      </c>
      <c r="AU380" s="16" t="s">
        <v>77</v>
      </c>
    </row>
    <row r="381" spans="2:65" s="1" customFormat="1" ht="16.5" customHeight="1">
      <c r="B381" s="127"/>
      <c r="C381" s="128" t="s">
        <v>545</v>
      </c>
      <c r="D381" s="128" t="s">
        <v>121</v>
      </c>
      <c r="E381" s="129" t="s">
        <v>546</v>
      </c>
      <c r="F381" s="130" t="s">
        <v>547</v>
      </c>
      <c r="G381" s="131" t="s">
        <v>242</v>
      </c>
      <c r="H381" s="132">
        <v>6</v>
      </c>
      <c r="I381" s="219"/>
      <c r="J381" s="133">
        <f>ROUND(I381*H381,2)</f>
        <v>0</v>
      </c>
      <c r="K381" s="130" t="s">
        <v>125</v>
      </c>
      <c r="L381" s="28"/>
      <c r="M381" s="134" t="s">
        <v>1</v>
      </c>
      <c r="N381" s="135" t="s">
        <v>33</v>
      </c>
      <c r="O381" s="136">
        <v>1.648</v>
      </c>
      <c r="P381" s="136">
        <f>O381*H381</f>
        <v>9.888</v>
      </c>
      <c r="Q381" s="136">
        <v>0</v>
      </c>
      <c r="R381" s="136">
        <f>Q381*H381</f>
        <v>0</v>
      </c>
      <c r="S381" s="136">
        <v>0</v>
      </c>
      <c r="T381" s="137">
        <f>S381*H381</f>
        <v>0</v>
      </c>
      <c r="AR381" s="138" t="s">
        <v>126</v>
      </c>
      <c r="AT381" s="138" t="s">
        <v>121</v>
      </c>
      <c r="AU381" s="138" t="s">
        <v>77</v>
      </c>
      <c r="AY381" s="16" t="s">
        <v>119</v>
      </c>
      <c r="BE381" s="139">
        <f>IF(N381="základní",J381,0)</f>
        <v>0</v>
      </c>
      <c r="BF381" s="139">
        <f>IF(N381="snížená",J381,0)</f>
        <v>0</v>
      </c>
      <c r="BG381" s="139">
        <f>IF(N381="zákl. přenesená",J381,0)</f>
        <v>0</v>
      </c>
      <c r="BH381" s="139">
        <f>IF(N381="sníž. přenesená",J381,0)</f>
        <v>0</v>
      </c>
      <c r="BI381" s="139">
        <f>IF(N381="nulová",J381,0)</f>
        <v>0</v>
      </c>
      <c r="BJ381" s="16" t="s">
        <v>75</v>
      </c>
      <c r="BK381" s="139">
        <f>ROUND(I381*H381,2)</f>
        <v>0</v>
      </c>
      <c r="BL381" s="16" t="s">
        <v>126</v>
      </c>
      <c r="BM381" s="138" t="s">
        <v>548</v>
      </c>
    </row>
    <row r="382" spans="2:47" s="1" customFormat="1" ht="12">
      <c r="B382" s="28"/>
      <c r="D382" s="140" t="s">
        <v>128</v>
      </c>
      <c r="F382" s="141" t="s">
        <v>549</v>
      </c>
      <c r="L382" s="28"/>
      <c r="M382" s="142"/>
      <c r="T382" s="52"/>
      <c r="AT382" s="16" t="s">
        <v>128</v>
      </c>
      <c r="AU382" s="16" t="s">
        <v>77</v>
      </c>
    </row>
    <row r="383" spans="2:47" s="1" customFormat="1" ht="87.75">
      <c r="B383" s="28"/>
      <c r="D383" s="140" t="s">
        <v>130</v>
      </c>
      <c r="F383" s="143" t="s">
        <v>550</v>
      </c>
      <c r="L383" s="28"/>
      <c r="M383" s="142"/>
      <c r="T383" s="52"/>
      <c r="AT383" s="16" t="s">
        <v>130</v>
      </c>
      <c r="AU383" s="16" t="s">
        <v>77</v>
      </c>
    </row>
    <row r="384" spans="2:65" s="1" customFormat="1" ht="16.5" customHeight="1">
      <c r="B384" s="127"/>
      <c r="C384" s="155" t="s">
        <v>551</v>
      </c>
      <c r="D384" s="155" t="s">
        <v>218</v>
      </c>
      <c r="E384" s="156" t="s">
        <v>552</v>
      </c>
      <c r="F384" s="157" t="s">
        <v>553</v>
      </c>
      <c r="G384" s="158" t="s">
        <v>242</v>
      </c>
      <c r="H384" s="159">
        <v>6</v>
      </c>
      <c r="I384" s="220"/>
      <c r="J384" s="160">
        <f>ROUND(I384*H384,2)</f>
        <v>0</v>
      </c>
      <c r="K384" s="157" t="s">
        <v>1</v>
      </c>
      <c r="L384" s="161"/>
      <c r="M384" s="162" t="s">
        <v>1</v>
      </c>
      <c r="N384" s="163" t="s">
        <v>33</v>
      </c>
      <c r="O384" s="136">
        <v>0</v>
      </c>
      <c r="P384" s="136">
        <f>O384*H384</f>
        <v>0</v>
      </c>
      <c r="Q384" s="136">
        <v>0</v>
      </c>
      <c r="R384" s="136">
        <f>Q384*H384</f>
        <v>0</v>
      </c>
      <c r="S384" s="136">
        <v>0</v>
      </c>
      <c r="T384" s="137">
        <f>S384*H384</f>
        <v>0</v>
      </c>
      <c r="AR384" s="138" t="s">
        <v>171</v>
      </c>
      <c r="AT384" s="138" t="s">
        <v>218</v>
      </c>
      <c r="AU384" s="138" t="s">
        <v>77</v>
      </c>
      <c r="AY384" s="16" t="s">
        <v>119</v>
      </c>
      <c r="BE384" s="139">
        <f>IF(N384="základní",J384,0)</f>
        <v>0</v>
      </c>
      <c r="BF384" s="139">
        <f>IF(N384="snížená",J384,0)</f>
        <v>0</v>
      </c>
      <c r="BG384" s="139">
        <f>IF(N384="zákl. přenesená",J384,0)</f>
        <v>0</v>
      </c>
      <c r="BH384" s="139">
        <f>IF(N384="sníž. přenesená",J384,0)</f>
        <v>0</v>
      </c>
      <c r="BI384" s="139">
        <f>IF(N384="nulová",J384,0)</f>
        <v>0</v>
      </c>
      <c r="BJ384" s="16" t="s">
        <v>75</v>
      </c>
      <c r="BK384" s="139">
        <f>ROUND(I384*H384,2)</f>
        <v>0</v>
      </c>
      <c r="BL384" s="16" t="s">
        <v>126</v>
      </c>
      <c r="BM384" s="138" t="s">
        <v>554</v>
      </c>
    </row>
    <row r="385" spans="2:47" s="1" customFormat="1" ht="12">
      <c r="B385" s="28"/>
      <c r="D385" s="140" t="s">
        <v>128</v>
      </c>
      <c r="F385" s="141" t="s">
        <v>553</v>
      </c>
      <c r="L385" s="28"/>
      <c r="M385" s="142"/>
      <c r="T385" s="52"/>
      <c r="AT385" s="16" t="s">
        <v>128</v>
      </c>
      <c r="AU385" s="16" t="s">
        <v>77</v>
      </c>
    </row>
    <row r="386" spans="2:65" s="1" customFormat="1" ht="16.5" customHeight="1">
      <c r="B386" s="127"/>
      <c r="C386" s="128" t="s">
        <v>555</v>
      </c>
      <c r="D386" s="128" t="s">
        <v>121</v>
      </c>
      <c r="E386" s="129" t="s">
        <v>556</v>
      </c>
      <c r="F386" s="130" t="s">
        <v>557</v>
      </c>
      <c r="G386" s="131" t="s">
        <v>124</v>
      </c>
      <c r="H386" s="132">
        <v>4.752</v>
      </c>
      <c r="I386" s="219"/>
      <c r="J386" s="133">
        <f>ROUND(I386*H386,2)</f>
        <v>0</v>
      </c>
      <c r="K386" s="130" t="s">
        <v>125</v>
      </c>
      <c r="L386" s="28"/>
      <c r="M386" s="134" t="s">
        <v>1</v>
      </c>
      <c r="N386" s="135" t="s">
        <v>33</v>
      </c>
      <c r="O386" s="136">
        <v>0.248</v>
      </c>
      <c r="P386" s="136">
        <f>O386*H386</f>
        <v>1.178496</v>
      </c>
      <c r="Q386" s="136">
        <v>0.45584</v>
      </c>
      <c r="R386" s="136">
        <f>Q386*H386</f>
        <v>2.16615168</v>
      </c>
      <c r="S386" s="136">
        <v>0</v>
      </c>
      <c r="T386" s="137">
        <f>S386*H386</f>
        <v>0</v>
      </c>
      <c r="AR386" s="138" t="s">
        <v>126</v>
      </c>
      <c r="AT386" s="138" t="s">
        <v>121</v>
      </c>
      <c r="AU386" s="138" t="s">
        <v>77</v>
      </c>
      <c r="AY386" s="16" t="s">
        <v>119</v>
      </c>
      <c r="BE386" s="139">
        <f>IF(N386="základní",J386,0)</f>
        <v>0</v>
      </c>
      <c r="BF386" s="139">
        <f>IF(N386="snížená",J386,0)</f>
        <v>0</v>
      </c>
      <c r="BG386" s="139">
        <f>IF(N386="zákl. přenesená",J386,0)</f>
        <v>0</v>
      </c>
      <c r="BH386" s="139">
        <f>IF(N386="sníž. přenesená",J386,0)</f>
        <v>0</v>
      </c>
      <c r="BI386" s="139">
        <f>IF(N386="nulová",J386,0)</f>
        <v>0</v>
      </c>
      <c r="BJ386" s="16" t="s">
        <v>75</v>
      </c>
      <c r="BK386" s="139">
        <f>ROUND(I386*H386,2)</f>
        <v>0</v>
      </c>
      <c r="BL386" s="16" t="s">
        <v>126</v>
      </c>
      <c r="BM386" s="138" t="s">
        <v>558</v>
      </c>
    </row>
    <row r="387" spans="2:47" s="1" customFormat="1" ht="12">
      <c r="B387" s="28"/>
      <c r="D387" s="140" t="s">
        <v>128</v>
      </c>
      <c r="F387" s="141" t="s">
        <v>559</v>
      </c>
      <c r="L387" s="28"/>
      <c r="M387" s="142"/>
      <c r="T387" s="52"/>
      <c r="AT387" s="16" t="s">
        <v>128</v>
      </c>
      <c r="AU387" s="16" t="s">
        <v>77</v>
      </c>
    </row>
    <row r="388" spans="2:47" s="1" customFormat="1" ht="78">
      <c r="B388" s="28"/>
      <c r="D388" s="140" t="s">
        <v>130</v>
      </c>
      <c r="F388" s="143" t="s">
        <v>560</v>
      </c>
      <c r="L388" s="28"/>
      <c r="M388" s="142"/>
      <c r="T388" s="52"/>
      <c r="AT388" s="16" t="s">
        <v>130</v>
      </c>
      <c r="AU388" s="16" t="s">
        <v>77</v>
      </c>
    </row>
    <row r="389" spans="2:51" s="13" customFormat="1" ht="12">
      <c r="B389" s="150"/>
      <c r="D389" s="140" t="s">
        <v>132</v>
      </c>
      <c r="E389" s="151" t="s">
        <v>1</v>
      </c>
      <c r="F389" s="152" t="s">
        <v>561</v>
      </c>
      <c r="H389" s="151" t="s">
        <v>1</v>
      </c>
      <c r="L389" s="150"/>
      <c r="M389" s="153"/>
      <c r="T389" s="154"/>
      <c r="AT389" s="151" t="s">
        <v>132</v>
      </c>
      <c r="AU389" s="151" t="s">
        <v>77</v>
      </c>
      <c r="AV389" s="13" t="s">
        <v>75</v>
      </c>
      <c r="AW389" s="13" t="s">
        <v>25</v>
      </c>
      <c r="AX389" s="13" t="s">
        <v>67</v>
      </c>
      <c r="AY389" s="151" t="s">
        <v>119</v>
      </c>
    </row>
    <row r="390" spans="2:51" s="12" customFormat="1" ht="12">
      <c r="B390" s="144"/>
      <c r="D390" s="140" t="s">
        <v>132</v>
      </c>
      <c r="E390" s="145" t="s">
        <v>1</v>
      </c>
      <c r="F390" s="146" t="s">
        <v>562</v>
      </c>
      <c r="H390" s="147">
        <v>4.752</v>
      </c>
      <c r="L390" s="144"/>
      <c r="M390" s="148"/>
      <c r="T390" s="149"/>
      <c r="AT390" s="145" t="s">
        <v>132</v>
      </c>
      <c r="AU390" s="145" t="s">
        <v>77</v>
      </c>
      <c r="AV390" s="12" t="s">
        <v>77</v>
      </c>
      <c r="AW390" s="12" t="s">
        <v>25</v>
      </c>
      <c r="AX390" s="12" t="s">
        <v>75</v>
      </c>
      <c r="AY390" s="145" t="s">
        <v>119</v>
      </c>
    </row>
    <row r="391" spans="2:65" s="1" customFormat="1" ht="16.5" customHeight="1">
      <c r="B391" s="127"/>
      <c r="C391" s="128" t="s">
        <v>563</v>
      </c>
      <c r="D391" s="128" t="s">
        <v>121</v>
      </c>
      <c r="E391" s="129" t="s">
        <v>564</v>
      </c>
      <c r="F391" s="130" t="s">
        <v>565</v>
      </c>
      <c r="G391" s="131" t="s">
        <v>124</v>
      </c>
      <c r="H391" s="132">
        <v>3.6</v>
      </c>
      <c r="I391" s="219"/>
      <c r="J391" s="133">
        <f>ROUND(I391*H391,2)</f>
        <v>0</v>
      </c>
      <c r="K391" s="130" t="s">
        <v>125</v>
      </c>
      <c r="L391" s="28"/>
      <c r="M391" s="134" t="s">
        <v>1</v>
      </c>
      <c r="N391" s="135" t="s">
        <v>33</v>
      </c>
      <c r="O391" s="136">
        <v>0.248</v>
      </c>
      <c r="P391" s="136">
        <f>O391*H391</f>
        <v>0.8928</v>
      </c>
      <c r="Q391" s="136">
        <v>0.45584</v>
      </c>
      <c r="R391" s="136">
        <f>Q391*H391</f>
        <v>1.641024</v>
      </c>
      <c r="S391" s="136">
        <v>0</v>
      </c>
      <c r="T391" s="137">
        <f>S391*H391</f>
        <v>0</v>
      </c>
      <c r="AR391" s="138" t="s">
        <v>126</v>
      </c>
      <c r="AT391" s="138" t="s">
        <v>121</v>
      </c>
      <c r="AU391" s="138" t="s">
        <v>77</v>
      </c>
      <c r="AY391" s="16" t="s">
        <v>119</v>
      </c>
      <c r="BE391" s="139">
        <f>IF(N391="základní",J391,0)</f>
        <v>0</v>
      </c>
      <c r="BF391" s="139">
        <f>IF(N391="snížená",J391,0)</f>
        <v>0</v>
      </c>
      <c r="BG391" s="139">
        <f>IF(N391="zákl. přenesená",J391,0)</f>
        <v>0</v>
      </c>
      <c r="BH391" s="139">
        <f>IF(N391="sníž. přenesená",J391,0)</f>
        <v>0</v>
      </c>
      <c r="BI391" s="139">
        <f>IF(N391="nulová",J391,0)</f>
        <v>0</v>
      </c>
      <c r="BJ391" s="16" t="s">
        <v>75</v>
      </c>
      <c r="BK391" s="139">
        <f>ROUND(I391*H391,2)</f>
        <v>0</v>
      </c>
      <c r="BL391" s="16" t="s">
        <v>126</v>
      </c>
      <c r="BM391" s="138" t="s">
        <v>566</v>
      </c>
    </row>
    <row r="392" spans="2:47" s="1" customFormat="1" ht="12">
      <c r="B392" s="28"/>
      <c r="D392" s="140" t="s">
        <v>128</v>
      </c>
      <c r="F392" s="141" t="s">
        <v>567</v>
      </c>
      <c r="L392" s="28"/>
      <c r="M392" s="142"/>
      <c r="T392" s="52"/>
      <c r="AT392" s="16" t="s">
        <v>128</v>
      </c>
      <c r="AU392" s="16" t="s">
        <v>77</v>
      </c>
    </row>
    <row r="393" spans="2:47" s="1" customFormat="1" ht="78">
      <c r="B393" s="28"/>
      <c r="D393" s="140" t="s">
        <v>130</v>
      </c>
      <c r="F393" s="143" t="s">
        <v>560</v>
      </c>
      <c r="L393" s="28"/>
      <c r="M393" s="142"/>
      <c r="T393" s="52"/>
      <c r="AT393" s="16" t="s">
        <v>130</v>
      </c>
      <c r="AU393" s="16" t="s">
        <v>77</v>
      </c>
    </row>
    <row r="394" spans="2:51" s="13" customFormat="1" ht="12">
      <c r="B394" s="150"/>
      <c r="D394" s="140" t="s">
        <v>132</v>
      </c>
      <c r="E394" s="151" t="s">
        <v>1</v>
      </c>
      <c r="F394" s="152" t="s">
        <v>568</v>
      </c>
      <c r="H394" s="151" t="s">
        <v>1</v>
      </c>
      <c r="L394" s="150"/>
      <c r="M394" s="153"/>
      <c r="T394" s="154"/>
      <c r="AT394" s="151" t="s">
        <v>132</v>
      </c>
      <c r="AU394" s="151" t="s">
        <v>77</v>
      </c>
      <c r="AV394" s="13" t="s">
        <v>75</v>
      </c>
      <c r="AW394" s="13" t="s">
        <v>25</v>
      </c>
      <c r="AX394" s="13" t="s">
        <v>67</v>
      </c>
      <c r="AY394" s="151" t="s">
        <v>119</v>
      </c>
    </row>
    <row r="395" spans="2:51" s="12" customFormat="1" ht="12">
      <c r="B395" s="144"/>
      <c r="D395" s="140" t="s">
        <v>132</v>
      </c>
      <c r="E395" s="145" t="s">
        <v>1</v>
      </c>
      <c r="F395" s="146" t="s">
        <v>569</v>
      </c>
      <c r="H395" s="147">
        <v>3.6</v>
      </c>
      <c r="L395" s="144"/>
      <c r="M395" s="148"/>
      <c r="T395" s="149"/>
      <c r="AT395" s="145" t="s">
        <v>132</v>
      </c>
      <c r="AU395" s="145" t="s">
        <v>77</v>
      </c>
      <c r="AV395" s="12" t="s">
        <v>77</v>
      </c>
      <c r="AW395" s="12" t="s">
        <v>25</v>
      </c>
      <c r="AX395" s="12" t="s">
        <v>75</v>
      </c>
      <c r="AY395" s="145" t="s">
        <v>119</v>
      </c>
    </row>
    <row r="396" spans="2:65" s="1" customFormat="1" ht="16.5" customHeight="1">
      <c r="B396" s="127"/>
      <c r="C396" s="128" t="s">
        <v>570</v>
      </c>
      <c r="D396" s="128" t="s">
        <v>121</v>
      </c>
      <c r="E396" s="129" t="s">
        <v>571</v>
      </c>
      <c r="F396" s="130" t="s">
        <v>572</v>
      </c>
      <c r="G396" s="131" t="s">
        <v>199</v>
      </c>
      <c r="H396" s="132">
        <v>14.4</v>
      </c>
      <c r="I396" s="219"/>
      <c r="J396" s="133">
        <f>ROUND(I396*H396,2)</f>
        <v>0</v>
      </c>
      <c r="K396" s="130" t="s">
        <v>125</v>
      </c>
      <c r="L396" s="28"/>
      <c r="M396" s="134" t="s">
        <v>1</v>
      </c>
      <c r="N396" s="135" t="s">
        <v>33</v>
      </c>
      <c r="O396" s="136">
        <v>0.95</v>
      </c>
      <c r="P396" s="136">
        <f>O396*H396</f>
        <v>13.68</v>
      </c>
      <c r="Q396" s="136">
        <v>1.9593</v>
      </c>
      <c r="R396" s="136">
        <f>Q396*H396</f>
        <v>28.21392</v>
      </c>
      <c r="S396" s="136">
        <v>0</v>
      </c>
      <c r="T396" s="137">
        <f>S396*H396</f>
        <v>0</v>
      </c>
      <c r="AR396" s="138" t="s">
        <v>126</v>
      </c>
      <c r="AT396" s="138" t="s">
        <v>121</v>
      </c>
      <c r="AU396" s="138" t="s">
        <v>77</v>
      </c>
      <c r="AY396" s="16" t="s">
        <v>119</v>
      </c>
      <c r="BE396" s="139">
        <f>IF(N396="základní",J396,0)</f>
        <v>0</v>
      </c>
      <c r="BF396" s="139">
        <f>IF(N396="snížená",J396,0)</f>
        <v>0</v>
      </c>
      <c r="BG396" s="139">
        <f>IF(N396="zákl. přenesená",J396,0)</f>
        <v>0</v>
      </c>
      <c r="BH396" s="139">
        <f>IF(N396="sníž. přenesená",J396,0)</f>
        <v>0</v>
      </c>
      <c r="BI396" s="139">
        <f>IF(N396="nulová",J396,0)</f>
        <v>0</v>
      </c>
      <c r="BJ396" s="16" t="s">
        <v>75</v>
      </c>
      <c r="BK396" s="139">
        <f>ROUND(I396*H396,2)</f>
        <v>0</v>
      </c>
      <c r="BL396" s="16" t="s">
        <v>126</v>
      </c>
      <c r="BM396" s="138" t="s">
        <v>573</v>
      </c>
    </row>
    <row r="397" spans="2:47" s="1" customFormat="1" ht="12">
      <c r="B397" s="28"/>
      <c r="D397" s="140" t="s">
        <v>128</v>
      </c>
      <c r="F397" s="141" t="s">
        <v>574</v>
      </c>
      <c r="L397" s="28"/>
      <c r="M397" s="142"/>
      <c r="T397" s="52"/>
      <c r="AT397" s="16" t="s">
        <v>128</v>
      </c>
      <c r="AU397" s="16" t="s">
        <v>77</v>
      </c>
    </row>
    <row r="398" spans="2:47" s="1" customFormat="1" ht="48.75">
      <c r="B398" s="28"/>
      <c r="D398" s="140" t="s">
        <v>130</v>
      </c>
      <c r="F398" s="143" t="s">
        <v>575</v>
      </c>
      <c r="L398" s="28"/>
      <c r="M398" s="142"/>
      <c r="T398" s="52"/>
      <c r="AT398" s="16" t="s">
        <v>130</v>
      </c>
      <c r="AU398" s="16" t="s">
        <v>77</v>
      </c>
    </row>
    <row r="399" spans="2:51" s="13" customFormat="1" ht="12">
      <c r="B399" s="150"/>
      <c r="D399" s="140" t="s">
        <v>132</v>
      </c>
      <c r="E399" s="151" t="s">
        <v>1</v>
      </c>
      <c r="F399" s="152" t="s">
        <v>576</v>
      </c>
      <c r="H399" s="151" t="s">
        <v>1</v>
      </c>
      <c r="L399" s="150"/>
      <c r="M399" s="153"/>
      <c r="T399" s="154"/>
      <c r="AT399" s="151" t="s">
        <v>132</v>
      </c>
      <c r="AU399" s="151" t="s">
        <v>77</v>
      </c>
      <c r="AV399" s="13" t="s">
        <v>75</v>
      </c>
      <c r="AW399" s="13" t="s">
        <v>25</v>
      </c>
      <c r="AX399" s="13" t="s">
        <v>67</v>
      </c>
      <c r="AY399" s="151" t="s">
        <v>119</v>
      </c>
    </row>
    <row r="400" spans="2:51" s="12" customFormat="1" ht="12">
      <c r="B400" s="144"/>
      <c r="D400" s="140" t="s">
        <v>132</v>
      </c>
      <c r="E400" s="145" t="s">
        <v>1</v>
      </c>
      <c r="F400" s="146" t="s">
        <v>577</v>
      </c>
      <c r="H400" s="147">
        <v>14.4</v>
      </c>
      <c r="L400" s="144"/>
      <c r="M400" s="148"/>
      <c r="T400" s="149"/>
      <c r="AT400" s="145" t="s">
        <v>132</v>
      </c>
      <c r="AU400" s="145" t="s">
        <v>77</v>
      </c>
      <c r="AV400" s="12" t="s">
        <v>77</v>
      </c>
      <c r="AW400" s="12" t="s">
        <v>25</v>
      </c>
      <c r="AX400" s="12" t="s">
        <v>75</v>
      </c>
      <c r="AY400" s="145" t="s">
        <v>119</v>
      </c>
    </row>
    <row r="401" spans="2:65" s="1" customFormat="1" ht="16.5" customHeight="1">
      <c r="B401" s="127"/>
      <c r="C401" s="128" t="s">
        <v>578</v>
      </c>
      <c r="D401" s="128" t="s">
        <v>121</v>
      </c>
      <c r="E401" s="129" t="s">
        <v>579</v>
      </c>
      <c r="F401" s="130" t="s">
        <v>580</v>
      </c>
      <c r="G401" s="131" t="s">
        <v>199</v>
      </c>
      <c r="H401" s="132">
        <v>54</v>
      </c>
      <c r="I401" s="219"/>
      <c r="J401" s="133">
        <f>ROUND(I401*H401,2)</f>
        <v>0</v>
      </c>
      <c r="K401" s="130" t="s">
        <v>125</v>
      </c>
      <c r="L401" s="28"/>
      <c r="M401" s="134" t="s">
        <v>1</v>
      </c>
      <c r="N401" s="135" t="s">
        <v>33</v>
      </c>
      <c r="O401" s="136">
        <v>0.8</v>
      </c>
      <c r="P401" s="136">
        <f>O401*H401</f>
        <v>43.2</v>
      </c>
      <c r="Q401" s="136">
        <v>2.45</v>
      </c>
      <c r="R401" s="136">
        <f>Q401*H401</f>
        <v>132.3</v>
      </c>
      <c r="S401" s="136">
        <v>0</v>
      </c>
      <c r="T401" s="137">
        <f>S401*H401</f>
        <v>0</v>
      </c>
      <c r="AR401" s="138" t="s">
        <v>126</v>
      </c>
      <c r="AT401" s="138" t="s">
        <v>121</v>
      </c>
      <c r="AU401" s="138" t="s">
        <v>77</v>
      </c>
      <c r="AY401" s="16" t="s">
        <v>119</v>
      </c>
      <c r="BE401" s="139">
        <f>IF(N401="základní",J401,0)</f>
        <v>0</v>
      </c>
      <c r="BF401" s="139">
        <f>IF(N401="snížená",J401,0)</f>
        <v>0</v>
      </c>
      <c r="BG401" s="139">
        <f>IF(N401="zákl. přenesená",J401,0)</f>
        <v>0</v>
      </c>
      <c r="BH401" s="139">
        <f>IF(N401="sníž. přenesená",J401,0)</f>
        <v>0</v>
      </c>
      <c r="BI401" s="139">
        <f>IF(N401="nulová",J401,0)</f>
        <v>0</v>
      </c>
      <c r="BJ401" s="16" t="s">
        <v>75</v>
      </c>
      <c r="BK401" s="139">
        <f>ROUND(I401*H401,2)</f>
        <v>0</v>
      </c>
      <c r="BL401" s="16" t="s">
        <v>126</v>
      </c>
      <c r="BM401" s="138" t="s">
        <v>581</v>
      </c>
    </row>
    <row r="402" spans="2:47" s="1" customFormat="1" ht="12">
      <c r="B402" s="28"/>
      <c r="D402" s="140" t="s">
        <v>128</v>
      </c>
      <c r="F402" s="141" t="s">
        <v>582</v>
      </c>
      <c r="L402" s="28"/>
      <c r="M402" s="142"/>
      <c r="T402" s="52"/>
      <c r="AT402" s="16" t="s">
        <v>128</v>
      </c>
      <c r="AU402" s="16" t="s">
        <v>77</v>
      </c>
    </row>
    <row r="403" spans="2:47" s="1" customFormat="1" ht="48.75">
      <c r="B403" s="28"/>
      <c r="D403" s="140" t="s">
        <v>130</v>
      </c>
      <c r="F403" s="143" t="s">
        <v>583</v>
      </c>
      <c r="L403" s="28"/>
      <c r="M403" s="142"/>
      <c r="T403" s="52"/>
      <c r="AT403" s="16" t="s">
        <v>130</v>
      </c>
      <c r="AU403" s="16" t="s">
        <v>77</v>
      </c>
    </row>
    <row r="404" spans="2:51" s="12" customFormat="1" ht="12">
      <c r="B404" s="144"/>
      <c r="D404" s="140" t="s">
        <v>132</v>
      </c>
      <c r="E404" s="145" t="s">
        <v>1</v>
      </c>
      <c r="F404" s="146" t="s">
        <v>584</v>
      </c>
      <c r="H404" s="147">
        <v>54</v>
      </c>
      <c r="L404" s="144"/>
      <c r="M404" s="148"/>
      <c r="T404" s="149"/>
      <c r="AT404" s="145" t="s">
        <v>132</v>
      </c>
      <c r="AU404" s="145" t="s">
        <v>77</v>
      </c>
      <c r="AV404" s="12" t="s">
        <v>77</v>
      </c>
      <c r="AW404" s="12" t="s">
        <v>25</v>
      </c>
      <c r="AX404" s="12" t="s">
        <v>75</v>
      </c>
      <c r="AY404" s="145" t="s">
        <v>119</v>
      </c>
    </row>
    <row r="405" spans="2:65" s="1" customFormat="1" ht="16.5" customHeight="1">
      <c r="B405" s="127"/>
      <c r="C405" s="128" t="s">
        <v>585</v>
      </c>
      <c r="D405" s="128" t="s">
        <v>121</v>
      </c>
      <c r="E405" s="129" t="s">
        <v>586</v>
      </c>
      <c r="F405" s="130" t="s">
        <v>587</v>
      </c>
      <c r="G405" s="131" t="s">
        <v>199</v>
      </c>
      <c r="H405" s="132">
        <v>6</v>
      </c>
      <c r="I405" s="219"/>
      <c r="J405" s="133">
        <f>ROUND(I405*H405,2)</f>
        <v>0</v>
      </c>
      <c r="K405" s="130" t="s">
        <v>125</v>
      </c>
      <c r="L405" s="28"/>
      <c r="M405" s="134" t="s">
        <v>1</v>
      </c>
      <c r="N405" s="135" t="s">
        <v>33</v>
      </c>
      <c r="O405" s="136">
        <v>1.88</v>
      </c>
      <c r="P405" s="136">
        <f>O405*H405</f>
        <v>11.28</v>
      </c>
      <c r="Q405" s="136">
        <v>2.21</v>
      </c>
      <c r="R405" s="136">
        <f>Q405*H405</f>
        <v>13.26</v>
      </c>
      <c r="S405" s="136">
        <v>0</v>
      </c>
      <c r="T405" s="137">
        <f>S405*H405</f>
        <v>0</v>
      </c>
      <c r="AR405" s="138" t="s">
        <v>126</v>
      </c>
      <c r="AT405" s="138" t="s">
        <v>121</v>
      </c>
      <c r="AU405" s="138" t="s">
        <v>77</v>
      </c>
      <c r="AY405" s="16" t="s">
        <v>119</v>
      </c>
      <c r="BE405" s="139">
        <f>IF(N405="základní",J405,0)</f>
        <v>0</v>
      </c>
      <c r="BF405" s="139">
        <f>IF(N405="snížená",J405,0)</f>
        <v>0</v>
      </c>
      <c r="BG405" s="139">
        <f>IF(N405="zákl. přenesená",J405,0)</f>
        <v>0</v>
      </c>
      <c r="BH405" s="139">
        <f>IF(N405="sníž. přenesená",J405,0)</f>
        <v>0</v>
      </c>
      <c r="BI405" s="139">
        <f>IF(N405="nulová",J405,0)</f>
        <v>0</v>
      </c>
      <c r="BJ405" s="16" t="s">
        <v>75</v>
      </c>
      <c r="BK405" s="139">
        <f>ROUND(I405*H405,2)</f>
        <v>0</v>
      </c>
      <c r="BL405" s="16" t="s">
        <v>126</v>
      </c>
      <c r="BM405" s="138" t="s">
        <v>588</v>
      </c>
    </row>
    <row r="406" spans="2:47" s="1" customFormat="1" ht="19.5">
      <c r="B406" s="28"/>
      <c r="D406" s="140" t="s">
        <v>128</v>
      </c>
      <c r="F406" s="141" t="s">
        <v>589</v>
      </c>
      <c r="L406" s="28"/>
      <c r="M406" s="142"/>
      <c r="T406" s="52"/>
      <c r="AT406" s="16" t="s">
        <v>128</v>
      </c>
      <c r="AU406" s="16" t="s">
        <v>77</v>
      </c>
    </row>
    <row r="407" spans="2:47" s="1" customFormat="1" ht="39">
      <c r="B407" s="28"/>
      <c r="D407" s="140" t="s">
        <v>130</v>
      </c>
      <c r="F407" s="143" t="s">
        <v>590</v>
      </c>
      <c r="L407" s="28"/>
      <c r="M407" s="142"/>
      <c r="T407" s="52"/>
      <c r="AT407" s="16" t="s">
        <v>130</v>
      </c>
      <c r="AU407" s="16" t="s">
        <v>77</v>
      </c>
    </row>
    <row r="408" spans="2:51" s="12" customFormat="1" ht="12">
      <c r="B408" s="144"/>
      <c r="D408" s="140" t="s">
        <v>132</v>
      </c>
      <c r="E408" s="145" t="s">
        <v>1</v>
      </c>
      <c r="F408" s="146" t="s">
        <v>591</v>
      </c>
      <c r="H408" s="147">
        <v>6</v>
      </c>
      <c r="L408" s="144"/>
      <c r="M408" s="148"/>
      <c r="T408" s="149"/>
      <c r="AT408" s="145" t="s">
        <v>132</v>
      </c>
      <c r="AU408" s="145" t="s">
        <v>77</v>
      </c>
      <c r="AV408" s="12" t="s">
        <v>77</v>
      </c>
      <c r="AW408" s="12" t="s">
        <v>25</v>
      </c>
      <c r="AX408" s="12" t="s">
        <v>75</v>
      </c>
      <c r="AY408" s="145" t="s">
        <v>119</v>
      </c>
    </row>
    <row r="409" spans="2:63" s="11" customFormat="1" ht="22.9" customHeight="1">
      <c r="B409" s="116"/>
      <c r="D409" s="117" t="s">
        <v>66</v>
      </c>
      <c r="E409" s="125" t="s">
        <v>151</v>
      </c>
      <c r="F409" s="125" t="s">
        <v>592</v>
      </c>
      <c r="J409" s="126">
        <f>BK409</f>
        <v>0</v>
      </c>
      <c r="L409" s="116"/>
      <c r="M409" s="120"/>
      <c r="P409" s="121">
        <f>SUM(P410:P440)</f>
        <v>46.025999999999996</v>
      </c>
      <c r="R409" s="121">
        <f>SUM(R410:R440)</f>
        <v>91.705</v>
      </c>
      <c r="T409" s="122">
        <f>SUM(T410:T440)</f>
        <v>0</v>
      </c>
      <c r="AR409" s="117" t="s">
        <v>75</v>
      </c>
      <c r="AT409" s="123" t="s">
        <v>66</v>
      </c>
      <c r="AU409" s="123" t="s">
        <v>75</v>
      </c>
      <c r="AY409" s="117" t="s">
        <v>119</v>
      </c>
      <c r="BK409" s="124">
        <f>SUM(BK410:BK440)</f>
        <v>0</v>
      </c>
    </row>
    <row r="410" spans="2:65" s="1" customFormat="1" ht="16.5" customHeight="1">
      <c r="B410" s="127"/>
      <c r="C410" s="128" t="s">
        <v>593</v>
      </c>
      <c r="D410" s="128" t="s">
        <v>121</v>
      </c>
      <c r="E410" s="129" t="s">
        <v>594</v>
      </c>
      <c r="F410" s="130" t="s">
        <v>595</v>
      </c>
      <c r="G410" s="131" t="s">
        <v>124</v>
      </c>
      <c r="H410" s="132">
        <v>120</v>
      </c>
      <c r="I410" s="219"/>
      <c r="J410" s="133">
        <f>ROUND(I410*H410,2)</f>
        <v>0</v>
      </c>
      <c r="K410" s="130" t="s">
        <v>125</v>
      </c>
      <c r="L410" s="28"/>
      <c r="M410" s="134" t="s">
        <v>1</v>
      </c>
      <c r="N410" s="135" t="s">
        <v>33</v>
      </c>
      <c r="O410" s="136">
        <v>0.026</v>
      </c>
      <c r="P410" s="136">
        <f>O410*H410</f>
        <v>3.1199999999999997</v>
      </c>
      <c r="Q410" s="136">
        <v>0.345</v>
      </c>
      <c r="R410" s="136">
        <f>Q410*H410</f>
        <v>41.4</v>
      </c>
      <c r="S410" s="136">
        <v>0</v>
      </c>
      <c r="T410" s="137">
        <f>S410*H410</f>
        <v>0</v>
      </c>
      <c r="AR410" s="138" t="s">
        <v>126</v>
      </c>
      <c r="AT410" s="138" t="s">
        <v>121</v>
      </c>
      <c r="AU410" s="138" t="s">
        <v>77</v>
      </c>
      <c r="AY410" s="16" t="s">
        <v>119</v>
      </c>
      <c r="BE410" s="139">
        <f>IF(N410="základní",J410,0)</f>
        <v>0</v>
      </c>
      <c r="BF410" s="139">
        <f>IF(N410="snížená",J410,0)</f>
        <v>0</v>
      </c>
      <c r="BG410" s="139">
        <f>IF(N410="zákl. přenesená",J410,0)</f>
        <v>0</v>
      </c>
      <c r="BH410" s="139">
        <f>IF(N410="sníž. přenesená",J410,0)</f>
        <v>0</v>
      </c>
      <c r="BI410" s="139">
        <f>IF(N410="nulová",J410,0)</f>
        <v>0</v>
      </c>
      <c r="BJ410" s="16" t="s">
        <v>75</v>
      </c>
      <c r="BK410" s="139">
        <f>ROUND(I410*H410,2)</f>
        <v>0</v>
      </c>
      <c r="BL410" s="16" t="s">
        <v>126</v>
      </c>
      <c r="BM410" s="138" t="s">
        <v>596</v>
      </c>
    </row>
    <row r="411" spans="2:47" s="1" customFormat="1" ht="12">
      <c r="B411" s="28"/>
      <c r="D411" s="140" t="s">
        <v>128</v>
      </c>
      <c r="F411" s="141" t="s">
        <v>597</v>
      </c>
      <c r="L411" s="28"/>
      <c r="M411" s="142"/>
      <c r="T411" s="52"/>
      <c r="AT411" s="16" t="s">
        <v>128</v>
      </c>
      <c r="AU411" s="16" t="s">
        <v>77</v>
      </c>
    </row>
    <row r="412" spans="2:51" s="12" customFormat="1" ht="12">
      <c r="B412" s="144"/>
      <c r="D412" s="140" t="s">
        <v>132</v>
      </c>
      <c r="E412" s="145" t="s">
        <v>1</v>
      </c>
      <c r="F412" s="146" t="s">
        <v>598</v>
      </c>
      <c r="H412" s="147">
        <v>120</v>
      </c>
      <c r="L412" s="144"/>
      <c r="M412" s="148"/>
      <c r="T412" s="149"/>
      <c r="AT412" s="145" t="s">
        <v>132</v>
      </c>
      <c r="AU412" s="145" t="s">
        <v>77</v>
      </c>
      <c r="AV412" s="12" t="s">
        <v>77</v>
      </c>
      <c r="AW412" s="12" t="s">
        <v>25</v>
      </c>
      <c r="AX412" s="12" t="s">
        <v>75</v>
      </c>
      <c r="AY412" s="145" t="s">
        <v>119</v>
      </c>
    </row>
    <row r="413" spans="2:65" s="1" customFormat="1" ht="16.5" customHeight="1">
      <c r="B413" s="127"/>
      <c r="C413" s="128" t="s">
        <v>599</v>
      </c>
      <c r="D413" s="128" t="s">
        <v>121</v>
      </c>
      <c r="E413" s="129" t="s">
        <v>600</v>
      </c>
      <c r="F413" s="130" t="s">
        <v>601</v>
      </c>
      <c r="G413" s="131" t="s">
        <v>124</v>
      </c>
      <c r="H413" s="132">
        <v>70</v>
      </c>
      <c r="I413" s="219"/>
      <c r="J413" s="133">
        <f>ROUND(I413*H413,2)</f>
        <v>0</v>
      </c>
      <c r="K413" s="130" t="s">
        <v>125</v>
      </c>
      <c r="L413" s="28"/>
      <c r="M413" s="134" t="s">
        <v>1</v>
      </c>
      <c r="N413" s="135" t="s">
        <v>33</v>
      </c>
      <c r="O413" s="136">
        <v>0.149</v>
      </c>
      <c r="P413" s="136">
        <f>O413*H413</f>
        <v>10.43</v>
      </c>
      <c r="Q413" s="136">
        <v>0.13188</v>
      </c>
      <c r="R413" s="136">
        <f>Q413*H413</f>
        <v>9.2316</v>
      </c>
      <c r="S413" s="136">
        <v>0</v>
      </c>
      <c r="T413" s="137">
        <f>S413*H413</f>
        <v>0</v>
      </c>
      <c r="AR413" s="138" t="s">
        <v>126</v>
      </c>
      <c r="AT413" s="138" t="s">
        <v>121</v>
      </c>
      <c r="AU413" s="138" t="s">
        <v>77</v>
      </c>
      <c r="AY413" s="16" t="s">
        <v>119</v>
      </c>
      <c r="BE413" s="139">
        <f>IF(N413="základní",J413,0)</f>
        <v>0</v>
      </c>
      <c r="BF413" s="139">
        <f>IF(N413="snížená",J413,0)</f>
        <v>0</v>
      </c>
      <c r="BG413" s="139">
        <f>IF(N413="zákl. přenesená",J413,0)</f>
        <v>0</v>
      </c>
      <c r="BH413" s="139">
        <f>IF(N413="sníž. přenesená",J413,0)</f>
        <v>0</v>
      </c>
      <c r="BI413" s="139">
        <f>IF(N413="nulová",J413,0)</f>
        <v>0</v>
      </c>
      <c r="BJ413" s="16" t="s">
        <v>75</v>
      </c>
      <c r="BK413" s="139">
        <f>ROUND(I413*H413,2)</f>
        <v>0</v>
      </c>
      <c r="BL413" s="16" t="s">
        <v>126</v>
      </c>
      <c r="BM413" s="138" t="s">
        <v>602</v>
      </c>
    </row>
    <row r="414" spans="2:47" s="1" customFormat="1" ht="19.5">
      <c r="B414" s="28"/>
      <c r="D414" s="140" t="s">
        <v>128</v>
      </c>
      <c r="F414" s="141" t="s">
        <v>603</v>
      </c>
      <c r="L414" s="28"/>
      <c r="M414" s="142"/>
      <c r="T414" s="52"/>
      <c r="AT414" s="16" t="s">
        <v>128</v>
      </c>
      <c r="AU414" s="16" t="s">
        <v>77</v>
      </c>
    </row>
    <row r="415" spans="2:47" s="1" customFormat="1" ht="29.25">
      <c r="B415" s="28"/>
      <c r="D415" s="140" t="s">
        <v>130</v>
      </c>
      <c r="F415" s="143" t="s">
        <v>604</v>
      </c>
      <c r="L415" s="28"/>
      <c r="M415" s="142"/>
      <c r="T415" s="52"/>
      <c r="AT415" s="16" t="s">
        <v>130</v>
      </c>
      <c r="AU415" s="16" t="s">
        <v>77</v>
      </c>
    </row>
    <row r="416" spans="2:51" s="12" customFormat="1" ht="12">
      <c r="B416" s="144"/>
      <c r="D416" s="140" t="s">
        <v>132</v>
      </c>
      <c r="E416" s="145" t="s">
        <v>1</v>
      </c>
      <c r="F416" s="146" t="s">
        <v>605</v>
      </c>
      <c r="H416" s="147">
        <v>70</v>
      </c>
      <c r="L416" s="144"/>
      <c r="M416" s="148"/>
      <c r="T416" s="149"/>
      <c r="AT416" s="145" t="s">
        <v>132</v>
      </c>
      <c r="AU416" s="145" t="s">
        <v>77</v>
      </c>
      <c r="AV416" s="12" t="s">
        <v>77</v>
      </c>
      <c r="AW416" s="12" t="s">
        <v>25</v>
      </c>
      <c r="AX416" s="12" t="s">
        <v>75</v>
      </c>
      <c r="AY416" s="145" t="s">
        <v>119</v>
      </c>
    </row>
    <row r="417" spans="2:65" s="1" customFormat="1" ht="16.5" customHeight="1">
      <c r="B417" s="127"/>
      <c r="C417" s="128" t="s">
        <v>606</v>
      </c>
      <c r="D417" s="128" t="s">
        <v>121</v>
      </c>
      <c r="E417" s="129" t="s">
        <v>607</v>
      </c>
      <c r="F417" s="130" t="s">
        <v>608</v>
      </c>
      <c r="G417" s="131" t="s">
        <v>199</v>
      </c>
      <c r="H417" s="132">
        <v>9.6</v>
      </c>
      <c r="I417" s="219"/>
      <c r="J417" s="133">
        <f>ROUND(I417*H417,2)</f>
        <v>0</v>
      </c>
      <c r="K417" s="130" t="s">
        <v>125</v>
      </c>
      <c r="L417" s="28"/>
      <c r="M417" s="134" t="s">
        <v>1</v>
      </c>
      <c r="N417" s="135" t="s">
        <v>33</v>
      </c>
      <c r="O417" s="136">
        <v>0.96</v>
      </c>
      <c r="P417" s="136">
        <f>O417*H417</f>
        <v>9.216</v>
      </c>
      <c r="Q417" s="136">
        <v>0</v>
      </c>
      <c r="R417" s="136">
        <f>Q417*H417</f>
        <v>0</v>
      </c>
      <c r="S417" s="136">
        <v>0</v>
      </c>
      <c r="T417" s="137">
        <f>S417*H417</f>
        <v>0</v>
      </c>
      <c r="AR417" s="138" t="s">
        <v>126</v>
      </c>
      <c r="AT417" s="138" t="s">
        <v>121</v>
      </c>
      <c r="AU417" s="138" t="s">
        <v>77</v>
      </c>
      <c r="AY417" s="16" t="s">
        <v>119</v>
      </c>
      <c r="BE417" s="139">
        <f>IF(N417="základní",J417,0)</f>
        <v>0</v>
      </c>
      <c r="BF417" s="139">
        <f>IF(N417="snížená",J417,0)</f>
        <v>0</v>
      </c>
      <c r="BG417" s="139">
        <f>IF(N417="zákl. přenesená",J417,0)</f>
        <v>0</v>
      </c>
      <c r="BH417" s="139">
        <f>IF(N417="sníž. přenesená",J417,0)</f>
        <v>0</v>
      </c>
      <c r="BI417" s="139">
        <f>IF(N417="nulová",J417,0)</f>
        <v>0</v>
      </c>
      <c r="BJ417" s="16" t="s">
        <v>75</v>
      </c>
      <c r="BK417" s="139">
        <f>ROUND(I417*H417,2)</f>
        <v>0</v>
      </c>
      <c r="BL417" s="16" t="s">
        <v>126</v>
      </c>
      <c r="BM417" s="138" t="s">
        <v>609</v>
      </c>
    </row>
    <row r="418" spans="2:47" s="1" customFormat="1" ht="12">
      <c r="B418" s="28"/>
      <c r="D418" s="140" t="s">
        <v>128</v>
      </c>
      <c r="F418" s="141" t="s">
        <v>610</v>
      </c>
      <c r="L418" s="28"/>
      <c r="M418" s="142"/>
      <c r="T418" s="52"/>
      <c r="AT418" s="16" t="s">
        <v>128</v>
      </c>
      <c r="AU418" s="16" t="s">
        <v>77</v>
      </c>
    </row>
    <row r="419" spans="2:47" s="1" customFormat="1" ht="29.25">
      <c r="B419" s="28"/>
      <c r="D419" s="140" t="s">
        <v>130</v>
      </c>
      <c r="F419" s="143" t="s">
        <v>611</v>
      </c>
      <c r="L419" s="28"/>
      <c r="M419" s="142"/>
      <c r="T419" s="52"/>
      <c r="AT419" s="16" t="s">
        <v>130</v>
      </c>
      <c r="AU419" s="16" t="s">
        <v>77</v>
      </c>
    </row>
    <row r="420" spans="2:51" s="12" customFormat="1" ht="12">
      <c r="B420" s="144"/>
      <c r="D420" s="140" t="s">
        <v>132</v>
      </c>
      <c r="E420" s="145" t="s">
        <v>1</v>
      </c>
      <c r="F420" s="146" t="s">
        <v>612</v>
      </c>
      <c r="H420" s="147">
        <v>9.6</v>
      </c>
      <c r="L420" s="144"/>
      <c r="M420" s="148"/>
      <c r="T420" s="149"/>
      <c r="AT420" s="145" t="s">
        <v>132</v>
      </c>
      <c r="AU420" s="145" t="s">
        <v>77</v>
      </c>
      <c r="AV420" s="12" t="s">
        <v>77</v>
      </c>
      <c r="AW420" s="12" t="s">
        <v>25</v>
      </c>
      <c r="AX420" s="12" t="s">
        <v>75</v>
      </c>
      <c r="AY420" s="145" t="s">
        <v>119</v>
      </c>
    </row>
    <row r="421" spans="2:65" s="1" customFormat="1" ht="16.5" customHeight="1">
      <c r="B421" s="127"/>
      <c r="C421" s="128" t="s">
        <v>613</v>
      </c>
      <c r="D421" s="128" t="s">
        <v>121</v>
      </c>
      <c r="E421" s="129" t="s">
        <v>614</v>
      </c>
      <c r="F421" s="130" t="s">
        <v>615</v>
      </c>
      <c r="G421" s="131" t="s">
        <v>124</v>
      </c>
      <c r="H421" s="132">
        <v>60</v>
      </c>
      <c r="I421" s="219"/>
      <c r="J421" s="133">
        <f>ROUND(I421*H421,2)</f>
        <v>0</v>
      </c>
      <c r="K421" s="130" t="s">
        <v>125</v>
      </c>
      <c r="L421" s="28"/>
      <c r="M421" s="134" t="s">
        <v>1</v>
      </c>
      <c r="N421" s="135" t="s">
        <v>33</v>
      </c>
      <c r="O421" s="136">
        <v>0.008</v>
      </c>
      <c r="P421" s="136">
        <f>O421*H421</f>
        <v>0.48</v>
      </c>
      <c r="Q421" s="136">
        <v>0.00034</v>
      </c>
      <c r="R421" s="136">
        <f>Q421*H421</f>
        <v>0.0204</v>
      </c>
      <c r="S421" s="136">
        <v>0</v>
      </c>
      <c r="T421" s="137">
        <f>S421*H421</f>
        <v>0</v>
      </c>
      <c r="AR421" s="138" t="s">
        <v>126</v>
      </c>
      <c r="AT421" s="138" t="s">
        <v>121</v>
      </c>
      <c r="AU421" s="138" t="s">
        <v>77</v>
      </c>
      <c r="AY421" s="16" t="s">
        <v>119</v>
      </c>
      <c r="BE421" s="139">
        <f>IF(N421="základní",J421,0)</f>
        <v>0</v>
      </c>
      <c r="BF421" s="139">
        <f>IF(N421="snížená",J421,0)</f>
        <v>0</v>
      </c>
      <c r="BG421" s="139">
        <f>IF(N421="zákl. přenesená",J421,0)</f>
        <v>0</v>
      </c>
      <c r="BH421" s="139">
        <f>IF(N421="sníž. přenesená",J421,0)</f>
        <v>0</v>
      </c>
      <c r="BI421" s="139">
        <f>IF(N421="nulová",J421,0)</f>
        <v>0</v>
      </c>
      <c r="BJ421" s="16" t="s">
        <v>75</v>
      </c>
      <c r="BK421" s="139">
        <f>ROUND(I421*H421,2)</f>
        <v>0</v>
      </c>
      <c r="BL421" s="16" t="s">
        <v>126</v>
      </c>
      <c r="BM421" s="138" t="s">
        <v>616</v>
      </c>
    </row>
    <row r="422" spans="2:47" s="1" customFormat="1" ht="12">
      <c r="B422" s="28"/>
      <c r="D422" s="140" t="s">
        <v>128</v>
      </c>
      <c r="F422" s="141" t="s">
        <v>617</v>
      </c>
      <c r="L422" s="28"/>
      <c r="M422" s="142"/>
      <c r="T422" s="52"/>
      <c r="AT422" s="16" t="s">
        <v>128</v>
      </c>
      <c r="AU422" s="16" t="s">
        <v>77</v>
      </c>
    </row>
    <row r="423" spans="2:47" s="1" customFormat="1" ht="29.25">
      <c r="B423" s="28"/>
      <c r="D423" s="140" t="s">
        <v>130</v>
      </c>
      <c r="F423" s="143" t="s">
        <v>618</v>
      </c>
      <c r="L423" s="28"/>
      <c r="M423" s="142"/>
      <c r="T423" s="52"/>
      <c r="AT423" s="16" t="s">
        <v>130</v>
      </c>
      <c r="AU423" s="16" t="s">
        <v>77</v>
      </c>
    </row>
    <row r="424" spans="2:51" s="12" customFormat="1" ht="12">
      <c r="B424" s="144"/>
      <c r="D424" s="140" t="s">
        <v>132</v>
      </c>
      <c r="E424" s="145" t="s">
        <v>1</v>
      </c>
      <c r="F424" s="146" t="s">
        <v>619</v>
      </c>
      <c r="H424" s="147">
        <v>60</v>
      </c>
      <c r="L424" s="144"/>
      <c r="M424" s="148"/>
      <c r="T424" s="149"/>
      <c r="AT424" s="145" t="s">
        <v>132</v>
      </c>
      <c r="AU424" s="145" t="s">
        <v>77</v>
      </c>
      <c r="AV424" s="12" t="s">
        <v>77</v>
      </c>
      <c r="AW424" s="12" t="s">
        <v>25</v>
      </c>
      <c r="AX424" s="12" t="s">
        <v>75</v>
      </c>
      <c r="AY424" s="145" t="s">
        <v>119</v>
      </c>
    </row>
    <row r="425" spans="2:65" s="1" customFormat="1" ht="16.5" customHeight="1">
      <c r="B425" s="127"/>
      <c r="C425" s="128" t="s">
        <v>620</v>
      </c>
      <c r="D425" s="128" t="s">
        <v>121</v>
      </c>
      <c r="E425" s="129" t="s">
        <v>621</v>
      </c>
      <c r="F425" s="130" t="s">
        <v>622</v>
      </c>
      <c r="G425" s="131" t="s">
        <v>124</v>
      </c>
      <c r="H425" s="132">
        <v>260</v>
      </c>
      <c r="I425" s="219"/>
      <c r="J425" s="133">
        <f>ROUND(I425*H425,2)</f>
        <v>0</v>
      </c>
      <c r="K425" s="130" t="s">
        <v>125</v>
      </c>
      <c r="L425" s="28"/>
      <c r="M425" s="134" t="s">
        <v>1</v>
      </c>
      <c r="N425" s="135" t="s">
        <v>33</v>
      </c>
      <c r="O425" s="136">
        <v>0.002</v>
      </c>
      <c r="P425" s="136">
        <f>O425*H425</f>
        <v>0.52</v>
      </c>
      <c r="Q425" s="136">
        <v>0.00031</v>
      </c>
      <c r="R425" s="136">
        <f>Q425*H425</f>
        <v>0.0806</v>
      </c>
      <c r="S425" s="136">
        <v>0</v>
      </c>
      <c r="T425" s="137">
        <f>S425*H425</f>
        <v>0</v>
      </c>
      <c r="AR425" s="138" t="s">
        <v>126</v>
      </c>
      <c r="AT425" s="138" t="s">
        <v>121</v>
      </c>
      <c r="AU425" s="138" t="s">
        <v>77</v>
      </c>
      <c r="AY425" s="16" t="s">
        <v>119</v>
      </c>
      <c r="BE425" s="139">
        <f>IF(N425="základní",J425,0)</f>
        <v>0</v>
      </c>
      <c r="BF425" s="139">
        <f>IF(N425="snížená",J425,0)</f>
        <v>0</v>
      </c>
      <c r="BG425" s="139">
        <f>IF(N425="zákl. přenesená",J425,0)</f>
        <v>0</v>
      </c>
      <c r="BH425" s="139">
        <f>IF(N425="sníž. přenesená",J425,0)</f>
        <v>0</v>
      </c>
      <c r="BI425" s="139">
        <f>IF(N425="nulová",J425,0)</f>
        <v>0</v>
      </c>
      <c r="BJ425" s="16" t="s">
        <v>75</v>
      </c>
      <c r="BK425" s="139">
        <f>ROUND(I425*H425,2)</f>
        <v>0</v>
      </c>
      <c r="BL425" s="16" t="s">
        <v>126</v>
      </c>
      <c r="BM425" s="138" t="s">
        <v>623</v>
      </c>
    </row>
    <row r="426" spans="2:47" s="1" customFormat="1" ht="12">
      <c r="B426" s="28"/>
      <c r="D426" s="140" t="s">
        <v>128</v>
      </c>
      <c r="F426" s="141" t="s">
        <v>624</v>
      </c>
      <c r="L426" s="28"/>
      <c r="M426" s="142"/>
      <c r="T426" s="52"/>
      <c r="AT426" s="16" t="s">
        <v>128</v>
      </c>
      <c r="AU426" s="16" t="s">
        <v>77</v>
      </c>
    </row>
    <row r="427" spans="2:51" s="12" customFormat="1" ht="12">
      <c r="B427" s="144"/>
      <c r="D427" s="140" t="s">
        <v>132</v>
      </c>
      <c r="E427" s="145" t="s">
        <v>1</v>
      </c>
      <c r="F427" s="146" t="s">
        <v>625</v>
      </c>
      <c r="H427" s="147">
        <v>200</v>
      </c>
      <c r="L427" s="144"/>
      <c r="M427" s="148"/>
      <c r="T427" s="149"/>
      <c r="AT427" s="145" t="s">
        <v>132</v>
      </c>
      <c r="AU427" s="145" t="s">
        <v>77</v>
      </c>
      <c r="AV427" s="12" t="s">
        <v>77</v>
      </c>
      <c r="AW427" s="12" t="s">
        <v>25</v>
      </c>
      <c r="AX427" s="12" t="s">
        <v>67</v>
      </c>
      <c r="AY427" s="145" t="s">
        <v>119</v>
      </c>
    </row>
    <row r="428" spans="2:51" s="13" customFormat="1" ht="12">
      <c r="B428" s="150"/>
      <c r="D428" s="140" t="s">
        <v>132</v>
      </c>
      <c r="E428" s="151" t="s">
        <v>1</v>
      </c>
      <c r="F428" s="152" t="s">
        <v>626</v>
      </c>
      <c r="H428" s="151" t="s">
        <v>1</v>
      </c>
      <c r="L428" s="150"/>
      <c r="M428" s="153"/>
      <c r="T428" s="154"/>
      <c r="AT428" s="151" t="s">
        <v>132</v>
      </c>
      <c r="AU428" s="151" t="s">
        <v>77</v>
      </c>
      <c r="AV428" s="13" t="s">
        <v>75</v>
      </c>
      <c r="AW428" s="13" t="s">
        <v>25</v>
      </c>
      <c r="AX428" s="13" t="s">
        <v>67</v>
      </c>
      <c r="AY428" s="151" t="s">
        <v>119</v>
      </c>
    </row>
    <row r="429" spans="2:51" s="12" customFormat="1" ht="12">
      <c r="B429" s="144"/>
      <c r="D429" s="140" t="s">
        <v>132</v>
      </c>
      <c r="E429" s="145" t="s">
        <v>1</v>
      </c>
      <c r="F429" s="146" t="s">
        <v>627</v>
      </c>
      <c r="H429" s="147">
        <v>60</v>
      </c>
      <c r="L429" s="144"/>
      <c r="M429" s="148"/>
      <c r="T429" s="149"/>
      <c r="AT429" s="145" t="s">
        <v>132</v>
      </c>
      <c r="AU429" s="145" t="s">
        <v>77</v>
      </c>
      <c r="AV429" s="12" t="s">
        <v>77</v>
      </c>
      <c r="AW429" s="12" t="s">
        <v>25</v>
      </c>
      <c r="AX429" s="12" t="s">
        <v>67</v>
      </c>
      <c r="AY429" s="145" t="s">
        <v>119</v>
      </c>
    </row>
    <row r="430" spans="2:51" s="14" customFormat="1" ht="12">
      <c r="B430" s="164"/>
      <c r="D430" s="140" t="s">
        <v>132</v>
      </c>
      <c r="E430" s="165" t="s">
        <v>1</v>
      </c>
      <c r="F430" s="166" t="s">
        <v>424</v>
      </c>
      <c r="H430" s="167">
        <v>260</v>
      </c>
      <c r="L430" s="164"/>
      <c r="M430" s="168"/>
      <c r="T430" s="169"/>
      <c r="AT430" s="165" t="s">
        <v>132</v>
      </c>
      <c r="AU430" s="165" t="s">
        <v>77</v>
      </c>
      <c r="AV430" s="14" t="s">
        <v>126</v>
      </c>
      <c r="AW430" s="14" t="s">
        <v>25</v>
      </c>
      <c r="AX430" s="14" t="s">
        <v>75</v>
      </c>
      <c r="AY430" s="165" t="s">
        <v>119</v>
      </c>
    </row>
    <row r="431" spans="2:65" s="1" customFormat="1" ht="21.75" customHeight="1">
      <c r="B431" s="127"/>
      <c r="C431" s="128" t="s">
        <v>628</v>
      </c>
      <c r="D431" s="128" t="s">
        <v>121</v>
      </c>
      <c r="E431" s="129" t="s">
        <v>629</v>
      </c>
      <c r="F431" s="130" t="s">
        <v>630</v>
      </c>
      <c r="G431" s="131" t="s">
        <v>124</v>
      </c>
      <c r="H431" s="132">
        <v>220</v>
      </c>
      <c r="I431" s="219"/>
      <c r="J431" s="133">
        <f>ROUND(I431*H431,2)</f>
        <v>0</v>
      </c>
      <c r="K431" s="130" t="s">
        <v>125</v>
      </c>
      <c r="L431" s="28"/>
      <c r="M431" s="134" t="s">
        <v>1</v>
      </c>
      <c r="N431" s="135" t="s">
        <v>33</v>
      </c>
      <c r="O431" s="136">
        <v>0.071</v>
      </c>
      <c r="P431" s="136">
        <f>O431*H431</f>
        <v>15.62</v>
      </c>
      <c r="Q431" s="136">
        <v>0.12966</v>
      </c>
      <c r="R431" s="136">
        <f>Q431*H431</f>
        <v>28.525199999999998</v>
      </c>
      <c r="S431" s="136">
        <v>0</v>
      </c>
      <c r="T431" s="137">
        <f>S431*H431</f>
        <v>0</v>
      </c>
      <c r="AR431" s="138" t="s">
        <v>126</v>
      </c>
      <c r="AT431" s="138" t="s">
        <v>121</v>
      </c>
      <c r="AU431" s="138" t="s">
        <v>77</v>
      </c>
      <c r="AY431" s="16" t="s">
        <v>119</v>
      </c>
      <c r="BE431" s="139">
        <f>IF(N431="základní",J431,0)</f>
        <v>0</v>
      </c>
      <c r="BF431" s="139">
        <f>IF(N431="snížená",J431,0)</f>
        <v>0</v>
      </c>
      <c r="BG431" s="139">
        <f>IF(N431="zákl. přenesená",J431,0)</f>
        <v>0</v>
      </c>
      <c r="BH431" s="139">
        <f>IF(N431="sníž. přenesená",J431,0)</f>
        <v>0</v>
      </c>
      <c r="BI431" s="139">
        <f>IF(N431="nulová",J431,0)</f>
        <v>0</v>
      </c>
      <c r="BJ431" s="16" t="s">
        <v>75</v>
      </c>
      <c r="BK431" s="139">
        <f>ROUND(I431*H431,2)</f>
        <v>0</v>
      </c>
      <c r="BL431" s="16" t="s">
        <v>126</v>
      </c>
      <c r="BM431" s="138" t="s">
        <v>631</v>
      </c>
    </row>
    <row r="432" spans="2:47" s="1" customFormat="1" ht="19.5">
      <c r="B432" s="28"/>
      <c r="D432" s="140" t="s">
        <v>128</v>
      </c>
      <c r="F432" s="141" t="s">
        <v>632</v>
      </c>
      <c r="L432" s="28"/>
      <c r="M432" s="142"/>
      <c r="T432" s="52"/>
      <c r="AT432" s="16" t="s">
        <v>128</v>
      </c>
      <c r="AU432" s="16" t="s">
        <v>77</v>
      </c>
    </row>
    <row r="433" spans="2:47" s="1" customFormat="1" ht="29.25">
      <c r="B433" s="28"/>
      <c r="D433" s="140" t="s">
        <v>130</v>
      </c>
      <c r="F433" s="143" t="s">
        <v>633</v>
      </c>
      <c r="L433" s="28"/>
      <c r="M433" s="142"/>
      <c r="T433" s="52"/>
      <c r="AT433" s="16" t="s">
        <v>130</v>
      </c>
      <c r="AU433" s="16" t="s">
        <v>77</v>
      </c>
    </row>
    <row r="434" spans="2:51" s="12" customFormat="1" ht="12">
      <c r="B434" s="144"/>
      <c r="D434" s="140" t="s">
        <v>132</v>
      </c>
      <c r="E434" s="145" t="s">
        <v>1</v>
      </c>
      <c r="F434" s="146" t="s">
        <v>634</v>
      </c>
      <c r="H434" s="147">
        <v>100</v>
      </c>
      <c r="L434" s="144"/>
      <c r="M434" s="148"/>
      <c r="T434" s="149"/>
      <c r="AT434" s="145" t="s">
        <v>132</v>
      </c>
      <c r="AU434" s="145" t="s">
        <v>77</v>
      </c>
      <c r="AV434" s="12" t="s">
        <v>77</v>
      </c>
      <c r="AW434" s="12" t="s">
        <v>25</v>
      </c>
      <c r="AX434" s="12" t="s">
        <v>67</v>
      </c>
      <c r="AY434" s="145" t="s">
        <v>119</v>
      </c>
    </row>
    <row r="435" spans="2:51" s="12" customFormat="1" ht="12">
      <c r="B435" s="144"/>
      <c r="D435" s="140" t="s">
        <v>132</v>
      </c>
      <c r="E435" s="145" t="s">
        <v>1</v>
      </c>
      <c r="F435" s="146" t="s">
        <v>635</v>
      </c>
      <c r="H435" s="147">
        <v>120</v>
      </c>
      <c r="L435" s="144"/>
      <c r="M435" s="148"/>
      <c r="T435" s="149"/>
      <c r="AT435" s="145" t="s">
        <v>132</v>
      </c>
      <c r="AU435" s="145" t="s">
        <v>77</v>
      </c>
      <c r="AV435" s="12" t="s">
        <v>77</v>
      </c>
      <c r="AW435" s="12" t="s">
        <v>25</v>
      </c>
      <c r="AX435" s="12" t="s">
        <v>67</v>
      </c>
      <c r="AY435" s="145" t="s">
        <v>119</v>
      </c>
    </row>
    <row r="436" spans="2:51" s="14" customFormat="1" ht="12">
      <c r="B436" s="164"/>
      <c r="D436" s="140" t="s">
        <v>132</v>
      </c>
      <c r="E436" s="165" t="s">
        <v>1</v>
      </c>
      <c r="F436" s="166" t="s">
        <v>424</v>
      </c>
      <c r="H436" s="167">
        <v>220</v>
      </c>
      <c r="L436" s="164"/>
      <c r="M436" s="168"/>
      <c r="T436" s="169"/>
      <c r="AT436" s="165" t="s">
        <v>132</v>
      </c>
      <c r="AU436" s="165" t="s">
        <v>77</v>
      </c>
      <c r="AV436" s="14" t="s">
        <v>126</v>
      </c>
      <c r="AW436" s="14" t="s">
        <v>25</v>
      </c>
      <c r="AX436" s="14" t="s">
        <v>75</v>
      </c>
      <c r="AY436" s="165" t="s">
        <v>119</v>
      </c>
    </row>
    <row r="437" spans="2:65" s="1" customFormat="1" ht="16.5" customHeight="1">
      <c r="B437" s="127"/>
      <c r="C437" s="128" t="s">
        <v>636</v>
      </c>
      <c r="D437" s="128" t="s">
        <v>121</v>
      </c>
      <c r="E437" s="129" t="s">
        <v>637</v>
      </c>
      <c r="F437" s="130" t="s">
        <v>638</v>
      </c>
      <c r="G437" s="131" t="s">
        <v>124</v>
      </c>
      <c r="H437" s="132">
        <v>80</v>
      </c>
      <c r="I437" s="219"/>
      <c r="J437" s="133">
        <f>ROUND(I437*H437,2)</f>
        <v>0</v>
      </c>
      <c r="K437" s="130" t="s">
        <v>125</v>
      </c>
      <c r="L437" s="28"/>
      <c r="M437" s="134" t="s">
        <v>1</v>
      </c>
      <c r="N437" s="135" t="s">
        <v>33</v>
      </c>
      <c r="O437" s="136">
        <v>0.083</v>
      </c>
      <c r="P437" s="136">
        <f>O437*H437</f>
        <v>6.640000000000001</v>
      </c>
      <c r="Q437" s="136">
        <v>0.15559</v>
      </c>
      <c r="R437" s="136">
        <f>Q437*H437</f>
        <v>12.4472</v>
      </c>
      <c r="S437" s="136">
        <v>0</v>
      </c>
      <c r="T437" s="137">
        <f>S437*H437</f>
        <v>0</v>
      </c>
      <c r="AR437" s="138" t="s">
        <v>126</v>
      </c>
      <c r="AT437" s="138" t="s">
        <v>121</v>
      </c>
      <c r="AU437" s="138" t="s">
        <v>77</v>
      </c>
      <c r="AY437" s="16" t="s">
        <v>119</v>
      </c>
      <c r="BE437" s="139">
        <f>IF(N437="základní",J437,0)</f>
        <v>0</v>
      </c>
      <c r="BF437" s="139">
        <f>IF(N437="snížená",J437,0)</f>
        <v>0</v>
      </c>
      <c r="BG437" s="139">
        <f>IF(N437="zákl. přenesená",J437,0)</f>
        <v>0</v>
      </c>
      <c r="BH437" s="139">
        <f>IF(N437="sníž. přenesená",J437,0)</f>
        <v>0</v>
      </c>
      <c r="BI437" s="139">
        <f>IF(N437="nulová",J437,0)</f>
        <v>0</v>
      </c>
      <c r="BJ437" s="16" t="s">
        <v>75</v>
      </c>
      <c r="BK437" s="139">
        <f>ROUND(I437*H437,2)</f>
        <v>0</v>
      </c>
      <c r="BL437" s="16" t="s">
        <v>126</v>
      </c>
      <c r="BM437" s="138" t="s">
        <v>639</v>
      </c>
    </row>
    <row r="438" spans="2:47" s="1" customFormat="1" ht="19.5">
      <c r="B438" s="28"/>
      <c r="D438" s="140" t="s">
        <v>128</v>
      </c>
      <c r="F438" s="141" t="s">
        <v>640</v>
      </c>
      <c r="L438" s="28"/>
      <c r="M438" s="142"/>
      <c r="T438" s="52"/>
      <c r="AT438" s="16" t="s">
        <v>128</v>
      </c>
      <c r="AU438" s="16" t="s">
        <v>77</v>
      </c>
    </row>
    <row r="439" spans="2:47" s="1" customFormat="1" ht="29.25">
      <c r="B439" s="28"/>
      <c r="D439" s="140" t="s">
        <v>130</v>
      </c>
      <c r="F439" s="143" t="s">
        <v>641</v>
      </c>
      <c r="L439" s="28"/>
      <c r="M439" s="142"/>
      <c r="T439" s="52"/>
      <c r="AT439" s="16" t="s">
        <v>130</v>
      </c>
      <c r="AU439" s="16" t="s">
        <v>77</v>
      </c>
    </row>
    <row r="440" spans="2:51" s="12" customFormat="1" ht="12">
      <c r="B440" s="144"/>
      <c r="D440" s="140" t="s">
        <v>132</v>
      </c>
      <c r="E440" s="145" t="s">
        <v>1</v>
      </c>
      <c r="F440" s="146" t="s">
        <v>642</v>
      </c>
      <c r="H440" s="147">
        <v>80</v>
      </c>
      <c r="L440" s="144"/>
      <c r="M440" s="148"/>
      <c r="T440" s="149"/>
      <c r="AT440" s="145" t="s">
        <v>132</v>
      </c>
      <c r="AU440" s="145" t="s">
        <v>77</v>
      </c>
      <c r="AV440" s="12" t="s">
        <v>77</v>
      </c>
      <c r="AW440" s="12" t="s">
        <v>25</v>
      </c>
      <c r="AX440" s="12" t="s">
        <v>75</v>
      </c>
      <c r="AY440" s="145" t="s">
        <v>119</v>
      </c>
    </row>
    <row r="441" spans="2:63" s="11" customFormat="1" ht="22.9" customHeight="1">
      <c r="B441" s="116"/>
      <c r="D441" s="117" t="s">
        <v>66</v>
      </c>
      <c r="E441" s="125" t="s">
        <v>176</v>
      </c>
      <c r="F441" s="125" t="s">
        <v>643</v>
      </c>
      <c r="J441" s="126">
        <f>BK441</f>
        <v>0</v>
      </c>
      <c r="L441" s="116"/>
      <c r="M441" s="120"/>
      <c r="P441" s="121">
        <f>SUM(P442:P520)</f>
        <v>970.7173</v>
      </c>
      <c r="R441" s="121">
        <f>SUM(R442:R520)</f>
        <v>22.5471151</v>
      </c>
      <c r="T441" s="122">
        <f>SUM(T442:T520)</f>
        <v>197.728</v>
      </c>
      <c r="AR441" s="117" t="s">
        <v>75</v>
      </c>
      <c r="AT441" s="123" t="s">
        <v>66</v>
      </c>
      <c r="AU441" s="123" t="s">
        <v>75</v>
      </c>
      <c r="AY441" s="117" t="s">
        <v>119</v>
      </c>
      <c r="BK441" s="124">
        <f>SUM(BK442:BK520)</f>
        <v>0</v>
      </c>
    </row>
    <row r="442" spans="2:65" s="1" customFormat="1" ht="16.5" customHeight="1">
      <c r="B442" s="127"/>
      <c r="C442" s="128" t="s">
        <v>644</v>
      </c>
      <c r="D442" s="128" t="s">
        <v>121</v>
      </c>
      <c r="E442" s="129" t="s">
        <v>645</v>
      </c>
      <c r="F442" s="130" t="s">
        <v>646</v>
      </c>
      <c r="G442" s="131" t="s">
        <v>167</v>
      </c>
      <c r="H442" s="132">
        <v>16</v>
      </c>
      <c r="I442" s="219"/>
      <c r="J442" s="133">
        <f>ROUND(I442*H442,2)</f>
        <v>0</v>
      </c>
      <c r="K442" s="130" t="s">
        <v>125</v>
      </c>
      <c r="L442" s="28"/>
      <c r="M442" s="134" t="s">
        <v>1</v>
      </c>
      <c r="N442" s="135" t="s">
        <v>33</v>
      </c>
      <c r="O442" s="136">
        <v>1.177</v>
      </c>
      <c r="P442" s="136">
        <f>O442*H442</f>
        <v>18.832</v>
      </c>
      <c r="Q442" s="136">
        <v>0.61347</v>
      </c>
      <c r="R442" s="136">
        <f>Q442*H442</f>
        <v>9.81552</v>
      </c>
      <c r="S442" s="136">
        <v>0</v>
      </c>
      <c r="T442" s="137">
        <f>S442*H442</f>
        <v>0</v>
      </c>
      <c r="AR442" s="138" t="s">
        <v>126</v>
      </c>
      <c r="AT442" s="138" t="s">
        <v>121</v>
      </c>
      <c r="AU442" s="138" t="s">
        <v>77</v>
      </c>
      <c r="AY442" s="16" t="s">
        <v>119</v>
      </c>
      <c r="BE442" s="139">
        <f>IF(N442="základní",J442,0)</f>
        <v>0</v>
      </c>
      <c r="BF442" s="139">
        <f>IF(N442="snížená",J442,0)</f>
        <v>0</v>
      </c>
      <c r="BG442" s="139">
        <f>IF(N442="zákl. přenesená",J442,0)</f>
        <v>0</v>
      </c>
      <c r="BH442" s="139">
        <f>IF(N442="sníž. přenesená",J442,0)</f>
        <v>0</v>
      </c>
      <c r="BI442" s="139">
        <f>IF(N442="nulová",J442,0)</f>
        <v>0</v>
      </c>
      <c r="BJ442" s="16" t="s">
        <v>75</v>
      </c>
      <c r="BK442" s="139">
        <f>ROUND(I442*H442,2)</f>
        <v>0</v>
      </c>
      <c r="BL442" s="16" t="s">
        <v>126</v>
      </c>
      <c r="BM442" s="138" t="s">
        <v>647</v>
      </c>
    </row>
    <row r="443" spans="2:47" s="1" customFormat="1" ht="12">
      <c r="B443" s="28"/>
      <c r="D443" s="140" t="s">
        <v>128</v>
      </c>
      <c r="F443" s="141" t="s">
        <v>648</v>
      </c>
      <c r="L443" s="28"/>
      <c r="M443" s="142"/>
      <c r="T443" s="52"/>
      <c r="AT443" s="16" t="s">
        <v>128</v>
      </c>
      <c r="AU443" s="16" t="s">
        <v>77</v>
      </c>
    </row>
    <row r="444" spans="2:47" s="1" customFormat="1" ht="78">
      <c r="B444" s="28"/>
      <c r="D444" s="140" t="s">
        <v>130</v>
      </c>
      <c r="F444" s="143" t="s">
        <v>649</v>
      </c>
      <c r="L444" s="28"/>
      <c r="M444" s="142"/>
      <c r="T444" s="52"/>
      <c r="AT444" s="16" t="s">
        <v>130</v>
      </c>
      <c r="AU444" s="16" t="s">
        <v>77</v>
      </c>
    </row>
    <row r="445" spans="2:65" s="1" customFormat="1" ht="16.5" customHeight="1">
      <c r="B445" s="127"/>
      <c r="C445" s="128" t="s">
        <v>650</v>
      </c>
      <c r="D445" s="128" t="s">
        <v>121</v>
      </c>
      <c r="E445" s="129" t="s">
        <v>651</v>
      </c>
      <c r="F445" s="130" t="s">
        <v>652</v>
      </c>
      <c r="G445" s="131" t="s">
        <v>242</v>
      </c>
      <c r="H445" s="132">
        <v>2</v>
      </c>
      <c r="I445" s="219"/>
      <c r="J445" s="133">
        <f>ROUND(I445*H445,2)</f>
        <v>0</v>
      </c>
      <c r="K445" s="130" t="s">
        <v>125</v>
      </c>
      <c r="L445" s="28"/>
      <c r="M445" s="134" t="s">
        <v>1</v>
      </c>
      <c r="N445" s="135" t="s">
        <v>33</v>
      </c>
      <c r="O445" s="136">
        <v>0.166</v>
      </c>
      <c r="P445" s="136">
        <f>O445*H445</f>
        <v>0.332</v>
      </c>
      <c r="Q445" s="136">
        <v>1E-05</v>
      </c>
      <c r="R445" s="136">
        <f>Q445*H445</f>
        <v>2E-05</v>
      </c>
      <c r="S445" s="136">
        <v>0</v>
      </c>
      <c r="T445" s="137">
        <f>S445*H445</f>
        <v>0</v>
      </c>
      <c r="AR445" s="138" t="s">
        <v>126</v>
      </c>
      <c r="AT445" s="138" t="s">
        <v>121</v>
      </c>
      <c r="AU445" s="138" t="s">
        <v>77</v>
      </c>
      <c r="AY445" s="16" t="s">
        <v>119</v>
      </c>
      <c r="BE445" s="139">
        <f>IF(N445="základní",J445,0)</f>
        <v>0</v>
      </c>
      <c r="BF445" s="139">
        <f>IF(N445="snížená",J445,0)</f>
        <v>0</v>
      </c>
      <c r="BG445" s="139">
        <f>IF(N445="zákl. přenesená",J445,0)</f>
        <v>0</v>
      </c>
      <c r="BH445" s="139">
        <f>IF(N445="sníž. přenesená",J445,0)</f>
        <v>0</v>
      </c>
      <c r="BI445" s="139">
        <f>IF(N445="nulová",J445,0)</f>
        <v>0</v>
      </c>
      <c r="BJ445" s="16" t="s">
        <v>75</v>
      </c>
      <c r="BK445" s="139">
        <f>ROUND(I445*H445,2)</f>
        <v>0</v>
      </c>
      <c r="BL445" s="16" t="s">
        <v>126</v>
      </c>
      <c r="BM445" s="138" t="s">
        <v>653</v>
      </c>
    </row>
    <row r="446" spans="2:47" s="1" customFormat="1" ht="12">
      <c r="B446" s="28"/>
      <c r="D446" s="140" t="s">
        <v>128</v>
      </c>
      <c r="F446" s="141" t="s">
        <v>654</v>
      </c>
      <c r="L446" s="28"/>
      <c r="M446" s="142"/>
      <c r="T446" s="52"/>
      <c r="AT446" s="16" t="s">
        <v>128</v>
      </c>
      <c r="AU446" s="16" t="s">
        <v>77</v>
      </c>
    </row>
    <row r="447" spans="2:47" s="1" customFormat="1" ht="78">
      <c r="B447" s="28"/>
      <c r="D447" s="140" t="s">
        <v>130</v>
      </c>
      <c r="F447" s="143" t="s">
        <v>655</v>
      </c>
      <c r="L447" s="28"/>
      <c r="M447" s="142"/>
      <c r="T447" s="52"/>
      <c r="AT447" s="16" t="s">
        <v>130</v>
      </c>
      <c r="AU447" s="16" t="s">
        <v>77</v>
      </c>
    </row>
    <row r="448" spans="2:65" s="1" customFormat="1" ht="16.5" customHeight="1">
      <c r="B448" s="127"/>
      <c r="C448" s="155" t="s">
        <v>656</v>
      </c>
      <c r="D448" s="155" t="s">
        <v>218</v>
      </c>
      <c r="E448" s="156" t="s">
        <v>657</v>
      </c>
      <c r="F448" s="157" t="s">
        <v>658</v>
      </c>
      <c r="G448" s="158" t="s">
        <v>242</v>
      </c>
      <c r="H448" s="159">
        <v>2</v>
      </c>
      <c r="I448" s="220"/>
      <c r="J448" s="160">
        <f>ROUND(I448*H448,2)</f>
        <v>0</v>
      </c>
      <c r="K448" s="157" t="s">
        <v>125</v>
      </c>
      <c r="L448" s="161"/>
      <c r="M448" s="162" t="s">
        <v>1</v>
      </c>
      <c r="N448" s="163" t="s">
        <v>33</v>
      </c>
      <c r="O448" s="136">
        <v>0</v>
      </c>
      <c r="P448" s="136">
        <f>O448*H448</f>
        <v>0</v>
      </c>
      <c r="Q448" s="136">
        <v>0.0017</v>
      </c>
      <c r="R448" s="136">
        <f>Q448*H448</f>
        <v>0.0034</v>
      </c>
      <c r="S448" s="136">
        <v>0</v>
      </c>
      <c r="T448" s="137">
        <f>S448*H448</f>
        <v>0</v>
      </c>
      <c r="AR448" s="138" t="s">
        <v>171</v>
      </c>
      <c r="AT448" s="138" t="s">
        <v>218</v>
      </c>
      <c r="AU448" s="138" t="s">
        <v>77</v>
      </c>
      <c r="AY448" s="16" t="s">
        <v>119</v>
      </c>
      <c r="BE448" s="139">
        <f>IF(N448="základní",J448,0)</f>
        <v>0</v>
      </c>
      <c r="BF448" s="139">
        <f>IF(N448="snížená",J448,0)</f>
        <v>0</v>
      </c>
      <c r="BG448" s="139">
        <f>IF(N448="zákl. přenesená",J448,0)</f>
        <v>0</v>
      </c>
      <c r="BH448" s="139">
        <f>IF(N448="sníž. přenesená",J448,0)</f>
        <v>0</v>
      </c>
      <c r="BI448" s="139">
        <f>IF(N448="nulová",J448,0)</f>
        <v>0</v>
      </c>
      <c r="BJ448" s="16" t="s">
        <v>75</v>
      </c>
      <c r="BK448" s="139">
        <f>ROUND(I448*H448,2)</f>
        <v>0</v>
      </c>
      <c r="BL448" s="16" t="s">
        <v>126</v>
      </c>
      <c r="BM448" s="138" t="s">
        <v>659</v>
      </c>
    </row>
    <row r="449" spans="2:47" s="1" customFormat="1" ht="12">
      <c r="B449" s="28"/>
      <c r="D449" s="140" t="s">
        <v>128</v>
      </c>
      <c r="F449" s="141" t="s">
        <v>658</v>
      </c>
      <c r="L449" s="28"/>
      <c r="M449" s="142"/>
      <c r="T449" s="52"/>
      <c r="AT449" s="16" t="s">
        <v>128</v>
      </c>
      <c r="AU449" s="16" t="s">
        <v>77</v>
      </c>
    </row>
    <row r="450" spans="2:65" s="1" customFormat="1" ht="16.5" customHeight="1">
      <c r="B450" s="127"/>
      <c r="C450" s="128" t="s">
        <v>660</v>
      </c>
      <c r="D450" s="128" t="s">
        <v>121</v>
      </c>
      <c r="E450" s="129" t="s">
        <v>661</v>
      </c>
      <c r="F450" s="130" t="s">
        <v>662</v>
      </c>
      <c r="G450" s="131" t="s">
        <v>167</v>
      </c>
      <c r="H450" s="132">
        <v>8</v>
      </c>
      <c r="I450" s="219"/>
      <c r="J450" s="133">
        <f>ROUND(I450*H450,2)</f>
        <v>0</v>
      </c>
      <c r="K450" s="130" t="s">
        <v>125</v>
      </c>
      <c r="L450" s="28"/>
      <c r="M450" s="134" t="s">
        <v>1</v>
      </c>
      <c r="N450" s="135" t="s">
        <v>33</v>
      </c>
      <c r="O450" s="136">
        <v>0.268</v>
      </c>
      <c r="P450" s="136">
        <f>O450*H450</f>
        <v>2.144</v>
      </c>
      <c r="Q450" s="136">
        <v>0.1554</v>
      </c>
      <c r="R450" s="136">
        <f>Q450*H450</f>
        <v>1.2432</v>
      </c>
      <c r="S450" s="136">
        <v>0</v>
      </c>
      <c r="T450" s="137">
        <f>S450*H450</f>
        <v>0</v>
      </c>
      <c r="AR450" s="138" t="s">
        <v>126</v>
      </c>
      <c r="AT450" s="138" t="s">
        <v>121</v>
      </c>
      <c r="AU450" s="138" t="s">
        <v>77</v>
      </c>
      <c r="AY450" s="16" t="s">
        <v>119</v>
      </c>
      <c r="BE450" s="139">
        <f>IF(N450="základní",J450,0)</f>
        <v>0</v>
      </c>
      <c r="BF450" s="139">
        <f>IF(N450="snížená",J450,0)</f>
        <v>0</v>
      </c>
      <c r="BG450" s="139">
        <f>IF(N450="zákl. přenesená",J450,0)</f>
        <v>0</v>
      </c>
      <c r="BH450" s="139">
        <f>IF(N450="sníž. přenesená",J450,0)</f>
        <v>0</v>
      </c>
      <c r="BI450" s="139">
        <f>IF(N450="nulová",J450,0)</f>
        <v>0</v>
      </c>
      <c r="BJ450" s="16" t="s">
        <v>75</v>
      </c>
      <c r="BK450" s="139">
        <f>ROUND(I450*H450,2)</f>
        <v>0</v>
      </c>
      <c r="BL450" s="16" t="s">
        <v>126</v>
      </c>
      <c r="BM450" s="138" t="s">
        <v>663</v>
      </c>
    </row>
    <row r="451" spans="2:47" s="1" customFormat="1" ht="19.5">
      <c r="B451" s="28"/>
      <c r="D451" s="140" t="s">
        <v>128</v>
      </c>
      <c r="F451" s="141" t="s">
        <v>664</v>
      </c>
      <c r="L451" s="28"/>
      <c r="M451" s="142"/>
      <c r="T451" s="52"/>
      <c r="AT451" s="16" t="s">
        <v>128</v>
      </c>
      <c r="AU451" s="16" t="s">
        <v>77</v>
      </c>
    </row>
    <row r="452" spans="2:47" s="1" customFormat="1" ht="58.5">
      <c r="B452" s="28"/>
      <c r="D452" s="140" t="s">
        <v>130</v>
      </c>
      <c r="F452" s="143" t="s">
        <v>665</v>
      </c>
      <c r="L452" s="28"/>
      <c r="M452" s="142"/>
      <c r="T452" s="52"/>
      <c r="AT452" s="16" t="s">
        <v>130</v>
      </c>
      <c r="AU452" s="16" t="s">
        <v>77</v>
      </c>
    </row>
    <row r="453" spans="2:65" s="1" customFormat="1" ht="16.5" customHeight="1">
      <c r="B453" s="127"/>
      <c r="C453" s="155" t="s">
        <v>666</v>
      </c>
      <c r="D453" s="155" t="s">
        <v>218</v>
      </c>
      <c r="E453" s="156" t="s">
        <v>667</v>
      </c>
      <c r="F453" s="157" t="s">
        <v>668</v>
      </c>
      <c r="G453" s="158" t="s">
        <v>167</v>
      </c>
      <c r="H453" s="159">
        <v>8</v>
      </c>
      <c r="I453" s="220"/>
      <c r="J453" s="160">
        <f>ROUND(I453*H453,2)</f>
        <v>0</v>
      </c>
      <c r="K453" s="157" t="s">
        <v>125</v>
      </c>
      <c r="L453" s="161"/>
      <c r="M453" s="162" t="s">
        <v>1</v>
      </c>
      <c r="N453" s="163" t="s">
        <v>33</v>
      </c>
      <c r="O453" s="136">
        <v>0</v>
      </c>
      <c r="P453" s="136">
        <f>O453*H453</f>
        <v>0</v>
      </c>
      <c r="Q453" s="136">
        <v>0.05612</v>
      </c>
      <c r="R453" s="136">
        <f>Q453*H453</f>
        <v>0.44896</v>
      </c>
      <c r="S453" s="136">
        <v>0</v>
      </c>
      <c r="T453" s="137">
        <f>S453*H453</f>
        <v>0</v>
      </c>
      <c r="AR453" s="138" t="s">
        <v>171</v>
      </c>
      <c r="AT453" s="138" t="s">
        <v>218</v>
      </c>
      <c r="AU453" s="138" t="s">
        <v>77</v>
      </c>
      <c r="AY453" s="16" t="s">
        <v>119</v>
      </c>
      <c r="BE453" s="139">
        <f>IF(N453="základní",J453,0)</f>
        <v>0</v>
      </c>
      <c r="BF453" s="139">
        <f>IF(N453="snížená",J453,0)</f>
        <v>0</v>
      </c>
      <c r="BG453" s="139">
        <f>IF(N453="zákl. přenesená",J453,0)</f>
        <v>0</v>
      </c>
      <c r="BH453" s="139">
        <f>IF(N453="sníž. přenesená",J453,0)</f>
        <v>0</v>
      </c>
      <c r="BI453" s="139">
        <f>IF(N453="nulová",J453,0)</f>
        <v>0</v>
      </c>
      <c r="BJ453" s="16" t="s">
        <v>75</v>
      </c>
      <c r="BK453" s="139">
        <f>ROUND(I453*H453,2)</f>
        <v>0</v>
      </c>
      <c r="BL453" s="16" t="s">
        <v>126</v>
      </c>
      <c r="BM453" s="138" t="s">
        <v>669</v>
      </c>
    </row>
    <row r="454" spans="2:47" s="1" customFormat="1" ht="12">
      <c r="B454" s="28"/>
      <c r="D454" s="140" t="s">
        <v>128</v>
      </c>
      <c r="F454" s="141" t="s">
        <v>668</v>
      </c>
      <c r="L454" s="28"/>
      <c r="M454" s="142"/>
      <c r="T454" s="52"/>
      <c r="AT454" s="16" t="s">
        <v>128</v>
      </c>
      <c r="AU454" s="16" t="s">
        <v>77</v>
      </c>
    </row>
    <row r="455" spans="2:65" s="1" customFormat="1" ht="16.5" customHeight="1">
      <c r="B455" s="127"/>
      <c r="C455" s="128" t="s">
        <v>670</v>
      </c>
      <c r="D455" s="128" t="s">
        <v>121</v>
      </c>
      <c r="E455" s="129" t="s">
        <v>671</v>
      </c>
      <c r="F455" s="130" t="s">
        <v>672</v>
      </c>
      <c r="G455" s="131" t="s">
        <v>167</v>
      </c>
      <c r="H455" s="132">
        <v>8</v>
      </c>
      <c r="I455" s="219"/>
      <c r="J455" s="133">
        <f>ROUND(I455*H455,2)</f>
        <v>0</v>
      </c>
      <c r="K455" s="130" t="s">
        <v>125</v>
      </c>
      <c r="L455" s="28"/>
      <c r="M455" s="134" t="s">
        <v>1</v>
      </c>
      <c r="N455" s="135" t="s">
        <v>33</v>
      </c>
      <c r="O455" s="136">
        <v>0.14</v>
      </c>
      <c r="P455" s="136">
        <f>O455*H455</f>
        <v>1.12</v>
      </c>
      <c r="Q455" s="136">
        <v>0.10095</v>
      </c>
      <c r="R455" s="136">
        <f>Q455*H455</f>
        <v>0.8076</v>
      </c>
      <c r="S455" s="136">
        <v>0</v>
      </c>
      <c r="T455" s="137">
        <f>S455*H455</f>
        <v>0</v>
      </c>
      <c r="AR455" s="138" t="s">
        <v>126</v>
      </c>
      <c r="AT455" s="138" t="s">
        <v>121</v>
      </c>
      <c r="AU455" s="138" t="s">
        <v>77</v>
      </c>
      <c r="AY455" s="16" t="s">
        <v>119</v>
      </c>
      <c r="BE455" s="139">
        <f>IF(N455="základní",J455,0)</f>
        <v>0</v>
      </c>
      <c r="BF455" s="139">
        <f>IF(N455="snížená",J455,0)</f>
        <v>0</v>
      </c>
      <c r="BG455" s="139">
        <f>IF(N455="zákl. přenesená",J455,0)</f>
        <v>0</v>
      </c>
      <c r="BH455" s="139">
        <f>IF(N455="sníž. přenesená",J455,0)</f>
        <v>0</v>
      </c>
      <c r="BI455" s="139">
        <f>IF(N455="nulová",J455,0)</f>
        <v>0</v>
      </c>
      <c r="BJ455" s="16" t="s">
        <v>75</v>
      </c>
      <c r="BK455" s="139">
        <f>ROUND(I455*H455,2)</f>
        <v>0</v>
      </c>
      <c r="BL455" s="16" t="s">
        <v>126</v>
      </c>
      <c r="BM455" s="138" t="s">
        <v>673</v>
      </c>
    </row>
    <row r="456" spans="2:47" s="1" customFormat="1" ht="19.5">
      <c r="B456" s="28"/>
      <c r="D456" s="140" t="s">
        <v>128</v>
      </c>
      <c r="F456" s="141" t="s">
        <v>674</v>
      </c>
      <c r="L456" s="28"/>
      <c r="M456" s="142"/>
      <c r="T456" s="52"/>
      <c r="AT456" s="16" t="s">
        <v>128</v>
      </c>
      <c r="AU456" s="16" t="s">
        <v>77</v>
      </c>
    </row>
    <row r="457" spans="2:47" s="1" customFormat="1" ht="39">
      <c r="B457" s="28"/>
      <c r="D457" s="140" t="s">
        <v>130</v>
      </c>
      <c r="F457" s="143" t="s">
        <v>675</v>
      </c>
      <c r="L457" s="28"/>
      <c r="M457" s="142"/>
      <c r="T457" s="52"/>
      <c r="AT457" s="16" t="s">
        <v>130</v>
      </c>
      <c r="AU457" s="16" t="s">
        <v>77</v>
      </c>
    </row>
    <row r="458" spans="2:65" s="1" customFormat="1" ht="16.5" customHeight="1">
      <c r="B458" s="127"/>
      <c r="C458" s="155" t="s">
        <v>676</v>
      </c>
      <c r="D458" s="155" t="s">
        <v>218</v>
      </c>
      <c r="E458" s="156" t="s">
        <v>677</v>
      </c>
      <c r="F458" s="157" t="s">
        <v>678</v>
      </c>
      <c r="G458" s="158" t="s">
        <v>167</v>
      </c>
      <c r="H458" s="159">
        <v>8</v>
      </c>
      <c r="I458" s="220"/>
      <c r="J458" s="160">
        <f>ROUND(I458*H458,2)</f>
        <v>0</v>
      </c>
      <c r="K458" s="157" t="s">
        <v>125</v>
      </c>
      <c r="L458" s="161"/>
      <c r="M458" s="162" t="s">
        <v>1</v>
      </c>
      <c r="N458" s="163" t="s">
        <v>33</v>
      </c>
      <c r="O458" s="136">
        <v>0</v>
      </c>
      <c r="P458" s="136">
        <f>O458*H458</f>
        <v>0</v>
      </c>
      <c r="Q458" s="136">
        <v>0.028</v>
      </c>
      <c r="R458" s="136">
        <f>Q458*H458</f>
        <v>0.224</v>
      </c>
      <c r="S458" s="136">
        <v>0</v>
      </c>
      <c r="T458" s="137">
        <f>S458*H458</f>
        <v>0</v>
      </c>
      <c r="AR458" s="138" t="s">
        <v>171</v>
      </c>
      <c r="AT458" s="138" t="s">
        <v>218</v>
      </c>
      <c r="AU458" s="138" t="s">
        <v>77</v>
      </c>
      <c r="AY458" s="16" t="s">
        <v>119</v>
      </c>
      <c r="BE458" s="139">
        <f>IF(N458="základní",J458,0)</f>
        <v>0</v>
      </c>
      <c r="BF458" s="139">
        <f>IF(N458="snížená",J458,0)</f>
        <v>0</v>
      </c>
      <c r="BG458" s="139">
        <f>IF(N458="zákl. přenesená",J458,0)</f>
        <v>0</v>
      </c>
      <c r="BH458" s="139">
        <f>IF(N458="sníž. přenesená",J458,0)</f>
        <v>0</v>
      </c>
      <c r="BI458" s="139">
        <f>IF(N458="nulová",J458,0)</f>
        <v>0</v>
      </c>
      <c r="BJ458" s="16" t="s">
        <v>75</v>
      </c>
      <c r="BK458" s="139">
        <f>ROUND(I458*H458,2)</f>
        <v>0</v>
      </c>
      <c r="BL458" s="16" t="s">
        <v>126</v>
      </c>
      <c r="BM458" s="138" t="s">
        <v>679</v>
      </c>
    </row>
    <row r="459" spans="2:47" s="1" customFormat="1" ht="12">
      <c r="B459" s="28"/>
      <c r="D459" s="140" t="s">
        <v>128</v>
      </c>
      <c r="F459" s="141" t="s">
        <v>678</v>
      </c>
      <c r="L459" s="28"/>
      <c r="M459" s="142"/>
      <c r="T459" s="52"/>
      <c r="AT459" s="16" t="s">
        <v>128</v>
      </c>
      <c r="AU459" s="16" t="s">
        <v>77</v>
      </c>
    </row>
    <row r="460" spans="2:65" s="1" customFormat="1" ht="16.5" customHeight="1">
      <c r="B460" s="127"/>
      <c r="C460" s="128" t="s">
        <v>680</v>
      </c>
      <c r="D460" s="128" t="s">
        <v>121</v>
      </c>
      <c r="E460" s="129" t="s">
        <v>681</v>
      </c>
      <c r="F460" s="130" t="s">
        <v>682</v>
      </c>
      <c r="G460" s="131" t="s">
        <v>167</v>
      </c>
      <c r="H460" s="132">
        <v>34</v>
      </c>
      <c r="I460" s="219"/>
      <c r="J460" s="133">
        <f>ROUND(I460*H460,2)</f>
        <v>0</v>
      </c>
      <c r="K460" s="130" t="s">
        <v>125</v>
      </c>
      <c r="L460" s="28"/>
      <c r="M460" s="134" t="s">
        <v>1</v>
      </c>
      <c r="N460" s="135" t="s">
        <v>33</v>
      </c>
      <c r="O460" s="136">
        <v>0.073</v>
      </c>
      <c r="P460" s="136">
        <f>O460*H460</f>
        <v>2.4819999999999998</v>
      </c>
      <c r="Q460" s="136">
        <v>0.00011</v>
      </c>
      <c r="R460" s="136">
        <f>Q460*H460</f>
        <v>0.0037400000000000003</v>
      </c>
      <c r="S460" s="136">
        <v>0</v>
      </c>
      <c r="T460" s="137">
        <f>S460*H460</f>
        <v>0</v>
      </c>
      <c r="AR460" s="138" t="s">
        <v>126</v>
      </c>
      <c r="AT460" s="138" t="s">
        <v>121</v>
      </c>
      <c r="AU460" s="138" t="s">
        <v>77</v>
      </c>
      <c r="AY460" s="16" t="s">
        <v>119</v>
      </c>
      <c r="BE460" s="139">
        <f>IF(N460="základní",J460,0)</f>
        <v>0</v>
      </c>
      <c r="BF460" s="139">
        <f>IF(N460="snížená",J460,0)</f>
        <v>0</v>
      </c>
      <c r="BG460" s="139">
        <f>IF(N460="zákl. přenesená",J460,0)</f>
        <v>0</v>
      </c>
      <c r="BH460" s="139">
        <f>IF(N460="sníž. přenesená",J460,0)</f>
        <v>0</v>
      </c>
      <c r="BI460" s="139">
        <f>IF(N460="nulová",J460,0)</f>
        <v>0</v>
      </c>
      <c r="BJ460" s="16" t="s">
        <v>75</v>
      </c>
      <c r="BK460" s="139">
        <f>ROUND(I460*H460,2)</f>
        <v>0</v>
      </c>
      <c r="BL460" s="16" t="s">
        <v>126</v>
      </c>
      <c r="BM460" s="138" t="s">
        <v>683</v>
      </c>
    </row>
    <row r="461" spans="2:47" s="1" customFormat="1" ht="19.5">
      <c r="B461" s="28"/>
      <c r="D461" s="140" t="s">
        <v>128</v>
      </c>
      <c r="F461" s="141" t="s">
        <v>684</v>
      </c>
      <c r="L461" s="28"/>
      <c r="M461" s="142"/>
      <c r="T461" s="52"/>
      <c r="AT461" s="16" t="s">
        <v>128</v>
      </c>
      <c r="AU461" s="16" t="s">
        <v>77</v>
      </c>
    </row>
    <row r="462" spans="2:47" s="1" customFormat="1" ht="29.25">
      <c r="B462" s="28"/>
      <c r="D462" s="140" t="s">
        <v>130</v>
      </c>
      <c r="F462" s="143" t="s">
        <v>685</v>
      </c>
      <c r="L462" s="28"/>
      <c r="M462" s="142"/>
      <c r="T462" s="52"/>
      <c r="AT462" s="16" t="s">
        <v>130</v>
      </c>
      <c r="AU462" s="16" t="s">
        <v>77</v>
      </c>
    </row>
    <row r="463" spans="2:51" s="13" customFormat="1" ht="12">
      <c r="B463" s="150"/>
      <c r="D463" s="140" t="s">
        <v>132</v>
      </c>
      <c r="E463" s="151" t="s">
        <v>1</v>
      </c>
      <c r="F463" s="152" t="s">
        <v>686</v>
      </c>
      <c r="H463" s="151" t="s">
        <v>1</v>
      </c>
      <c r="L463" s="150"/>
      <c r="M463" s="153"/>
      <c r="T463" s="154"/>
      <c r="AT463" s="151" t="s">
        <v>132</v>
      </c>
      <c r="AU463" s="151" t="s">
        <v>77</v>
      </c>
      <c r="AV463" s="13" t="s">
        <v>75</v>
      </c>
      <c r="AW463" s="13" t="s">
        <v>25</v>
      </c>
      <c r="AX463" s="13" t="s">
        <v>67</v>
      </c>
      <c r="AY463" s="151" t="s">
        <v>119</v>
      </c>
    </row>
    <row r="464" spans="2:51" s="12" customFormat="1" ht="12">
      <c r="B464" s="144"/>
      <c r="D464" s="140" t="s">
        <v>132</v>
      </c>
      <c r="E464" s="145" t="s">
        <v>1</v>
      </c>
      <c r="F464" s="146" t="s">
        <v>687</v>
      </c>
      <c r="H464" s="147">
        <v>24</v>
      </c>
      <c r="L464" s="144"/>
      <c r="M464" s="148"/>
      <c r="T464" s="149"/>
      <c r="AT464" s="145" t="s">
        <v>132</v>
      </c>
      <c r="AU464" s="145" t="s">
        <v>77</v>
      </c>
      <c r="AV464" s="12" t="s">
        <v>77</v>
      </c>
      <c r="AW464" s="12" t="s">
        <v>25</v>
      </c>
      <c r="AX464" s="12" t="s">
        <v>67</v>
      </c>
      <c r="AY464" s="145" t="s">
        <v>119</v>
      </c>
    </row>
    <row r="465" spans="2:51" s="13" customFormat="1" ht="12">
      <c r="B465" s="150"/>
      <c r="D465" s="140" t="s">
        <v>132</v>
      </c>
      <c r="E465" s="151" t="s">
        <v>1</v>
      </c>
      <c r="F465" s="152" t="s">
        <v>688</v>
      </c>
      <c r="H465" s="151" t="s">
        <v>1</v>
      </c>
      <c r="L465" s="150"/>
      <c r="M465" s="153"/>
      <c r="T465" s="154"/>
      <c r="AT465" s="151" t="s">
        <v>132</v>
      </c>
      <c r="AU465" s="151" t="s">
        <v>77</v>
      </c>
      <c r="AV465" s="13" t="s">
        <v>75</v>
      </c>
      <c r="AW465" s="13" t="s">
        <v>25</v>
      </c>
      <c r="AX465" s="13" t="s">
        <v>67</v>
      </c>
      <c r="AY465" s="151" t="s">
        <v>119</v>
      </c>
    </row>
    <row r="466" spans="2:51" s="12" customFormat="1" ht="12">
      <c r="B466" s="144"/>
      <c r="D466" s="140" t="s">
        <v>132</v>
      </c>
      <c r="E466" s="145" t="s">
        <v>1</v>
      </c>
      <c r="F466" s="146" t="s">
        <v>689</v>
      </c>
      <c r="H466" s="147">
        <v>10</v>
      </c>
      <c r="L466" s="144"/>
      <c r="M466" s="148"/>
      <c r="T466" s="149"/>
      <c r="AT466" s="145" t="s">
        <v>132</v>
      </c>
      <c r="AU466" s="145" t="s">
        <v>77</v>
      </c>
      <c r="AV466" s="12" t="s">
        <v>77</v>
      </c>
      <c r="AW466" s="12" t="s">
        <v>25</v>
      </c>
      <c r="AX466" s="12" t="s">
        <v>67</v>
      </c>
      <c r="AY466" s="145" t="s">
        <v>119</v>
      </c>
    </row>
    <row r="467" spans="2:51" s="14" customFormat="1" ht="12">
      <c r="B467" s="164"/>
      <c r="D467" s="140" t="s">
        <v>132</v>
      </c>
      <c r="E467" s="165" t="s">
        <v>1</v>
      </c>
      <c r="F467" s="166" t="s">
        <v>424</v>
      </c>
      <c r="H467" s="167">
        <v>34</v>
      </c>
      <c r="L467" s="164"/>
      <c r="M467" s="168"/>
      <c r="T467" s="169"/>
      <c r="AT467" s="165" t="s">
        <v>132</v>
      </c>
      <c r="AU467" s="165" t="s">
        <v>77</v>
      </c>
      <c r="AV467" s="14" t="s">
        <v>126</v>
      </c>
      <c r="AW467" s="14" t="s">
        <v>25</v>
      </c>
      <c r="AX467" s="14" t="s">
        <v>75</v>
      </c>
      <c r="AY467" s="165" t="s">
        <v>119</v>
      </c>
    </row>
    <row r="468" spans="2:65" s="1" customFormat="1" ht="16.5" customHeight="1">
      <c r="B468" s="127"/>
      <c r="C468" s="128" t="s">
        <v>690</v>
      </c>
      <c r="D468" s="128" t="s">
        <v>121</v>
      </c>
      <c r="E468" s="129" t="s">
        <v>691</v>
      </c>
      <c r="F468" s="130" t="s">
        <v>692</v>
      </c>
      <c r="G468" s="131" t="s">
        <v>167</v>
      </c>
      <c r="H468" s="132">
        <v>28</v>
      </c>
      <c r="I468" s="219"/>
      <c r="J468" s="133">
        <f>ROUND(I468*H468,2)</f>
        <v>0</v>
      </c>
      <c r="K468" s="130" t="s">
        <v>125</v>
      </c>
      <c r="L468" s="28"/>
      <c r="M468" s="134" t="s">
        <v>1</v>
      </c>
      <c r="N468" s="135" t="s">
        <v>33</v>
      </c>
      <c r="O468" s="136">
        <v>0.196</v>
      </c>
      <c r="P468" s="136">
        <f>O468*H468</f>
        <v>5.488</v>
      </c>
      <c r="Q468" s="136">
        <v>0</v>
      </c>
      <c r="R468" s="136">
        <f>Q468*H468</f>
        <v>0</v>
      </c>
      <c r="S468" s="136">
        <v>0</v>
      </c>
      <c r="T468" s="137">
        <f>S468*H468</f>
        <v>0</v>
      </c>
      <c r="AR468" s="138" t="s">
        <v>126</v>
      </c>
      <c r="AT468" s="138" t="s">
        <v>121</v>
      </c>
      <c r="AU468" s="138" t="s">
        <v>77</v>
      </c>
      <c r="AY468" s="16" t="s">
        <v>119</v>
      </c>
      <c r="BE468" s="139">
        <f>IF(N468="základní",J468,0)</f>
        <v>0</v>
      </c>
      <c r="BF468" s="139">
        <f>IF(N468="snížená",J468,0)</f>
        <v>0</v>
      </c>
      <c r="BG468" s="139">
        <f>IF(N468="zákl. přenesená",J468,0)</f>
        <v>0</v>
      </c>
      <c r="BH468" s="139">
        <f>IF(N468="sníž. přenesená",J468,0)</f>
        <v>0</v>
      </c>
      <c r="BI468" s="139">
        <f>IF(N468="nulová",J468,0)</f>
        <v>0</v>
      </c>
      <c r="BJ468" s="16" t="s">
        <v>75</v>
      </c>
      <c r="BK468" s="139">
        <f>ROUND(I468*H468,2)</f>
        <v>0</v>
      </c>
      <c r="BL468" s="16" t="s">
        <v>126</v>
      </c>
      <c r="BM468" s="138" t="s">
        <v>693</v>
      </c>
    </row>
    <row r="469" spans="2:47" s="1" customFormat="1" ht="12">
      <c r="B469" s="28"/>
      <c r="D469" s="140" t="s">
        <v>128</v>
      </c>
      <c r="F469" s="141" t="s">
        <v>694</v>
      </c>
      <c r="L469" s="28"/>
      <c r="M469" s="142"/>
      <c r="T469" s="52"/>
      <c r="AT469" s="16" t="s">
        <v>128</v>
      </c>
      <c r="AU469" s="16" t="s">
        <v>77</v>
      </c>
    </row>
    <row r="470" spans="2:47" s="1" customFormat="1" ht="19.5">
      <c r="B470" s="28"/>
      <c r="D470" s="140" t="s">
        <v>130</v>
      </c>
      <c r="F470" s="143" t="s">
        <v>695</v>
      </c>
      <c r="L470" s="28"/>
      <c r="M470" s="142"/>
      <c r="T470" s="52"/>
      <c r="AT470" s="16" t="s">
        <v>130</v>
      </c>
      <c r="AU470" s="16" t="s">
        <v>77</v>
      </c>
    </row>
    <row r="471" spans="2:65" s="1" customFormat="1" ht="16.5" customHeight="1">
      <c r="B471" s="127"/>
      <c r="C471" s="128" t="s">
        <v>696</v>
      </c>
      <c r="D471" s="128" t="s">
        <v>121</v>
      </c>
      <c r="E471" s="129" t="s">
        <v>697</v>
      </c>
      <c r="F471" s="130" t="s">
        <v>698</v>
      </c>
      <c r="G471" s="131" t="s">
        <v>199</v>
      </c>
      <c r="H471" s="132">
        <v>0.06</v>
      </c>
      <c r="I471" s="219"/>
      <c r="J471" s="133">
        <f>ROUND(I471*H471,2)</f>
        <v>0</v>
      </c>
      <c r="K471" s="130" t="s">
        <v>125</v>
      </c>
      <c r="L471" s="28"/>
      <c r="M471" s="134" t="s">
        <v>1</v>
      </c>
      <c r="N471" s="135" t="s">
        <v>33</v>
      </c>
      <c r="O471" s="136">
        <v>132</v>
      </c>
      <c r="P471" s="136">
        <f>O471*H471</f>
        <v>7.92</v>
      </c>
      <c r="Q471" s="136">
        <v>2.56231</v>
      </c>
      <c r="R471" s="136">
        <f>Q471*H471</f>
        <v>0.1537386</v>
      </c>
      <c r="S471" s="136">
        <v>0</v>
      </c>
      <c r="T471" s="137">
        <f>S471*H471</f>
        <v>0</v>
      </c>
      <c r="AR471" s="138" t="s">
        <v>126</v>
      </c>
      <c r="AT471" s="138" t="s">
        <v>121</v>
      </c>
      <c r="AU471" s="138" t="s">
        <v>77</v>
      </c>
      <c r="AY471" s="16" t="s">
        <v>119</v>
      </c>
      <c r="BE471" s="139">
        <f>IF(N471="základní",J471,0)</f>
        <v>0</v>
      </c>
      <c r="BF471" s="139">
        <f>IF(N471="snížená",J471,0)</f>
        <v>0</v>
      </c>
      <c r="BG471" s="139">
        <f>IF(N471="zákl. přenesená",J471,0)</f>
        <v>0</v>
      </c>
      <c r="BH471" s="139">
        <f>IF(N471="sníž. přenesená",J471,0)</f>
        <v>0</v>
      </c>
      <c r="BI471" s="139">
        <f>IF(N471="nulová",J471,0)</f>
        <v>0</v>
      </c>
      <c r="BJ471" s="16" t="s">
        <v>75</v>
      </c>
      <c r="BK471" s="139">
        <f>ROUND(I471*H471,2)</f>
        <v>0</v>
      </c>
      <c r="BL471" s="16" t="s">
        <v>126</v>
      </c>
      <c r="BM471" s="138" t="s">
        <v>699</v>
      </c>
    </row>
    <row r="472" spans="2:47" s="1" customFormat="1" ht="12">
      <c r="B472" s="28"/>
      <c r="D472" s="140" t="s">
        <v>128</v>
      </c>
      <c r="F472" s="141" t="s">
        <v>700</v>
      </c>
      <c r="L472" s="28"/>
      <c r="M472" s="142"/>
      <c r="T472" s="52"/>
      <c r="AT472" s="16" t="s">
        <v>128</v>
      </c>
      <c r="AU472" s="16" t="s">
        <v>77</v>
      </c>
    </row>
    <row r="473" spans="2:47" s="1" customFormat="1" ht="39">
      <c r="B473" s="28"/>
      <c r="D473" s="140" t="s">
        <v>130</v>
      </c>
      <c r="F473" s="143" t="s">
        <v>701</v>
      </c>
      <c r="L473" s="28"/>
      <c r="M473" s="142"/>
      <c r="T473" s="52"/>
      <c r="AT473" s="16" t="s">
        <v>130</v>
      </c>
      <c r="AU473" s="16" t="s">
        <v>77</v>
      </c>
    </row>
    <row r="474" spans="2:51" s="12" customFormat="1" ht="12">
      <c r="B474" s="144"/>
      <c r="D474" s="140" t="s">
        <v>132</v>
      </c>
      <c r="E474" s="145" t="s">
        <v>1</v>
      </c>
      <c r="F474" s="146" t="s">
        <v>702</v>
      </c>
      <c r="H474" s="147">
        <v>0.06</v>
      </c>
      <c r="L474" s="144"/>
      <c r="M474" s="148"/>
      <c r="T474" s="149"/>
      <c r="AT474" s="145" t="s">
        <v>132</v>
      </c>
      <c r="AU474" s="145" t="s">
        <v>77</v>
      </c>
      <c r="AV474" s="12" t="s">
        <v>77</v>
      </c>
      <c r="AW474" s="12" t="s">
        <v>25</v>
      </c>
      <c r="AX474" s="12" t="s">
        <v>75</v>
      </c>
      <c r="AY474" s="145" t="s">
        <v>119</v>
      </c>
    </row>
    <row r="475" spans="2:65" s="1" customFormat="1" ht="16.5" customHeight="1">
      <c r="B475" s="127"/>
      <c r="C475" s="128" t="s">
        <v>703</v>
      </c>
      <c r="D475" s="128" t="s">
        <v>121</v>
      </c>
      <c r="E475" s="129" t="s">
        <v>704</v>
      </c>
      <c r="F475" s="130" t="s">
        <v>705</v>
      </c>
      <c r="G475" s="131" t="s">
        <v>242</v>
      </c>
      <c r="H475" s="132">
        <v>4</v>
      </c>
      <c r="I475" s="219"/>
      <c r="J475" s="133">
        <f>ROUND(I475*H475,2)</f>
        <v>0</v>
      </c>
      <c r="K475" s="130" t="s">
        <v>125</v>
      </c>
      <c r="L475" s="28"/>
      <c r="M475" s="134" t="s">
        <v>1</v>
      </c>
      <c r="N475" s="135" t="s">
        <v>33</v>
      </c>
      <c r="O475" s="136">
        <v>0.82</v>
      </c>
      <c r="P475" s="136">
        <f>O475*H475</f>
        <v>3.28</v>
      </c>
      <c r="Q475" s="136">
        <v>0.00187</v>
      </c>
      <c r="R475" s="136">
        <f>Q475*H475</f>
        <v>0.00748</v>
      </c>
      <c r="S475" s="136">
        <v>0</v>
      </c>
      <c r="T475" s="137">
        <f>S475*H475</f>
        <v>0</v>
      </c>
      <c r="AR475" s="138" t="s">
        <v>126</v>
      </c>
      <c r="AT475" s="138" t="s">
        <v>121</v>
      </c>
      <c r="AU475" s="138" t="s">
        <v>77</v>
      </c>
      <c r="AY475" s="16" t="s">
        <v>119</v>
      </c>
      <c r="BE475" s="139">
        <f>IF(N475="základní",J475,0)</f>
        <v>0</v>
      </c>
      <c r="BF475" s="139">
        <f>IF(N475="snížená",J475,0)</f>
        <v>0</v>
      </c>
      <c r="BG475" s="139">
        <f>IF(N475="zákl. přenesená",J475,0)</f>
        <v>0</v>
      </c>
      <c r="BH475" s="139">
        <f>IF(N475="sníž. přenesená",J475,0)</f>
        <v>0</v>
      </c>
      <c r="BI475" s="139">
        <f>IF(N475="nulová",J475,0)</f>
        <v>0</v>
      </c>
      <c r="BJ475" s="16" t="s">
        <v>75</v>
      </c>
      <c r="BK475" s="139">
        <f>ROUND(I475*H475,2)</f>
        <v>0</v>
      </c>
      <c r="BL475" s="16" t="s">
        <v>126</v>
      </c>
      <c r="BM475" s="138" t="s">
        <v>706</v>
      </c>
    </row>
    <row r="476" spans="2:47" s="1" customFormat="1" ht="12">
      <c r="B476" s="28"/>
      <c r="D476" s="140" t="s">
        <v>128</v>
      </c>
      <c r="F476" s="141" t="s">
        <v>707</v>
      </c>
      <c r="L476" s="28"/>
      <c r="M476" s="142"/>
      <c r="T476" s="52"/>
      <c r="AT476" s="16" t="s">
        <v>128</v>
      </c>
      <c r="AU476" s="16" t="s">
        <v>77</v>
      </c>
    </row>
    <row r="477" spans="2:47" s="1" customFormat="1" ht="126.75">
      <c r="B477" s="28"/>
      <c r="D477" s="140" t="s">
        <v>130</v>
      </c>
      <c r="F477" s="143" t="s">
        <v>708</v>
      </c>
      <c r="L477" s="28"/>
      <c r="M477" s="142"/>
      <c r="T477" s="52"/>
      <c r="AT477" s="16" t="s">
        <v>130</v>
      </c>
      <c r="AU477" s="16" t="s">
        <v>77</v>
      </c>
    </row>
    <row r="478" spans="2:65" s="1" customFormat="1" ht="16.5" customHeight="1">
      <c r="B478" s="127"/>
      <c r="C478" s="155" t="s">
        <v>709</v>
      </c>
      <c r="D478" s="155" t="s">
        <v>218</v>
      </c>
      <c r="E478" s="156" t="s">
        <v>710</v>
      </c>
      <c r="F478" s="157" t="s">
        <v>711</v>
      </c>
      <c r="G478" s="158" t="s">
        <v>242</v>
      </c>
      <c r="H478" s="159">
        <v>4</v>
      </c>
      <c r="I478" s="220"/>
      <c r="J478" s="160">
        <f>ROUND(I478*H478,2)</f>
        <v>0</v>
      </c>
      <c r="K478" s="157" t="s">
        <v>1</v>
      </c>
      <c r="L478" s="161"/>
      <c r="M478" s="162" t="s">
        <v>1</v>
      </c>
      <c r="N478" s="163" t="s">
        <v>33</v>
      </c>
      <c r="O478" s="136">
        <v>0</v>
      </c>
      <c r="P478" s="136">
        <f>O478*H478</f>
        <v>0</v>
      </c>
      <c r="Q478" s="136">
        <v>0</v>
      </c>
      <c r="R478" s="136">
        <f>Q478*H478</f>
        <v>0</v>
      </c>
      <c r="S478" s="136">
        <v>0</v>
      </c>
      <c r="T478" s="137">
        <f>S478*H478</f>
        <v>0</v>
      </c>
      <c r="AR478" s="138" t="s">
        <v>171</v>
      </c>
      <c r="AT478" s="138" t="s">
        <v>218</v>
      </c>
      <c r="AU478" s="138" t="s">
        <v>77</v>
      </c>
      <c r="AY478" s="16" t="s">
        <v>119</v>
      </c>
      <c r="BE478" s="139">
        <f>IF(N478="základní",J478,0)</f>
        <v>0</v>
      </c>
      <c r="BF478" s="139">
        <f>IF(N478="snížená",J478,0)</f>
        <v>0</v>
      </c>
      <c r="BG478" s="139">
        <f>IF(N478="zákl. přenesená",J478,0)</f>
        <v>0</v>
      </c>
      <c r="BH478" s="139">
        <f>IF(N478="sníž. přenesená",J478,0)</f>
        <v>0</v>
      </c>
      <c r="BI478" s="139">
        <f>IF(N478="nulová",J478,0)</f>
        <v>0</v>
      </c>
      <c r="BJ478" s="16" t="s">
        <v>75</v>
      </c>
      <c r="BK478" s="139">
        <f>ROUND(I478*H478,2)</f>
        <v>0</v>
      </c>
      <c r="BL478" s="16" t="s">
        <v>126</v>
      </c>
      <c r="BM478" s="138" t="s">
        <v>712</v>
      </c>
    </row>
    <row r="479" spans="2:47" s="1" customFormat="1" ht="12">
      <c r="B479" s="28"/>
      <c r="D479" s="140" t="s">
        <v>128</v>
      </c>
      <c r="F479" s="141" t="s">
        <v>713</v>
      </c>
      <c r="L479" s="28"/>
      <c r="M479" s="142"/>
      <c r="T479" s="52"/>
      <c r="AT479" s="16" t="s">
        <v>128</v>
      </c>
      <c r="AU479" s="16" t="s">
        <v>77</v>
      </c>
    </row>
    <row r="480" spans="2:65" s="1" customFormat="1" ht="16.5" customHeight="1">
      <c r="B480" s="127"/>
      <c r="C480" s="128" t="s">
        <v>714</v>
      </c>
      <c r="D480" s="128" t="s">
        <v>121</v>
      </c>
      <c r="E480" s="129" t="s">
        <v>715</v>
      </c>
      <c r="F480" s="130" t="s">
        <v>716</v>
      </c>
      <c r="G480" s="131" t="s">
        <v>199</v>
      </c>
      <c r="H480" s="132">
        <v>86.4</v>
      </c>
      <c r="I480" s="219"/>
      <c r="J480" s="133">
        <f>ROUND(I480*H480,2)</f>
        <v>0</v>
      </c>
      <c r="K480" s="130" t="s">
        <v>125</v>
      </c>
      <c r="L480" s="28"/>
      <c r="M480" s="134" t="s">
        <v>1</v>
      </c>
      <c r="N480" s="135" t="s">
        <v>33</v>
      </c>
      <c r="O480" s="136">
        <v>1.34</v>
      </c>
      <c r="P480" s="136">
        <f>O480*H480</f>
        <v>115.77600000000001</v>
      </c>
      <c r="Q480" s="136">
        <v>0.00088</v>
      </c>
      <c r="R480" s="136">
        <f>Q480*H480</f>
        <v>0.076032</v>
      </c>
      <c r="S480" s="136">
        <v>0</v>
      </c>
      <c r="T480" s="137">
        <f>S480*H480</f>
        <v>0</v>
      </c>
      <c r="AR480" s="138" t="s">
        <v>126</v>
      </c>
      <c r="AT480" s="138" t="s">
        <v>121</v>
      </c>
      <c r="AU480" s="138" t="s">
        <v>77</v>
      </c>
      <c r="AY480" s="16" t="s">
        <v>119</v>
      </c>
      <c r="BE480" s="139">
        <f>IF(N480="základní",J480,0)</f>
        <v>0</v>
      </c>
      <c r="BF480" s="139">
        <f>IF(N480="snížená",J480,0)</f>
        <v>0</v>
      </c>
      <c r="BG480" s="139">
        <f>IF(N480="zákl. přenesená",J480,0)</f>
        <v>0</v>
      </c>
      <c r="BH480" s="139">
        <f>IF(N480="sníž. přenesená",J480,0)</f>
        <v>0</v>
      </c>
      <c r="BI480" s="139">
        <f>IF(N480="nulová",J480,0)</f>
        <v>0</v>
      </c>
      <c r="BJ480" s="16" t="s">
        <v>75</v>
      </c>
      <c r="BK480" s="139">
        <f>ROUND(I480*H480,2)</f>
        <v>0</v>
      </c>
      <c r="BL480" s="16" t="s">
        <v>126</v>
      </c>
      <c r="BM480" s="138" t="s">
        <v>717</v>
      </c>
    </row>
    <row r="481" spans="2:47" s="1" customFormat="1" ht="12">
      <c r="B481" s="28"/>
      <c r="D481" s="140" t="s">
        <v>128</v>
      </c>
      <c r="F481" s="141" t="s">
        <v>718</v>
      </c>
      <c r="L481" s="28"/>
      <c r="M481" s="142"/>
      <c r="T481" s="52"/>
      <c r="AT481" s="16" t="s">
        <v>128</v>
      </c>
      <c r="AU481" s="16" t="s">
        <v>77</v>
      </c>
    </row>
    <row r="482" spans="2:47" s="1" customFormat="1" ht="107.25">
      <c r="B482" s="28"/>
      <c r="D482" s="140" t="s">
        <v>130</v>
      </c>
      <c r="F482" s="143" t="s">
        <v>719</v>
      </c>
      <c r="L482" s="28"/>
      <c r="M482" s="142"/>
      <c r="T482" s="52"/>
      <c r="AT482" s="16" t="s">
        <v>130</v>
      </c>
      <c r="AU482" s="16" t="s">
        <v>77</v>
      </c>
    </row>
    <row r="483" spans="2:51" s="12" customFormat="1" ht="12">
      <c r="B483" s="144"/>
      <c r="D483" s="140" t="s">
        <v>132</v>
      </c>
      <c r="E483" s="145" t="s">
        <v>1</v>
      </c>
      <c r="F483" s="146" t="s">
        <v>720</v>
      </c>
      <c r="H483" s="147">
        <v>86.4</v>
      </c>
      <c r="L483" s="144"/>
      <c r="M483" s="148"/>
      <c r="T483" s="149"/>
      <c r="AT483" s="145" t="s">
        <v>132</v>
      </c>
      <c r="AU483" s="145" t="s">
        <v>77</v>
      </c>
      <c r="AV483" s="12" t="s">
        <v>77</v>
      </c>
      <c r="AW483" s="12" t="s">
        <v>25</v>
      </c>
      <c r="AX483" s="12" t="s">
        <v>75</v>
      </c>
      <c r="AY483" s="145" t="s">
        <v>119</v>
      </c>
    </row>
    <row r="484" spans="2:65" s="1" customFormat="1" ht="16.5" customHeight="1">
      <c r="B484" s="127"/>
      <c r="C484" s="128" t="s">
        <v>721</v>
      </c>
      <c r="D484" s="128" t="s">
        <v>121</v>
      </c>
      <c r="E484" s="129" t="s">
        <v>722</v>
      </c>
      <c r="F484" s="130" t="s">
        <v>723</v>
      </c>
      <c r="G484" s="131" t="s">
        <v>199</v>
      </c>
      <c r="H484" s="132">
        <v>86.4</v>
      </c>
      <c r="I484" s="219"/>
      <c r="J484" s="133">
        <f>ROUND(I484*H484,2)</f>
        <v>0</v>
      </c>
      <c r="K484" s="130" t="s">
        <v>125</v>
      </c>
      <c r="L484" s="28"/>
      <c r="M484" s="134" t="s">
        <v>1</v>
      </c>
      <c r="N484" s="135" t="s">
        <v>33</v>
      </c>
      <c r="O484" s="136">
        <v>0.3</v>
      </c>
      <c r="P484" s="136">
        <f>O484*H484</f>
        <v>25.92</v>
      </c>
      <c r="Q484" s="136">
        <v>0</v>
      </c>
      <c r="R484" s="136">
        <f>Q484*H484</f>
        <v>0</v>
      </c>
      <c r="S484" s="136">
        <v>0</v>
      </c>
      <c r="T484" s="137">
        <f>S484*H484</f>
        <v>0</v>
      </c>
      <c r="AR484" s="138" t="s">
        <v>126</v>
      </c>
      <c r="AT484" s="138" t="s">
        <v>121</v>
      </c>
      <c r="AU484" s="138" t="s">
        <v>77</v>
      </c>
      <c r="AY484" s="16" t="s">
        <v>119</v>
      </c>
      <c r="BE484" s="139">
        <f>IF(N484="základní",J484,0)</f>
        <v>0</v>
      </c>
      <c r="BF484" s="139">
        <f>IF(N484="snížená",J484,0)</f>
        <v>0</v>
      </c>
      <c r="BG484" s="139">
        <f>IF(N484="zákl. přenesená",J484,0)</f>
        <v>0</v>
      </c>
      <c r="BH484" s="139">
        <f>IF(N484="sníž. přenesená",J484,0)</f>
        <v>0</v>
      </c>
      <c r="BI484" s="139">
        <f>IF(N484="nulová",J484,0)</f>
        <v>0</v>
      </c>
      <c r="BJ484" s="16" t="s">
        <v>75</v>
      </c>
      <c r="BK484" s="139">
        <f>ROUND(I484*H484,2)</f>
        <v>0</v>
      </c>
      <c r="BL484" s="16" t="s">
        <v>126</v>
      </c>
      <c r="BM484" s="138" t="s">
        <v>724</v>
      </c>
    </row>
    <row r="485" spans="2:47" s="1" customFormat="1" ht="12">
      <c r="B485" s="28"/>
      <c r="D485" s="140" t="s">
        <v>128</v>
      </c>
      <c r="F485" s="141" t="s">
        <v>725</v>
      </c>
      <c r="L485" s="28"/>
      <c r="M485" s="142"/>
      <c r="T485" s="52"/>
      <c r="AT485" s="16" t="s">
        <v>128</v>
      </c>
      <c r="AU485" s="16" t="s">
        <v>77</v>
      </c>
    </row>
    <row r="486" spans="2:47" s="1" customFormat="1" ht="107.25">
      <c r="B486" s="28"/>
      <c r="D486" s="140" t="s">
        <v>130</v>
      </c>
      <c r="F486" s="143" t="s">
        <v>719</v>
      </c>
      <c r="L486" s="28"/>
      <c r="M486" s="142"/>
      <c r="T486" s="52"/>
      <c r="AT486" s="16" t="s">
        <v>130</v>
      </c>
      <c r="AU486" s="16" t="s">
        <v>77</v>
      </c>
    </row>
    <row r="487" spans="2:65" s="1" customFormat="1" ht="16.5" customHeight="1">
      <c r="B487" s="127"/>
      <c r="C487" s="128" t="s">
        <v>726</v>
      </c>
      <c r="D487" s="128" t="s">
        <v>121</v>
      </c>
      <c r="E487" s="129" t="s">
        <v>727</v>
      </c>
      <c r="F487" s="130" t="s">
        <v>728</v>
      </c>
      <c r="G487" s="131" t="s">
        <v>199</v>
      </c>
      <c r="H487" s="132">
        <v>86.4</v>
      </c>
      <c r="I487" s="219"/>
      <c r="J487" s="133">
        <f>ROUND(I487*H487,2)</f>
        <v>0</v>
      </c>
      <c r="K487" s="130" t="s">
        <v>125</v>
      </c>
      <c r="L487" s="28"/>
      <c r="M487" s="134" t="s">
        <v>1</v>
      </c>
      <c r="N487" s="135" t="s">
        <v>33</v>
      </c>
      <c r="O487" s="136">
        <v>0</v>
      </c>
      <c r="P487" s="136">
        <f>O487*H487</f>
        <v>0</v>
      </c>
      <c r="Q487" s="136">
        <v>0</v>
      </c>
      <c r="R487" s="136">
        <f>Q487*H487</f>
        <v>0</v>
      </c>
      <c r="S487" s="136">
        <v>0</v>
      </c>
      <c r="T487" s="137">
        <f>S487*H487</f>
        <v>0</v>
      </c>
      <c r="AR487" s="138" t="s">
        <v>126</v>
      </c>
      <c r="AT487" s="138" t="s">
        <v>121</v>
      </c>
      <c r="AU487" s="138" t="s">
        <v>77</v>
      </c>
      <c r="AY487" s="16" t="s">
        <v>119</v>
      </c>
      <c r="BE487" s="139">
        <f>IF(N487="základní",J487,0)</f>
        <v>0</v>
      </c>
      <c r="BF487" s="139">
        <f>IF(N487="snížená",J487,0)</f>
        <v>0</v>
      </c>
      <c r="BG487" s="139">
        <f>IF(N487="zákl. přenesená",J487,0)</f>
        <v>0</v>
      </c>
      <c r="BH487" s="139">
        <f>IF(N487="sníž. přenesená",J487,0)</f>
        <v>0</v>
      </c>
      <c r="BI487" s="139">
        <f>IF(N487="nulová",J487,0)</f>
        <v>0</v>
      </c>
      <c r="BJ487" s="16" t="s">
        <v>75</v>
      </c>
      <c r="BK487" s="139">
        <f>ROUND(I487*H487,2)</f>
        <v>0</v>
      </c>
      <c r="BL487" s="16" t="s">
        <v>126</v>
      </c>
      <c r="BM487" s="138" t="s">
        <v>729</v>
      </c>
    </row>
    <row r="488" spans="2:47" s="1" customFormat="1" ht="12">
      <c r="B488" s="28"/>
      <c r="D488" s="140" t="s">
        <v>128</v>
      </c>
      <c r="F488" s="141" t="s">
        <v>730</v>
      </c>
      <c r="L488" s="28"/>
      <c r="M488" s="142"/>
      <c r="T488" s="52"/>
      <c r="AT488" s="16" t="s">
        <v>128</v>
      </c>
      <c r="AU488" s="16" t="s">
        <v>77</v>
      </c>
    </row>
    <row r="489" spans="2:47" s="1" customFormat="1" ht="107.25">
      <c r="B489" s="28"/>
      <c r="D489" s="140" t="s">
        <v>130</v>
      </c>
      <c r="F489" s="143" t="s">
        <v>719</v>
      </c>
      <c r="L489" s="28"/>
      <c r="M489" s="142"/>
      <c r="T489" s="52"/>
      <c r="AT489" s="16" t="s">
        <v>130</v>
      </c>
      <c r="AU489" s="16" t="s">
        <v>77</v>
      </c>
    </row>
    <row r="490" spans="2:65" s="1" customFormat="1" ht="16.5" customHeight="1">
      <c r="B490" s="127"/>
      <c r="C490" s="128" t="s">
        <v>731</v>
      </c>
      <c r="D490" s="128" t="s">
        <v>121</v>
      </c>
      <c r="E490" s="129" t="s">
        <v>732</v>
      </c>
      <c r="F490" s="130" t="s">
        <v>733</v>
      </c>
      <c r="G490" s="131" t="s">
        <v>199</v>
      </c>
      <c r="H490" s="132">
        <v>56</v>
      </c>
      <c r="I490" s="219"/>
      <c r="J490" s="133">
        <f>ROUND(I490*H490,2)</f>
        <v>0</v>
      </c>
      <c r="K490" s="130" t="s">
        <v>125</v>
      </c>
      <c r="L490" s="28"/>
      <c r="M490" s="134" t="s">
        <v>1</v>
      </c>
      <c r="N490" s="135" t="s">
        <v>33</v>
      </c>
      <c r="O490" s="136">
        <v>5.236</v>
      </c>
      <c r="P490" s="136">
        <f>O490*H490</f>
        <v>293.216</v>
      </c>
      <c r="Q490" s="136">
        <v>0.12</v>
      </c>
      <c r="R490" s="136">
        <f>Q490*H490</f>
        <v>6.72</v>
      </c>
      <c r="S490" s="136">
        <v>2.2</v>
      </c>
      <c r="T490" s="137">
        <f>S490*H490</f>
        <v>123.20000000000002</v>
      </c>
      <c r="AR490" s="138" t="s">
        <v>126</v>
      </c>
      <c r="AT490" s="138" t="s">
        <v>121</v>
      </c>
      <c r="AU490" s="138" t="s">
        <v>77</v>
      </c>
      <c r="AY490" s="16" t="s">
        <v>119</v>
      </c>
      <c r="BE490" s="139">
        <f>IF(N490="základní",J490,0)</f>
        <v>0</v>
      </c>
      <c r="BF490" s="139">
        <f>IF(N490="snížená",J490,0)</f>
        <v>0</v>
      </c>
      <c r="BG490" s="139">
        <f>IF(N490="zákl. přenesená",J490,0)</f>
        <v>0</v>
      </c>
      <c r="BH490" s="139">
        <f>IF(N490="sníž. přenesená",J490,0)</f>
        <v>0</v>
      </c>
      <c r="BI490" s="139">
        <f>IF(N490="nulová",J490,0)</f>
        <v>0</v>
      </c>
      <c r="BJ490" s="16" t="s">
        <v>75</v>
      </c>
      <c r="BK490" s="139">
        <f>ROUND(I490*H490,2)</f>
        <v>0</v>
      </c>
      <c r="BL490" s="16" t="s">
        <v>126</v>
      </c>
      <c r="BM490" s="138" t="s">
        <v>734</v>
      </c>
    </row>
    <row r="491" spans="2:47" s="1" customFormat="1" ht="12">
      <c r="B491" s="28"/>
      <c r="D491" s="140" t="s">
        <v>128</v>
      </c>
      <c r="F491" s="141" t="s">
        <v>735</v>
      </c>
      <c r="L491" s="28"/>
      <c r="M491" s="142"/>
      <c r="T491" s="52"/>
      <c r="AT491" s="16" t="s">
        <v>128</v>
      </c>
      <c r="AU491" s="16" t="s">
        <v>77</v>
      </c>
    </row>
    <row r="492" spans="2:47" s="1" customFormat="1" ht="97.5">
      <c r="B492" s="28"/>
      <c r="D492" s="140" t="s">
        <v>130</v>
      </c>
      <c r="F492" s="143" t="s">
        <v>736</v>
      </c>
      <c r="L492" s="28"/>
      <c r="M492" s="142"/>
      <c r="T492" s="52"/>
      <c r="AT492" s="16" t="s">
        <v>130</v>
      </c>
      <c r="AU492" s="16" t="s">
        <v>77</v>
      </c>
    </row>
    <row r="493" spans="2:51" s="12" customFormat="1" ht="12">
      <c r="B493" s="144"/>
      <c r="D493" s="140" t="s">
        <v>132</v>
      </c>
      <c r="E493" s="145" t="s">
        <v>1</v>
      </c>
      <c r="F493" s="146" t="s">
        <v>737</v>
      </c>
      <c r="H493" s="147">
        <v>36</v>
      </c>
      <c r="L493" s="144"/>
      <c r="M493" s="148"/>
      <c r="T493" s="149"/>
      <c r="AT493" s="145" t="s">
        <v>132</v>
      </c>
      <c r="AU493" s="145" t="s">
        <v>77</v>
      </c>
      <c r="AV493" s="12" t="s">
        <v>77</v>
      </c>
      <c r="AW493" s="12" t="s">
        <v>25</v>
      </c>
      <c r="AX493" s="12" t="s">
        <v>67</v>
      </c>
      <c r="AY493" s="145" t="s">
        <v>119</v>
      </c>
    </row>
    <row r="494" spans="2:51" s="12" customFormat="1" ht="12">
      <c r="B494" s="144"/>
      <c r="D494" s="140" t="s">
        <v>132</v>
      </c>
      <c r="E494" s="145" t="s">
        <v>1</v>
      </c>
      <c r="F494" s="146" t="s">
        <v>432</v>
      </c>
      <c r="H494" s="147">
        <v>20</v>
      </c>
      <c r="L494" s="144"/>
      <c r="M494" s="148"/>
      <c r="T494" s="149"/>
      <c r="AT494" s="145" t="s">
        <v>132</v>
      </c>
      <c r="AU494" s="145" t="s">
        <v>77</v>
      </c>
      <c r="AV494" s="12" t="s">
        <v>77</v>
      </c>
      <c r="AW494" s="12" t="s">
        <v>25</v>
      </c>
      <c r="AX494" s="12" t="s">
        <v>67</v>
      </c>
      <c r="AY494" s="145" t="s">
        <v>119</v>
      </c>
    </row>
    <row r="495" spans="2:51" s="14" customFormat="1" ht="12">
      <c r="B495" s="164"/>
      <c r="D495" s="140" t="s">
        <v>132</v>
      </c>
      <c r="E495" s="165" t="s">
        <v>1</v>
      </c>
      <c r="F495" s="166" t="s">
        <v>424</v>
      </c>
      <c r="H495" s="167">
        <v>56</v>
      </c>
      <c r="L495" s="164"/>
      <c r="M495" s="168"/>
      <c r="T495" s="169"/>
      <c r="AT495" s="165" t="s">
        <v>132</v>
      </c>
      <c r="AU495" s="165" t="s">
        <v>77</v>
      </c>
      <c r="AV495" s="14" t="s">
        <v>126</v>
      </c>
      <c r="AW495" s="14" t="s">
        <v>25</v>
      </c>
      <c r="AX495" s="14" t="s">
        <v>75</v>
      </c>
      <c r="AY495" s="165" t="s">
        <v>119</v>
      </c>
    </row>
    <row r="496" spans="2:65" s="1" customFormat="1" ht="16.5" customHeight="1">
      <c r="B496" s="127"/>
      <c r="C496" s="128" t="s">
        <v>738</v>
      </c>
      <c r="D496" s="128" t="s">
        <v>121</v>
      </c>
      <c r="E496" s="129" t="s">
        <v>739</v>
      </c>
      <c r="F496" s="130" t="s">
        <v>740</v>
      </c>
      <c r="G496" s="131" t="s">
        <v>199</v>
      </c>
      <c r="H496" s="132">
        <v>24.95</v>
      </c>
      <c r="I496" s="219"/>
      <c r="J496" s="133">
        <f>ROUND(I496*H496,2)</f>
        <v>0</v>
      </c>
      <c r="K496" s="130" t="s">
        <v>125</v>
      </c>
      <c r="L496" s="28"/>
      <c r="M496" s="134" t="s">
        <v>1</v>
      </c>
      <c r="N496" s="135" t="s">
        <v>33</v>
      </c>
      <c r="O496" s="136">
        <v>16.374</v>
      </c>
      <c r="P496" s="136">
        <f>O496*H496</f>
        <v>408.53129999999993</v>
      </c>
      <c r="Q496" s="136">
        <v>0.12171</v>
      </c>
      <c r="R496" s="136">
        <f>Q496*H496</f>
        <v>3.0366645</v>
      </c>
      <c r="S496" s="136">
        <v>2.4</v>
      </c>
      <c r="T496" s="137">
        <f>S496*H496</f>
        <v>59.879999999999995</v>
      </c>
      <c r="AR496" s="138" t="s">
        <v>126</v>
      </c>
      <c r="AT496" s="138" t="s">
        <v>121</v>
      </c>
      <c r="AU496" s="138" t="s">
        <v>77</v>
      </c>
      <c r="AY496" s="16" t="s">
        <v>119</v>
      </c>
      <c r="BE496" s="139">
        <f>IF(N496="základní",J496,0)</f>
        <v>0</v>
      </c>
      <c r="BF496" s="139">
        <f>IF(N496="snížená",J496,0)</f>
        <v>0</v>
      </c>
      <c r="BG496" s="139">
        <f>IF(N496="zákl. přenesená",J496,0)</f>
        <v>0</v>
      </c>
      <c r="BH496" s="139">
        <f>IF(N496="sníž. přenesená",J496,0)</f>
        <v>0</v>
      </c>
      <c r="BI496" s="139">
        <f>IF(N496="nulová",J496,0)</f>
        <v>0</v>
      </c>
      <c r="BJ496" s="16" t="s">
        <v>75</v>
      </c>
      <c r="BK496" s="139">
        <f>ROUND(I496*H496,2)</f>
        <v>0</v>
      </c>
      <c r="BL496" s="16" t="s">
        <v>126</v>
      </c>
      <c r="BM496" s="138" t="s">
        <v>741</v>
      </c>
    </row>
    <row r="497" spans="2:47" s="1" customFormat="1" ht="12">
      <c r="B497" s="28"/>
      <c r="D497" s="140" t="s">
        <v>128</v>
      </c>
      <c r="F497" s="141" t="s">
        <v>742</v>
      </c>
      <c r="L497" s="28"/>
      <c r="M497" s="142"/>
      <c r="T497" s="52"/>
      <c r="AT497" s="16" t="s">
        <v>128</v>
      </c>
      <c r="AU497" s="16" t="s">
        <v>77</v>
      </c>
    </row>
    <row r="498" spans="2:47" s="1" customFormat="1" ht="97.5">
      <c r="B498" s="28"/>
      <c r="D498" s="140" t="s">
        <v>130</v>
      </c>
      <c r="F498" s="143" t="s">
        <v>736</v>
      </c>
      <c r="L498" s="28"/>
      <c r="M498" s="142"/>
      <c r="T498" s="52"/>
      <c r="AT498" s="16" t="s">
        <v>130</v>
      </c>
      <c r="AU498" s="16" t="s">
        <v>77</v>
      </c>
    </row>
    <row r="499" spans="2:51" s="12" customFormat="1" ht="12">
      <c r="B499" s="144"/>
      <c r="D499" s="140" t="s">
        <v>132</v>
      </c>
      <c r="E499" s="145" t="s">
        <v>1</v>
      </c>
      <c r="F499" s="146" t="s">
        <v>743</v>
      </c>
      <c r="H499" s="147">
        <v>6.6</v>
      </c>
      <c r="L499" s="144"/>
      <c r="M499" s="148"/>
      <c r="T499" s="149"/>
      <c r="AT499" s="145" t="s">
        <v>132</v>
      </c>
      <c r="AU499" s="145" t="s">
        <v>77</v>
      </c>
      <c r="AV499" s="12" t="s">
        <v>77</v>
      </c>
      <c r="AW499" s="12" t="s">
        <v>25</v>
      </c>
      <c r="AX499" s="12" t="s">
        <v>67</v>
      </c>
      <c r="AY499" s="145" t="s">
        <v>119</v>
      </c>
    </row>
    <row r="500" spans="2:51" s="12" customFormat="1" ht="12">
      <c r="B500" s="144"/>
      <c r="D500" s="140" t="s">
        <v>132</v>
      </c>
      <c r="E500" s="145" t="s">
        <v>1</v>
      </c>
      <c r="F500" s="146" t="s">
        <v>744</v>
      </c>
      <c r="H500" s="147">
        <v>2.75</v>
      </c>
      <c r="L500" s="144"/>
      <c r="M500" s="148"/>
      <c r="T500" s="149"/>
      <c r="AT500" s="145" t="s">
        <v>132</v>
      </c>
      <c r="AU500" s="145" t="s">
        <v>77</v>
      </c>
      <c r="AV500" s="12" t="s">
        <v>77</v>
      </c>
      <c r="AW500" s="12" t="s">
        <v>25</v>
      </c>
      <c r="AX500" s="12" t="s">
        <v>67</v>
      </c>
      <c r="AY500" s="145" t="s">
        <v>119</v>
      </c>
    </row>
    <row r="501" spans="2:51" s="12" customFormat="1" ht="12">
      <c r="B501" s="144"/>
      <c r="D501" s="140" t="s">
        <v>132</v>
      </c>
      <c r="E501" s="145" t="s">
        <v>1</v>
      </c>
      <c r="F501" s="146" t="s">
        <v>494</v>
      </c>
      <c r="H501" s="147">
        <v>12</v>
      </c>
      <c r="L501" s="144"/>
      <c r="M501" s="148"/>
      <c r="T501" s="149"/>
      <c r="AT501" s="145" t="s">
        <v>132</v>
      </c>
      <c r="AU501" s="145" t="s">
        <v>77</v>
      </c>
      <c r="AV501" s="12" t="s">
        <v>77</v>
      </c>
      <c r="AW501" s="12" t="s">
        <v>25</v>
      </c>
      <c r="AX501" s="12" t="s">
        <v>67</v>
      </c>
      <c r="AY501" s="145" t="s">
        <v>119</v>
      </c>
    </row>
    <row r="502" spans="2:51" s="12" customFormat="1" ht="12">
      <c r="B502" s="144"/>
      <c r="D502" s="140" t="s">
        <v>132</v>
      </c>
      <c r="E502" s="145" t="s">
        <v>1</v>
      </c>
      <c r="F502" s="146" t="s">
        <v>745</v>
      </c>
      <c r="H502" s="147">
        <v>3.6</v>
      </c>
      <c r="L502" s="144"/>
      <c r="M502" s="148"/>
      <c r="T502" s="149"/>
      <c r="AT502" s="145" t="s">
        <v>132</v>
      </c>
      <c r="AU502" s="145" t="s">
        <v>77</v>
      </c>
      <c r="AV502" s="12" t="s">
        <v>77</v>
      </c>
      <c r="AW502" s="12" t="s">
        <v>25</v>
      </c>
      <c r="AX502" s="12" t="s">
        <v>67</v>
      </c>
      <c r="AY502" s="145" t="s">
        <v>119</v>
      </c>
    </row>
    <row r="503" spans="2:51" s="14" customFormat="1" ht="12">
      <c r="B503" s="164"/>
      <c r="D503" s="140" t="s">
        <v>132</v>
      </c>
      <c r="E503" s="165" t="s">
        <v>1</v>
      </c>
      <c r="F503" s="166" t="s">
        <v>424</v>
      </c>
      <c r="H503" s="167">
        <v>24.95</v>
      </c>
      <c r="L503" s="164"/>
      <c r="M503" s="168"/>
      <c r="T503" s="169"/>
      <c r="AT503" s="165" t="s">
        <v>132</v>
      </c>
      <c r="AU503" s="165" t="s">
        <v>77</v>
      </c>
      <c r="AV503" s="14" t="s">
        <v>126</v>
      </c>
      <c r="AW503" s="14" t="s">
        <v>25</v>
      </c>
      <c r="AX503" s="14" t="s">
        <v>75</v>
      </c>
      <c r="AY503" s="165" t="s">
        <v>119</v>
      </c>
    </row>
    <row r="504" spans="2:65" s="1" customFormat="1" ht="16.5" customHeight="1">
      <c r="B504" s="127"/>
      <c r="C504" s="128" t="s">
        <v>746</v>
      </c>
      <c r="D504" s="128" t="s">
        <v>121</v>
      </c>
      <c r="E504" s="129" t="s">
        <v>747</v>
      </c>
      <c r="F504" s="130" t="s">
        <v>748</v>
      </c>
      <c r="G504" s="131" t="s">
        <v>242</v>
      </c>
      <c r="H504" s="132">
        <v>4</v>
      </c>
      <c r="I504" s="219"/>
      <c r="J504" s="133">
        <f>ROUND(I504*H504,2)</f>
        <v>0</v>
      </c>
      <c r="K504" s="130" t="s">
        <v>125</v>
      </c>
      <c r="L504" s="28"/>
      <c r="M504" s="134" t="s">
        <v>1</v>
      </c>
      <c r="N504" s="135" t="s">
        <v>33</v>
      </c>
      <c r="O504" s="136">
        <v>7.797</v>
      </c>
      <c r="P504" s="136">
        <f>O504*H504</f>
        <v>31.188</v>
      </c>
      <c r="Q504" s="136">
        <v>0</v>
      </c>
      <c r="R504" s="136">
        <f>Q504*H504</f>
        <v>0</v>
      </c>
      <c r="S504" s="136">
        <v>3.48</v>
      </c>
      <c r="T504" s="137">
        <f>S504*H504</f>
        <v>13.92</v>
      </c>
      <c r="AR504" s="138" t="s">
        <v>126</v>
      </c>
      <c r="AT504" s="138" t="s">
        <v>121</v>
      </c>
      <c r="AU504" s="138" t="s">
        <v>77</v>
      </c>
      <c r="AY504" s="16" t="s">
        <v>119</v>
      </c>
      <c r="BE504" s="139">
        <f>IF(N504="základní",J504,0)</f>
        <v>0</v>
      </c>
      <c r="BF504" s="139">
        <f>IF(N504="snížená",J504,0)</f>
        <v>0</v>
      </c>
      <c r="BG504" s="139">
        <f>IF(N504="zákl. přenesená",J504,0)</f>
        <v>0</v>
      </c>
      <c r="BH504" s="139">
        <f>IF(N504="sníž. přenesená",J504,0)</f>
        <v>0</v>
      </c>
      <c r="BI504" s="139">
        <f>IF(N504="nulová",J504,0)</f>
        <v>0</v>
      </c>
      <c r="BJ504" s="16" t="s">
        <v>75</v>
      </c>
      <c r="BK504" s="139">
        <f>ROUND(I504*H504,2)</f>
        <v>0</v>
      </c>
      <c r="BL504" s="16" t="s">
        <v>126</v>
      </c>
      <c r="BM504" s="138" t="s">
        <v>749</v>
      </c>
    </row>
    <row r="505" spans="2:47" s="1" customFormat="1" ht="12">
      <c r="B505" s="28"/>
      <c r="D505" s="140" t="s">
        <v>128</v>
      </c>
      <c r="F505" s="141" t="s">
        <v>750</v>
      </c>
      <c r="L505" s="28"/>
      <c r="M505" s="142"/>
      <c r="T505" s="52"/>
      <c r="AT505" s="16" t="s">
        <v>128</v>
      </c>
      <c r="AU505" s="16" t="s">
        <v>77</v>
      </c>
    </row>
    <row r="506" spans="2:47" s="1" customFormat="1" ht="19.5">
      <c r="B506" s="28"/>
      <c r="D506" s="140" t="s">
        <v>130</v>
      </c>
      <c r="F506" s="143" t="s">
        <v>751</v>
      </c>
      <c r="L506" s="28"/>
      <c r="M506" s="142"/>
      <c r="T506" s="52"/>
      <c r="AT506" s="16" t="s">
        <v>130</v>
      </c>
      <c r="AU506" s="16" t="s">
        <v>77</v>
      </c>
    </row>
    <row r="507" spans="2:51" s="13" customFormat="1" ht="12">
      <c r="B507" s="150"/>
      <c r="D507" s="140" t="s">
        <v>132</v>
      </c>
      <c r="E507" s="151" t="s">
        <v>1</v>
      </c>
      <c r="F507" s="152" t="s">
        <v>752</v>
      </c>
      <c r="H507" s="151" t="s">
        <v>1</v>
      </c>
      <c r="L507" s="150"/>
      <c r="M507" s="153"/>
      <c r="T507" s="154"/>
      <c r="AT507" s="151" t="s">
        <v>132</v>
      </c>
      <c r="AU507" s="151" t="s">
        <v>77</v>
      </c>
      <c r="AV507" s="13" t="s">
        <v>75</v>
      </c>
      <c r="AW507" s="13" t="s">
        <v>25</v>
      </c>
      <c r="AX507" s="13" t="s">
        <v>67</v>
      </c>
      <c r="AY507" s="151" t="s">
        <v>119</v>
      </c>
    </row>
    <row r="508" spans="2:51" s="12" customFormat="1" ht="12">
      <c r="B508" s="144"/>
      <c r="D508" s="140" t="s">
        <v>132</v>
      </c>
      <c r="E508" s="145" t="s">
        <v>1</v>
      </c>
      <c r="F508" s="146" t="s">
        <v>753</v>
      </c>
      <c r="H508" s="147">
        <v>4</v>
      </c>
      <c r="L508" s="144"/>
      <c r="M508" s="148"/>
      <c r="T508" s="149"/>
      <c r="AT508" s="145" t="s">
        <v>132</v>
      </c>
      <c r="AU508" s="145" t="s">
        <v>77</v>
      </c>
      <c r="AV508" s="12" t="s">
        <v>77</v>
      </c>
      <c r="AW508" s="12" t="s">
        <v>25</v>
      </c>
      <c r="AX508" s="12" t="s">
        <v>75</v>
      </c>
      <c r="AY508" s="145" t="s">
        <v>119</v>
      </c>
    </row>
    <row r="509" spans="2:65" s="1" customFormat="1" ht="16.5" customHeight="1">
      <c r="B509" s="127"/>
      <c r="C509" s="128" t="s">
        <v>754</v>
      </c>
      <c r="D509" s="128" t="s">
        <v>121</v>
      </c>
      <c r="E509" s="129" t="s">
        <v>755</v>
      </c>
      <c r="F509" s="130" t="s">
        <v>756</v>
      </c>
      <c r="G509" s="131" t="s">
        <v>305</v>
      </c>
      <c r="H509" s="132">
        <v>728</v>
      </c>
      <c r="I509" s="219"/>
      <c r="J509" s="133">
        <f>ROUND(I509*H509,2)</f>
        <v>0</v>
      </c>
      <c r="K509" s="130" t="s">
        <v>125</v>
      </c>
      <c r="L509" s="28"/>
      <c r="M509" s="134" t="s">
        <v>1</v>
      </c>
      <c r="N509" s="135" t="s">
        <v>33</v>
      </c>
      <c r="O509" s="136">
        <v>0.031</v>
      </c>
      <c r="P509" s="136">
        <f>O509*H509</f>
        <v>22.568</v>
      </c>
      <c r="Q509" s="136">
        <v>0</v>
      </c>
      <c r="R509" s="136">
        <f>Q509*H509</f>
        <v>0</v>
      </c>
      <c r="S509" s="136">
        <v>0.001</v>
      </c>
      <c r="T509" s="137">
        <f>S509*H509</f>
        <v>0.728</v>
      </c>
      <c r="AR509" s="138" t="s">
        <v>126</v>
      </c>
      <c r="AT509" s="138" t="s">
        <v>121</v>
      </c>
      <c r="AU509" s="138" t="s">
        <v>77</v>
      </c>
      <c r="AY509" s="16" t="s">
        <v>119</v>
      </c>
      <c r="BE509" s="139">
        <f>IF(N509="základní",J509,0)</f>
        <v>0</v>
      </c>
      <c r="BF509" s="139">
        <f>IF(N509="snížená",J509,0)</f>
        <v>0</v>
      </c>
      <c r="BG509" s="139">
        <f>IF(N509="zákl. přenesená",J509,0)</f>
        <v>0</v>
      </c>
      <c r="BH509" s="139">
        <f>IF(N509="sníž. přenesená",J509,0)</f>
        <v>0</v>
      </c>
      <c r="BI509" s="139">
        <f>IF(N509="nulová",J509,0)</f>
        <v>0</v>
      </c>
      <c r="BJ509" s="16" t="s">
        <v>75</v>
      </c>
      <c r="BK509" s="139">
        <f>ROUND(I509*H509,2)</f>
        <v>0</v>
      </c>
      <c r="BL509" s="16" t="s">
        <v>126</v>
      </c>
      <c r="BM509" s="138" t="s">
        <v>757</v>
      </c>
    </row>
    <row r="510" spans="2:47" s="1" customFormat="1" ht="12">
      <c r="B510" s="28"/>
      <c r="D510" s="140" t="s">
        <v>128</v>
      </c>
      <c r="F510" s="141" t="s">
        <v>758</v>
      </c>
      <c r="L510" s="28"/>
      <c r="M510" s="142"/>
      <c r="T510" s="52"/>
      <c r="AT510" s="16" t="s">
        <v>128</v>
      </c>
      <c r="AU510" s="16" t="s">
        <v>77</v>
      </c>
    </row>
    <row r="511" spans="2:51" s="13" customFormat="1" ht="12">
      <c r="B511" s="150"/>
      <c r="D511" s="140" t="s">
        <v>132</v>
      </c>
      <c r="E511" s="151" t="s">
        <v>1</v>
      </c>
      <c r="F511" s="152" t="s">
        <v>759</v>
      </c>
      <c r="H511" s="151" t="s">
        <v>1</v>
      </c>
      <c r="L511" s="150"/>
      <c r="M511" s="153"/>
      <c r="T511" s="154"/>
      <c r="AT511" s="151" t="s">
        <v>132</v>
      </c>
      <c r="AU511" s="151" t="s">
        <v>77</v>
      </c>
      <c r="AV511" s="13" t="s">
        <v>75</v>
      </c>
      <c r="AW511" s="13" t="s">
        <v>25</v>
      </c>
      <c r="AX511" s="13" t="s">
        <v>67</v>
      </c>
      <c r="AY511" s="151" t="s">
        <v>119</v>
      </c>
    </row>
    <row r="512" spans="2:51" s="12" customFormat="1" ht="12">
      <c r="B512" s="144"/>
      <c r="D512" s="140" t="s">
        <v>132</v>
      </c>
      <c r="E512" s="145" t="s">
        <v>1</v>
      </c>
      <c r="F512" s="146" t="s">
        <v>760</v>
      </c>
      <c r="H512" s="147">
        <v>728</v>
      </c>
      <c r="L512" s="144"/>
      <c r="M512" s="148"/>
      <c r="T512" s="149"/>
      <c r="AT512" s="145" t="s">
        <v>132</v>
      </c>
      <c r="AU512" s="145" t="s">
        <v>77</v>
      </c>
      <c r="AV512" s="12" t="s">
        <v>77</v>
      </c>
      <c r="AW512" s="12" t="s">
        <v>25</v>
      </c>
      <c r="AX512" s="12" t="s">
        <v>75</v>
      </c>
      <c r="AY512" s="145" t="s">
        <v>119</v>
      </c>
    </row>
    <row r="513" spans="2:65" s="1" customFormat="1" ht="16.5" customHeight="1">
      <c r="B513" s="127"/>
      <c r="C513" s="128" t="s">
        <v>761</v>
      </c>
      <c r="D513" s="128" t="s">
        <v>121</v>
      </c>
      <c r="E513" s="129" t="s">
        <v>762</v>
      </c>
      <c r="F513" s="130" t="s">
        <v>763</v>
      </c>
      <c r="G513" s="131" t="s">
        <v>242</v>
      </c>
      <c r="H513" s="132">
        <v>64</v>
      </c>
      <c r="I513" s="219"/>
      <c r="J513" s="133">
        <f>ROUND(I513*H513,2)</f>
        <v>0</v>
      </c>
      <c r="K513" s="130" t="s">
        <v>125</v>
      </c>
      <c r="L513" s="28"/>
      <c r="M513" s="134" t="s">
        <v>1</v>
      </c>
      <c r="N513" s="135" t="s">
        <v>33</v>
      </c>
      <c r="O513" s="136">
        <v>0.265</v>
      </c>
      <c r="P513" s="136">
        <f>O513*H513</f>
        <v>16.96</v>
      </c>
      <c r="Q513" s="136">
        <v>3E-05</v>
      </c>
      <c r="R513" s="136">
        <f>Q513*H513</f>
        <v>0.00192</v>
      </c>
      <c r="S513" s="136">
        <v>0</v>
      </c>
      <c r="T513" s="137">
        <f>S513*H513</f>
        <v>0</v>
      </c>
      <c r="AR513" s="138" t="s">
        <v>126</v>
      </c>
      <c r="AT513" s="138" t="s">
        <v>121</v>
      </c>
      <c r="AU513" s="138" t="s">
        <v>77</v>
      </c>
      <c r="AY513" s="16" t="s">
        <v>119</v>
      </c>
      <c r="BE513" s="139">
        <f>IF(N513="základní",J513,0)</f>
        <v>0</v>
      </c>
      <c r="BF513" s="139">
        <f>IF(N513="snížená",J513,0)</f>
        <v>0</v>
      </c>
      <c r="BG513" s="139">
        <f>IF(N513="zákl. přenesená",J513,0)</f>
        <v>0</v>
      </c>
      <c r="BH513" s="139">
        <f>IF(N513="sníž. přenesená",J513,0)</f>
        <v>0</v>
      </c>
      <c r="BI513" s="139">
        <f>IF(N513="nulová",J513,0)</f>
        <v>0</v>
      </c>
      <c r="BJ513" s="16" t="s">
        <v>75</v>
      </c>
      <c r="BK513" s="139">
        <f>ROUND(I513*H513,2)</f>
        <v>0</v>
      </c>
      <c r="BL513" s="16" t="s">
        <v>126</v>
      </c>
      <c r="BM513" s="138" t="s">
        <v>764</v>
      </c>
    </row>
    <row r="514" spans="2:47" s="1" customFormat="1" ht="12">
      <c r="B514" s="28"/>
      <c r="D514" s="140" t="s">
        <v>128</v>
      </c>
      <c r="F514" s="141" t="s">
        <v>765</v>
      </c>
      <c r="L514" s="28"/>
      <c r="M514" s="142"/>
      <c r="T514" s="52"/>
      <c r="AT514" s="16" t="s">
        <v>128</v>
      </c>
      <c r="AU514" s="16" t="s">
        <v>77</v>
      </c>
    </row>
    <row r="515" spans="2:47" s="1" customFormat="1" ht="39">
      <c r="B515" s="28"/>
      <c r="D515" s="140" t="s">
        <v>130</v>
      </c>
      <c r="F515" s="143" t="s">
        <v>766</v>
      </c>
      <c r="L515" s="28"/>
      <c r="M515" s="142"/>
      <c r="T515" s="52"/>
      <c r="AT515" s="16" t="s">
        <v>130</v>
      </c>
      <c r="AU515" s="16" t="s">
        <v>77</v>
      </c>
    </row>
    <row r="516" spans="2:51" s="12" customFormat="1" ht="12">
      <c r="B516" s="144"/>
      <c r="D516" s="140" t="s">
        <v>132</v>
      </c>
      <c r="E516" s="145" t="s">
        <v>1</v>
      </c>
      <c r="F516" s="146" t="s">
        <v>767</v>
      </c>
      <c r="H516" s="147">
        <v>64</v>
      </c>
      <c r="L516" s="144"/>
      <c r="M516" s="148"/>
      <c r="T516" s="149"/>
      <c r="AT516" s="145" t="s">
        <v>132</v>
      </c>
      <c r="AU516" s="145" t="s">
        <v>77</v>
      </c>
      <c r="AV516" s="12" t="s">
        <v>77</v>
      </c>
      <c r="AW516" s="12" t="s">
        <v>25</v>
      </c>
      <c r="AX516" s="12" t="s">
        <v>75</v>
      </c>
      <c r="AY516" s="145" t="s">
        <v>119</v>
      </c>
    </row>
    <row r="517" spans="2:65" s="1" customFormat="1" ht="16.5" customHeight="1">
      <c r="B517" s="127"/>
      <c r="C517" s="128" t="s">
        <v>768</v>
      </c>
      <c r="D517" s="128" t="s">
        <v>121</v>
      </c>
      <c r="E517" s="129" t="s">
        <v>769</v>
      </c>
      <c r="F517" s="130" t="s">
        <v>770</v>
      </c>
      <c r="G517" s="131" t="s">
        <v>242</v>
      </c>
      <c r="H517" s="132">
        <v>44</v>
      </c>
      <c r="I517" s="219"/>
      <c r="J517" s="133">
        <f>ROUND(I517*H517,2)</f>
        <v>0</v>
      </c>
      <c r="K517" s="130" t="s">
        <v>125</v>
      </c>
      <c r="L517" s="28"/>
      <c r="M517" s="134" t="s">
        <v>1</v>
      </c>
      <c r="N517" s="135" t="s">
        <v>33</v>
      </c>
      <c r="O517" s="136">
        <v>0.34</v>
      </c>
      <c r="P517" s="136">
        <f>O517*H517</f>
        <v>14.96</v>
      </c>
      <c r="Q517" s="136">
        <v>0.00011</v>
      </c>
      <c r="R517" s="136">
        <f>Q517*H517</f>
        <v>0.0048400000000000006</v>
      </c>
      <c r="S517" s="136">
        <v>0</v>
      </c>
      <c r="T517" s="137">
        <f>S517*H517</f>
        <v>0</v>
      </c>
      <c r="AR517" s="138" t="s">
        <v>126</v>
      </c>
      <c r="AT517" s="138" t="s">
        <v>121</v>
      </c>
      <c r="AU517" s="138" t="s">
        <v>77</v>
      </c>
      <c r="AY517" s="16" t="s">
        <v>119</v>
      </c>
      <c r="BE517" s="139">
        <f>IF(N517="základní",J517,0)</f>
        <v>0</v>
      </c>
      <c r="BF517" s="139">
        <f>IF(N517="snížená",J517,0)</f>
        <v>0</v>
      </c>
      <c r="BG517" s="139">
        <f>IF(N517="zákl. přenesená",J517,0)</f>
        <v>0</v>
      </c>
      <c r="BH517" s="139">
        <f>IF(N517="sníž. přenesená",J517,0)</f>
        <v>0</v>
      </c>
      <c r="BI517" s="139">
        <f>IF(N517="nulová",J517,0)</f>
        <v>0</v>
      </c>
      <c r="BJ517" s="16" t="s">
        <v>75</v>
      </c>
      <c r="BK517" s="139">
        <f>ROUND(I517*H517,2)</f>
        <v>0</v>
      </c>
      <c r="BL517" s="16" t="s">
        <v>126</v>
      </c>
      <c r="BM517" s="138" t="s">
        <v>771</v>
      </c>
    </row>
    <row r="518" spans="2:47" s="1" customFormat="1" ht="12">
      <c r="B518" s="28"/>
      <c r="D518" s="140" t="s">
        <v>128</v>
      </c>
      <c r="F518" s="141" t="s">
        <v>772</v>
      </c>
      <c r="L518" s="28"/>
      <c r="M518" s="142"/>
      <c r="T518" s="52"/>
      <c r="AT518" s="16" t="s">
        <v>128</v>
      </c>
      <c r="AU518" s="16" t="s">
        <v>77</v>
      </c>
    </row>
    <row r="519" spans="2:47" s="1" customFormat="1" ht="39">
      <c r="B519" s="28"/>
      <c r="D519" s="140" t="s">
        <v>130</v>
      </c>
      <c r="F519" s="143" t="s">
        <v>766</v>
      </c>
      <c r="L519" s="28"/>
      <c r="M519" s="142"/>
      <c r="T519" s="52"/>
      <c r="AT519" s="16" t="s">
        <v>130</v>
      </c>
      <c r="AU519" s="16" t="s">
        <v>77</v>
      </c>
    </row>
    <row r="520" spans="2:51" s="12" customFormat="1" ht="12">
      <c r="B520" s="144"/>
      <c r="D520" s="140" t="s">
        <v>132</v>
      </c>
      <c r="E520" s="145" t="s">
        <v>1</v>
      </c>
      <c r="F520" s="146" t="s">
        <v>773</v>
      </c>
      <c r="H520" s="147">
        <v>44</v>
      </c>
      <c r="L520" s="144"/>
      <c r="M520" s="148"/>
      <c r="T520" s="149"/>
      <c r="AT520" s="145" t="s">
        <v>132</v>
      </c>
      <c r="AU520" s="145" t="s">
        <v>77</v>
      </c>
      <c r="AV520" s="12" t="s">
        <v>77</v>
      </c>
      <c r="AW520" s="12" t="s">
        <v>25</v>
      </c>
      <c r="AX520" s="12" t="s">
        <v>75</v>
      </c>
      <c r="AY520" s="145" t="s">
        <v>119</v>
      </c>
    </row>
    <row r="521" spans="2:63" s="11" customFormat="1" ht="22.9" customHeight="1">
      <c r="B521" s="116"/>
      <c r="D521" s="117" t="s">
        <v>66</v>
      </c>
      <c r="E521" s="125" t="s">
        <v>774</v>
      </c>
      <c r="F521" s="125" t="s">
        <v>775</v>
      </c>
      <c r="J521" s="126">
        <f>BK521</f>
        <v>0</v>
      </c>
      <c r="L521" s="116"/>
      <c r="M521" s="120"/>
      <c r="P521" s="121">
        <f>SUM(P522:P543)</f>
        <v>114.841984</v>
      </c>
      <c r="R521" s="121">
        <f>SUM(R522:R543)</f>
        <v>0</v>
      </c>
      <c r="T521" s="122">
        <f>SUM(T522:T543)</f>
        <v>0</v>
      </c>
      <c r="AR521" s="117" t="s">
        <v>75</v>
      </c>
      <c r="AT521" s="123" t="s">
        <v>66</v>
      </c>
      <c r="AU521" s="123" t="s">
        <v>75</v>
      </c>
      <c r="AY521" s="117" t="s">
        <v>119</v>
      </c>
      <c r="BK521" s="124">
        <f>SUM(BK522:BK543)</f>
        <v>0</v>
      </c>
    </row>
    <row r="522" spans="2:65" s="1" customFormat="1" ht="16.5" customHeight="1">
      <c r="B522" s="127"/>
      <c r="C522" s="128" t="s">
        <v>776</v>
      </c>
      <c r="D522" s="128" t="s">
        <v>121</v>
      </c>
      <c r="E522" s="129" t="s">
        <v>777</v>
      </c>
      <c r="F522" s="130" t="s">
        <v>778</v>
      </c>
      <c r="G522" s="131" t="s">
        <v>221</v>
      </c>
      <c r="H522" s="132">
        <v>363.424</v>
      </c>
      <c r="I522" s="219"/>
      <c r="J522" s="133">
        <f>ROUND(I522*H522,2)</f>
        <v>0</v>
      </c>
      <c r="K522" s="130" t="s">
        <v>125</v>
      </c>
      <c r="L522" s="28"/>
      <c r="M522" s="134" t="s">
        <v>1</v>
      </c>
      <c r="N522" s="135" t="s">
        <v>33</v>
      </c>
      <c r="O522" s="136">
        <v>0.24</v>
      </c>
      <c r="P522" s="136">
        <f>O522*H522</f>
        <v>87.22175999999999</v>
      </c>
      <c r="Q522" s="136">
        <v>0</v>
      </c>
      <c r="R522" s="136">
        <f>Q522*H522</f>
        <v>0</v>
      </c>
      <c r="S522" s="136">
        <v>0</v>
      </c>
      <c r="T522" s="137">
        <f>S522*H522</f>
        <v>0</v>
      </c>
      <c r="AR522" s="138" t="s">
        <v>126</v>
      </c>
      <c r="AT522" s="138" t="s">
        <v>121</v>
      </c>
      <c r="AU522" s="138" t="s">
        <v>77</v>
      </c>
      <c r="AY522" s="16" t="s">
        <v>119</v>
      </c>
      <c r="BE522" s="139">
        <f>IF(N522="základní",J522,0)</f>
        <v>0</v>
      </c>
      <c r="BF522" s="139">
        <f>IF(N522="snížená",J522,0)</f>
        <v>0</v>
      </c>
      <c r="BG522" s="139">
        <f>IF(N522="zákl. přenesená",J522,0)</f>
        <v>0</v>
      </c>
      <c r="BH522" s="139">
        <f>IF(N522="sníž. přenesená",J522,0)</f>
        <v>0</v>
      </c>
      <c r="BI522" s="139">
        <f>IF(N522="nulová",J522,0)</f>
        <v>0</v>
      </c>
      <c r="BJ522" s="16" t="s">
        <v>75</v>
      </c>
      <c r="BK522" s="139">
        <f>ROUND(I522*H522,2)</f>
        <v>0</v>
      </c>
      <c r="BL522" s="16" t="s">
        <v>126</v>
      </c>
      <c r="BM522" s="138" t="s">
        <v>779</v>
      </c>
    </row>
    <row r="523" spans="2:47" s="1" customFormat="1" ht="12">
      <c r="B523" s="28"/>
      <c r="D523" s="140" t="s">
        <v>128</v>
      </c>
      <c r="F523" s="141" t="s">
        <v>780</v>
      </c>
      <c r="L523" s="28"/>
      <c r="M523" s="142"/>
      <c r="T523" s="52"/>
      <c r="AT523" s="16" t="s">
        <v>128</v>
      </c>
      <c r="AU523" s="16" t="s">
        <v>77</v>
      </c>
    </row>
    <row r="524" spans="2:47" s="1" customFormat="1" ht="39">
      <c r="B524" s="28"/>
      <c r="D524" s="140" t="s">
        <v>130</v>
      </c>
      <c r="F524" s="143" t="s">
        <v>781</v>
      </c>
      <c r="L524" s="28"/>
      <c r="M524" s="142"/>
      <c r="T524" s="52"/>
      <c r="AT524" s="16" t="s">
        <v>130</v>
      </c>
      <c r="AU524" s="16" t="s">
        <v>77</v>
      </c>
    </row>
    <row r="525" spans="2:65" s="1" customFormat="1" ht="16.5" customHeight="1">
      <c r="B525" s="127"/>
      <c r="C525" s="128" t="s">
        <v>782</v>
      </c>
      <c r="D525" s="128" t="s">
        <v>121</v>
      </c>
      <c r="E525" s="129" t="s">
        <v>783</v>
      </c>
      <c r="F525" s="130" t="s">
        <v>784</v>
      </c>
      <c r="G525" s="131" t="s">
        <v>221</v>
      </c>
      <c r="H525" s="132">
        <v>6905.056</v>
      </c>
      <c r="I525" s="219"/>
      <c r="J525" s="133">
        <f>ROUND(I525*H525,2)</f>
        <v>0</v>
      </c>
      <c r="K525" s="130" t="s">
        <v>125</v>
      </c>
      <c r="L525" s="28"/>
      <c r="M525" s="134" t="s">
        <v>1</v>
      </c>
      <c r="N525" s="135" t="s">
        <v>33</v>
      </c>
      <c r="O525" s="136">
        <v>0.004</v>
      </c>
      <c r="P525" s="136">
        <f>O525*H525</f>
        <v>27.620224</v>
      </c>
      <c r="Q525" s="136">
        <v>0</v>
      </c>
      <c r="R525" s="136">
        <f>Q525*H525</f>
        <v>0</v>
      </c>
      <c r="S525" s="136">
        <v>0</v>
      </c>
      <c r="T525" s="137">
        <f>S525*H525</f>
        <v>0</v>
      </c>
      <c r="AR525" s="138" t="s">
        <v>126</v>
      </c>
      <c r="AT525" s="138" t="s">
        <v>121</v>
      </c>
      <c r="AU525" s="138" t="s">
        <v>77</v>
      </c>
      <c r="AY525" s="16" t="s">
        <v>119</v>
      </c>
      <c r="BE525" s="139">
        <f>IF(N525="základní",J525,0)</f>
        <v>0</v>
      </c>
      <c r="BF525" s="139">
        <f>IF(N525="snížená",J525,0)</f>
        <v>0</v>
      </c>
      <c r="BG525" s="139">
        <f>IF(N525="zákl. přenesená",J525,0)</f>
        <v>0</v>
      </c>
      <c r="BH525" s="139">
        <f>IF(N525="sníž. přenesená",J525,0)</f>
        <v>0</v>
      </c>
      <c r="BI525" s="139">
        <f>IF(N525="nulová",J525,0)</f>
        <v>0</v>
      </c>
      <c r="BJ525" s="16" t="s">
        <v>75</v>
      </c>
      <c r="BK525" s="139">
        <f>ROUND(I525*H525,2)</f>
        <v>0</v>
      </c>
      <c r="BL525" s="16" t="s">
        <v>126</v>
      </c>
      <c r="BM525" s="138" t="s">
        <v>785</v>
      </c>
    </row>
    <row r="526" spans="2:47" s="1" customFormat="1" ht="19.5">
      <c r="B526" s="28"/>
      <c r="D526" s="140" t="s">
        <v>128</v>
      </c>
      <c r="F526" s="141" t="s">
        <v>786</v>
      </c>
      <c r="L526" s="28"/>
      <c r="M526" s="142"/>
      <c r="T526" s="52"/>
      <c r="AT526" s="16" t="s">
        <v>128</v>
      </c>
      <c r="AU526" s="16" t="s">
        <v>77</v>
      </c>
    </row>
    <row r="527" spans="2:47" s="1" customFormat="1" ht="39">
      <c r="B527" s="28"/>
      <c r="D527" s="140" t="s">
        <v>130</v>
      </c>
      <c r="F527" s="143" t="s">
        <v>781</v>
      </c>
      <c r="L527" s="28"/>
      <c r="M527" s="142"/>
      <c r="T527" s="52"/>
      <c r="AT527" s="16" t="s">
        <v>130</v>
      </c>
      <c r="AU527" s="16" t="s">
        <v>77</v>
      </c>
    </row>
    <row r="528" spans="2:51" s="12" customFormat="1" ht="12">
      <c r="B528" s="144"/>
      <c r="D528" s="140" t="s">
        <v>132</v>
      </c>
      <c r="F528" s="146" t="s">
        <v>787</v>
      </c>
      <c r="H528" s="147">
        <v>6905.056</v>
      </c>
      <c r="L528" s="144"/>
      <c r="M528" s="148"/>
      <c r="T528" s="149"/>
      <c r="AT528" s="145" t="s">
        <v>132</v>
      </c>
      <c r="AU528" s="145" t="s">
        <v>77</v>
      </c>
      <c r="AV528" s="12" t="s">
        <v>77</v>
      </c>
      <c r="AW528" s="12" t="s">
        <v>3</v>
      </c>
      <c r="AX528" s="12" t="s">
        <v>75</v>
      </c>
      <c r="AY528" s="145" t="s">
        <v>119</v>
      </c>
    </row>
    <row r="529" spans="2:65" s="1" customFormat="1" ht="21.75" customHeight="1">
      <c r="B529" s="127"/>
      <c r="C529" s="128" t="s">
        <v>788</v>
      </c>
      <c r="D529" s="128" t="s">
        <v>121</v>
      </c>
      <c r="E529" s="129" t="s">
        <v>789</v>
      </c>
      <c r="F529" s="130" t="s">
        <v>790</v>
      </c>
      <c r="G529" s="131" t="s">
        <v>221</v>
      </c>
      <c r="H529" s="132">
        <v>157.5</v>
      </c>
      <c r="I529" s="219"/>
      <c r="J529" s="133">
        <f>ROUND(I529*H529,2)</f>
        <v>0</v>
      </c>
      <c r="K529" s="130" t="s">
        <v>125</v>
      </c>
      <c r="L529" s="28"/>
      <c r="M529" s="134" t="s">
        <v>1</v>
      </c>
      <c r="N529" s="135" t="s">
        <v>33</v>
      </c>
      <c r="O529" s="136">
        <v>0</v>
      </c>
      <c r="P529" s="136">
        <f>O529*H529</f>
        <v>0</v>
      </c>
      <c r="Q529" s="136">
        <v>0</v>
      </c>
      <c r="R529" s="136">
        <f>Q529*H529</f>
        <v>0</v>
      </c>
      <c r="S529" s="136">
        <v>0</v>
      </c>
      <c r="T529" s="137">
        <f>S529*H529</f>
        <v>0</v>
      </c>
      <c r="AR529" s="138" t="s">
        <v>126</v>
      </c>
      <c r="AT529" s="138" t="s">
        <v>121</v>
      </c>
      <c r="AU529" s="138" t="s">
        <v>77</v>
      </c>
      <c r="AY529" s="16" t="s">
        <v>119</v>
      </c>
      <c r="BE529" s="139">
        <f>IF(N529="základní",J529,0)</f>
        <v>0</v>
      </c>
      <c r="BF529" s="139">
        <f>IF(N529="snížená",J529,0)</f>
        <v>0</v>
      </c>
      <c r="BG529" s="139">
        <f>IF(N529="zákl. přenesená",J529,0)</f>
        <v>0</v>
      </c>
      <c r="BH529" s="139">
        <f>IF(N529="sníž. přenesená",J529,0)</f>
        <v>0</v>
      </c>
      <c r="BI529" s="139">
        <f>IF(N529="nulová",J529,0)</f>
        <v>0</v>
      </c>
      <c r="BJ529" s="16" t="s">
        <v>75</v>
      </c>
      <c r="BK529" s="139">
        <f>ROUND(I529*H529,2)</f>
        <v>0</v>
      </c>
      <c r="BL529" s="16" t="s">
        <v>126</v>
      </c>
      <c r="BM529" s="138" t="s">
        <v>791</v>
      </c>
    </row>
    <row r="530" spans="2:47" s="1" customFormat="1" ht="12">
      <c r="B530" s="28"/>
      <c r="D530" s="140" t="s">
        <v>128</v>
      </c>
      <c r="F530" s="141" t="s">
        <v>792</v>
      </c>
      <c r="L530" s="28"/>
      <c r="M530" s="142"/>
      <c r="T530" s="52"/>
      <c r="AT530" s="16" t="s">
        <v>128</v>
      </c>
      <c r="AU530" s="16" t="s">
        <v>77</v>
      </c>
    </row>
    <row r="531" spans="2:47" s="1" customFormat="1" ht="48.75">
      <c r="B531" s="28"/>
      <c r="D531" s="140" t="s">
        <v>130</v>
      </c>
      <c r="F531" s="143" t="s">
        <v>793</v>
      </c>
      <c r="L531" s="28"/>
      <c r="M531" s="142"/>
      <c r="T531" s="52"/>
      <c r="AT531" s="16" t="s">
        <v>130</v>
      </c>
      <c r="AU531" s="16" t="s">
        <v>77</v>
      </c>
    </row>
    <row r="532" spans="2:51" s="12" customFormat="1" ht="12">
      <c r="B532" s="144"/>
      <c r="D532" s="140" t="s">
        <v>132</v>
      </c>
      <c r="E532" s="145" t="s">
        <v>1</v>
      </c>
      <c r="F532" s="146" t="s">
        <v>794</v>
      </c>
      <c r="H532" s="147">
        <v>157.5</v>
      </c>
      <c r="L532" s="144"/>
      <c r="M532" s="148"/>
      <c r="T532" s="149"/>
      <c r="AT532" s="145" t="s">
        <v>132</v>
      </c>
      <c r="AU532" s="145" t="s">
        <v>77</v>
      </c>
      <c r="AV532" s="12" t="s">
        <v>77</v>
      </c>
      <c r="AW532" s="12" t="s">
        <v>25</v>
      </c>
      <c r="AX532" s="12" t="s">
        <v>75</v>
      </c>
      <c r="AY532" s="145" t="s">
        <v>119</v>
      </c>
    </row>
    <row r="533" spans="2:65" s="1" customFormat="1" ht="21.75" customHeight="1">
      <c r="B533" s="127"/>
      <c r="C533" s="128" t="s">
        <v>795</v>
      </c>
      <c r="D533" s="128" t="s">
        <v>121</v>
      </c>
      <c r="E533" s="129" t="s">
        <v>796</v>
      </c>
      <c r="F533" s="130" t="s">
        <v>797</v>
      </c>
      <c r="G533" s="131" t="s">
        <v>221</v>
      </c>
      <c r="H533" s="132">
        <v>70.572</v>
      </c>
      <c r="I533" s="219"/>
      <c r="J533" s="133">
        <f>ROUND(I533*H533,2)</f>
        <v>0</v>
      </c>
      <c r="K533" s="130" t="s">
        <v>125</v>
      </c>
      <c r="L533" s="28"/>
      <c r="M533" s="134" t="s">
        <v>1</v>
      </c>
      <c r="N533" s="135" t="s">
        <v>33</v>
      </c>
      <c r="O533" s="136">
        <v>0</v>
      </c>
      <c r="P533" s="136">
        <f>O533*H533</f>
        <v>0</v>
      </c>
      <c r="Q533" s="136">
        <v>0</v>
      </c>
      <c r="R533" s="136">
        <f>Q533*H533</f>
        <v>0</v>
      </c>
      <c r="S533" s="136">
        <v>0</v>
      </c>
      <c r="T533" s="137">
        <f>S533*H533</f>
        <v>0</v>
      </c>
      <c r="AR533" s="138" t="s">
        <v>126</v>
      </c>
      <c r="AT533" s="138" t="s">
        <v>121</v>
      </c>
      <c r="AU533" s="138" t="s">
        <v>77</v>
      </c>
      <c r="AY533" s="16" t="s">
        <v>119</v>
      </c>
      <c r="BE533" s="139">
        <f>IF(N533="základní",J533,0)</f>
        <v>0</v>
      </c>
      <c r="BF533" s="139">
        <f>IF(N533="snížená",J533,0)</f>
        <v>0</v>
      </c>
      <c r="BG533" s="139">
        <f>IF(N533="zákl. přenesená",J533,0)</f>
        <v>0</v>
      </c>
      <c r="BH533" s="139">
        <f>IF(N533="sníž. přenesená",J533,0)</f>
        <v>0</v>
      </c>
      <c r="BI533" s="139">
        <f>IF(N533="nulová",J533,0)</f>
        <v>0</v>
      </c>
      <c r="BJ533" s="16" t="s">
        <v>75</v>
      </c>
      <c r="BK533" s="139">
        <f>ROUND(I533*H533,2)</f>
        <v>0</v>
      </c>
      <c r="BL533" s="16" t="s">
        <v>126</v>
      </c>
      <c r="BM533" s="138" t="s">
        <v>798</v>
      </c>
    </row>
    <row r="534" spans="2:47" s="1" customFormat="1" ht="19.5">
      <c r="B534" s="28"/>
      <c r="D534" s="140" t="s">
        <v>128</v>
      </c>
      <c r="F534" s="141" t="s">
        <v>799</v>
      </c>
      <c r="L534" s="28"/>
      <c r="M534" s="142"/>
      <c r="T534" s="52"/>
      <c r="AT534" s="16" t="s">
        <v>128</v>
      </c>
      <c r="AU534" s="16" t="s">
        <v>77</v>
      </c>
    </row>
    <row r="535" spans="2:47" s="1" customFormat="1" ht="48.75">
      <c r="B535" s="28"/>
      <c r="D535" s="140" t="s">
        <v>130</v>
      </c>
      <c r="F535" s="143" t="s">
        <v>793</v>
      </c>
      <c r="L535" s="28"/>
      <c r="M535" s="142"/>
      <c r="T535" s="52"/>
      <c r="AT535" s="16" t="s">
        <v>130</v>
      </c>
      <c r="AU535" s="16" t="s">
        <v>77</v>
      </c>
    </row>
    <row r="536" spans="2:51" s="12" customFormat="1" ht="12">
      <c r="B536" s="144"/>
      <c r="D536" s="140" t="s">
        <v>132</v>
      </c>
      <c r="E536" s="145" t="s">
        <v>1</v>
      </c>
      <c r="F536" s="146" t="s">
        <v>800</v>
      </c>
      <c r="H536" s="147">
        <v>70.572</v>
      </c>
      <c r="L536" s="144"/>
      <c r="M536" s="148"/>
      <c r="T536" s="149"/>
      <c r="AT536" s="145" t="s">
        <v>132</v>
      </c>
      <c r="AU536" s="145" t="s">
        <v>77</v>
      </c>
      <c r="AV536" s="12" t="s">
        <v>77</v>
      </c>
      <c r="AW536" s="12" t="s">
        <v>25</v>
      </c>
      <c r="AX536" s="12" t="s">
        <v>75</v>
      </c>
      <c r="AY536" s="145" t="s">
        <v>119</v>
      </c>
    </row>
    <row r="537" spans="2:65" s="1" customFormat="1" ht="21.75" customHeight="1">
      <c r="B537" s="127"/>
      <c r="C537" s="128" t="s">
        <v>801</v>
      </c>
      <c r="D537" s="128" t="s">
        <v>121</v>
      </c>
      <c r="E537" s="129" t="s">
        <v>802</v>
      </c>
      <c r="F537" s="130" t="s">
        <v>803</v>
      </c>
      <c r="G537" s="131" t="s">
        <v>221</v>
      </c>
      <c r="H537" s="132">
        <v>60.528</v>
      </c>
      <c r="I537" s="219"/>
      <c r="J537" s="133">
        <f>ROUND(I537*H537,2)</f>
        <v>0</v>
      </c>
      <c r="K537" s="130" t="s">
        <v>125</v>
      </c>
      <c r="L537" s="28"/>
      <c r="M537" s="134" t="s">
        <v>1</v>
      </c>
      <c r="N537" s="135" t="s">
        <v>33</v>
      </c>
      <c r="O537" s="136">
        <v>0</v>
      </c>
      <c r="P537" s="136">
        <f>O537*H537</f>
        <v>0</v>
      </c>
      <c r="Q537" s="136">
        <v>0</v>
      </c>
      <c r="R537" s="136">
        <f>Q537*H537</f>
        <v>0</v>
      </c>
      <c r="S537" s="136">
        <v>0</v>
      </c>
      <c r="T537" s="137">
        <f>S537*H537</f>
        <v>0</v>
      </c>
      <c r="AR537" s="138" t="s">
        <v>126</v>
      </c>
      <c r="AT537" s="138" t="s">
        <v>121</v>
      </c>
      <c r="AU537" s="138" t="s">
        <v>77</v>
      </c>
      <c r="AY537" s="16" t="s">
        <v>119</v>
      </c>
      <c r="BE537" s="139">
        <f>IF(N537="základní",J537,0)</f>
        <v>0</v>
      </c>
      <c r="BF537" s="139">
        <f>IF(N537="snížená",J537,0)</f>
        <v>0</v>
      </c>
      <c r="BG537" s="139">
        <f>IF(N537="zákl. přenesená",J537,0)</f>
        <v>0</v>
      </c>
      <c r="BH537" s="139">
        <f>IF(N537="sníž. přenesená",J537,0)</f>
        <v>0</v>
      </c>
      <c r="BI537" s="139">
        <f>IF(N537="nulová",J537,0)</f>
        <v>0</v>
      </c>
      <c r="BJ537" s="16" t="s">
        <v>75</v>
      </c>
      <c r="BK537" s="139">
        <f>ROUND(I537*H537,2)</f>
        <v>0</v>
      </c>
      <c r="BL537" s="16" t="s">
        <v>126</v>
      </c>
      <c r="BM537" s="138" t="s">
        <v>804</v>
      </c>
    </row>
    <row r="538" spans="2:47" s="1" customFormat="1" ht="19.5">
      <c r="B538" s="28"/>
      <c r="D538" s="140" t="s">
        <v>128</v>
      </c>
      <c r="F538" s="141" t="s">
        <v>805</v>
      </c>
      <c r="L538" s="28"/>
      <c r="M538" s="142"/>
      <c r="T538" s="52"/>
      <c r="AT538" s="16" t="s">
        <v>128</v>
      </c>
      <c r="AU538" s="16" t="s">
        <v>77</v>
      </c>
    </row>
    <row r="539" spans="2:47" s="1" customFormat="1" ht="48.75">
      <c r="B539" s="28"/>
      <c r="D539" s="140" t="s">
        <v>130</v>
      </c>
      <c r="F539" s="143" t="s">
        <v>793</v>
      </c>
      <c r="L539" s="28"/>
      <c r="M539" s="142"/>
      <c r="T539" s="52"/>
      <c r="AT539" s="16" t="s">
        <v>130</v>
      </c>
      <c r="AU539" s="16" t="s">
        <v>77</v>
      </c>
    </row>
    <row r="540" spans="2:51" s="12" customFormat="1" ht="12">
      <c r="B540" s="144"/>
      <c r="D540" s="140" t="s">
        <v>132</v>
      </c>
      <c r="E540" s="145" t="s">
        <v>1</v>
      </c>
      <c r="F540" s="146" t="s">
        <v>806</v>
      </c>
      <c r="H540" s="147">
        <v>60.528</v>
      </c>
      <c r="L540" s="144"/>
      <c r="M540" s="148"/>
      <c r="T540" s="149"/>
      <c r="AT540" s="145" t="s">
        <v>132</v>
      </c>
      <c r="AU540" s="145" t="s">
        <v>77</v>
      </c>
      <c r="AV540" s="12" t="s">
        <v>77</v>
      </c>
      <c r="AW540" s="12" t="s">
        <v>25</v>
      </c>
      <c r="AX540" s="12" t="s">
        <v>75</v>
      </c>
      <c r="AY540" s="145" t="s">
        <v>119</v>
      </c>
    </row>
    <row r="541" spans="2:65" s="1" customFormat="1" ht="16.5" customHeight="1">
      <c r="B541" s="127"/>
      <c r="C541" s="128" t="s">
        <v>807</v>
      </c>
      <c r="D541" s="128" t="s">
        <v>121</v>
      </c>
      <c r="E541" s="129" t="s">
        <v>808</v>
      </c>
      <c r="F541" s="130" t="s">
        <v>285</v>
      </c>
      <c r="G541" s="131" t="s">
        <v>221</v>
      </c>
      <c r="H541" s="132">
        <v>41.76</v>
      </c>
      <c r="I541" s="219"/>
      <c r="J541" s="133">
        <f>ROUND(I541*H541,2)</f>
        <v>0</v>
      </c>
      <c r="K541" s="130" t="s">
        <v>125</v>
      </c>
      <c r="L541" s="28"/>
      <c r="M541" s="134" t="s">
        <v>1</v>
      </c>
      <c r="N541" s="135" t="s">
        <v>33</v>
      </c>
      <c r="O541" s="136">
        <v>0</v>
      </c>
      <c r="P541" s="136">
        <f>O541*H541</f>
        <v>0</v>
      </c>
      <c r="Q541" s="136">
        <v>0</v>
      </c>
      <c r="R541" s="136">
        <f>Q541*H541</f>
        <v>0</v>
      </c>
      <c r="S541" s="136">
        <v>0</v>
      </c>
      <c r="T541" s="137">
        <f>S541*H541</f>
        <v>0</v>
      </c>
      <c r="AR541" s="138" t="s">
        <v>126</v>
      </c>
      <c r="AT541" s="138" t="s">
        <v>121</v>
      </c>
      <c r="AU541" s="138" t="s">
        <v>77</v>
      </c>
      <c r="AY541" s="16" t="s">
        <v>119</v>
      </c>
      <c r="BE541" s="139">
        <f>IF(N541="základní",J541,0)</f>
        <v>0</v>
      </c>
      <c r="BF541" s="139">
        <f>IF(N541="snížená",J541,0)</f>
        <v>0</v>
      </c>
      <c r="BG541" s="139">
        <f>IF(N541="zákl. přenesená",J541,0)</f>
        <v>0</v>
      </c>
      <c r="BH541" s="139">
        <f>IF(N541="sníž. přenesená",J541,0)</f>
        <v>0</v>
      </c>
      <c r="BI541" s="139">
        <f>IF(N541="nulová",J541,0)</f>
        <v>0</v>
      </c>
      <c r="BJ541" s="16" t="s">
        <v>75</v>
      </c>
      <c r="BK541" s="139">
        <f>ROUND(I541*H541,2)</f>
        <v>0</v>
      </c>
      <c r="BL541" s="16" t="s">
        <v>126</v>
      </c>
      <c r="BM541" s="138" t="s">
        <v>809</v>
      </c>
    </row>
    <row r="542" spans="2:47" s="1" customFormat="1" ht="12">
      <c r="B542" s="28"/>
      <c r="D542" s="140" t="s">
        <v>128</v>
      </c>
      <c r="F542" s="141" t="s">
        <v>287</v>
      </c>
      <c r="L542" s="28"/>
      <c r="M542" s="142"/>
      <c r="T542" s="52"/>
      <c r="AT542" s="16" t="s">
        <v>128</v>
      </c>
      <c r="AU542" s="16" t="s">
        <v>77</v>
      </c>
    </row>
    <row r="543" spans="2:47" s="1" customFormat="1" ht="48.75">
      <c r="B543" s="28"/>
      <c r="D543" s="140" t="s">
        <v>130</v>
      </c>
      <c r="F543" s="143" t="s">
        <v>793</v>
      </c>
      <c r="L543" s="28"/>
      <c r="M543" s="142"/>
      <c r="T543" s="52"/>
      <c r="AT543" s="16" t="s">
        <v>130</v>
      </c>
      <c r="AU543" s="16" t="s">
        <v>77</v>
      </c>
    </row>
    <row r="544" spans="2:63" s="11" customFormat="1" ht="22.9" customHeight="1">
      <c r="B544" s="116"/>
      <c r="D544" s="117" t="s">
        <v>66</v>
      </c>
      <c r="E544" s="125" t="s">
        <v>810</v>
      </c>
      <c r="F544" s="125" t="s">
        <v>811</v>
      </c>
      <c r="J544" s="126">
        <f>BK544</f>
        <v>0</v>
      </c>
      <c r="L544" s="116"/>
      <c r="M544" s="120"/>
      <c r="P544" s="121">
        <f>SUM(P545:P547)</f>
        <v>282.52510800000005</v>
      </c>
      <c r="R544" s="121">
        <f>SUM(R545:R547)</f>
        <v>0</v>
      </c>
      <c r="T544" s="122">
        <f>SUM(T545:T547)</f>
        <v>0</v>
      </c>
      <c r="AR544" s="117" t="s">
        <v>75</v>
      </c>
      <c r="AT544" s="123" t="s">
        <v>66</v>
      </c>
      <c r="AU544" s="123" t="s">
        <v>75</v>
      </c>
      <c r="AY544" s="117" t="s">
        <v>119</v>
      </c>
      <c r="BK544" s="124">
        <f>SUM(BK545:BK547)</f>
        <v>0</v>
      </c>
    </row>
    <row r="545" spans="2:65" s="1" customFormat="1" ht="16.5" customHeight="1">
      <c r="B545" s="127"/>
      <c r="C545" s="128" t="s">
        <v>812</v>
      </c>
      <c r="D545" s="128" t="s">
        <v>121</v>
      </c>
      <c r="E545" s="129" t="s">
        <v>813</v>
      </c>
      <c r="F545" s="130" t="s">
        <v>814</v>
      </c>
      <c r="G545" s="131" t="s">
        <v>221</v>
      </c>
      <c r="H545" s="132">
        <v>622.302</v>
      </c>
      <c r="I545" s="219"/>
      <c r="J545" s="133">
        <f>ROUND(I545*H545,2)</f>
        <v>0</v>
      </c>
      <c r="K545" s="130" t="s">
        <v>125</v>
      </c>
      <c r="L545" s="28"/>
      <c r="M545" s="134" t="s">
        <v>1</v>
      </c>
      <c r="N545" s="135" t="s">
        <v>33</v>
      </c>
      <c r="O545" s="136">
        <v>0.454</v>
      </c>
      <c r="P545" s="136">
        <f>O545*H545</f>
        <v>282.52510800000005</v>
      </c>
      <c r="Q545" s="136">
        <v>0</v>
      </c>
      <c r="R545" s="136">
        <f>Q545*H545</f>
        <v>0</v>
      </c>
      <c r="S545" s="136">
        <v>0</v>
      </c>
      <c r="T545" s="137">
        <f>S545*H545</f>
        <v>0</v>
      </c>
      <c r="AR545" s="138" t="s">
        <v>126</v>
      </c>
      <c r="AT545" s="138" t="s">
        <v>121</v>
      </c>
      <c r="AU545" s="138" t="s">
        <v>77</v>
      </c>
      <c r="AY545" s="16" t="s">
        <v>119</v>
      </c>
      <c r="BE545" s="139">
        <f>IF(N545="základní",J545,0)</f>
        <v>0</v>
      </c>
      <c r="BF545" s="139">
        <f>IF(N545="snížená",J545,0)</f>
        <v>0</v>
      </c>
      <c r="BG545" s="139">
        <f>IF(N545="zákl. přenesená",J545,0)</f>
        <v>0</v>
      </c>
      <c r="BH545" s="139">
        <f>IF(N545="sníž. přenesená",J545,0)</f>
        <v>0</v>
      </c>
      <c r="BI545" s="139">
        <f>IF(N545="nulová",J545,0)</f>
        <v>0</v>
      </c>
      <c r="BJ545" s="16" t="s">
        <v>75</v>
      </c>
      <c r="BK545" s="139">
        <f>ROUND(I545*H545,2)</f>
        <v>0</v>
      </c>
      <c r="BL545" s="16" t="s">
        <v>126</v>
      </c>
      <c r="BM545" s="138" t="s">
        <v>815</v>
      </c>
    </row>
    <row r="546" spans="2:47" s="1" customFormat="1" ht="19.5">
      <c r="B546" s="28"/>
      <c r="D546" s="140" t="s">
        <v>128</v>
      </c>
      <c r="F546" s="141" t="s">
        <v>816</v>
      </c>
      <c r="L546" s="28"/>
      <c r="M546" s="142"/>
      <c r="T546" s="52"/>
      <c r="AT546" s="16" t="s">
        <v>128</v>
      </c>
      <c r="AU546" s="16" t="s">
        <v>77</v>
      </c>
    </row>
    <row r="547" spans="2:47" s="1" customFormat="1" ht="48.75">
      <c r="B547" s="28"/>
      <c r="D547" s="140" t="s">
        <v>130</v>
      </c>
      <c r="F547" s="143" t="s">
        <v>817</v>
      </c>
      <c r="L547" s="28"/>
      <c r="M547" s="142"/>
      <c r="T547" s="52"/>
      <c r="AT547" s="16" t="s">
        <v>130</v>
      </c>
      <c r="AU547" s="16" t="s">
        <v>77</v>
      </c>
    </row>
    <row r="548" spans="2:63" s="11" customFormat="1" ht="25.9" customHeight="1">
      <c r="B548" s="116"/>
      <c r="D548" s="117" t="s">
        <v>66</v>
      </c>
      <c r="E548" s="118" t="s">
        <v>818</v>
      </c>
      <c r="F548" s="118" t="s">
        <v>819</v>
      </c>
      <c r="J548" s="119">
        <f>BK548</f>
        <v>0</v>
      </c>
      <c r="L548" s="116"/>
      <c r="M548" s="120"/>
      <c r="P548" s="121">
        <f>P549</f>
        <v>24.866057</v>
      </c>
      <c r="R548" s="121">
        <f>R549</f>
        <v>0.8460396</v>
      </c>
      <c r="T548" s="122">
        <f>T549</f>
        <v>0</v>
      </c>
      <c r="AR548" s="117" t="s">
        <v>77</v>
      </c>
      <c r="AT548" s="123" t="s">
        <v>66</v>
      </c>
      <c r="AU548" s="123" t="s">
        <v>67</v>
      </c>
      <c r="AY548" s="117" t="s">
        <v>119</v>
      </c>
      <c r="BK548" s="124">
        <f>BK549</f>
        <v>0</v>
      </c>
    </row>
    <row r="549" spans="2:63" s="11" customFormat="1" ht="22.9" customHeight="1">
      <c r="B549" s="116"/>
      <c r="D549" s="117" t="s">
        <v>66</v>
      </c>
      <c r="E549" s="125" t="s">
        <v>820</v>
      </c>
      <c r="F549" s="125" t="s">
        <v>821</v>
      </c>
      <c r="J549" s="126">
        <f>BK549</f>
        <v>0</v>
      </c>
      <c r="L549" s="116"/>
      <c r="M549" s="120"/>
      <c r="P549" s="121">
        <f>SUM(P550:P573)</f>
        <v>24.866057</v>
      </c>
      <c r="R549" s="121">
        <f>SUM(R550:R573)</f>
        <v>0.8460396</v>
      </c>
      <c r="T549" s="122">
        <f>SUM(T550:T573)</f>
        <v>0</v>
      </c>
      <c r="AR549" s="117" t="s">
        <v>77</v>
      </c>
      <c r="AT549" s="123" t="s">
        <v>66</v>
      </c>
      <c r="AU549" s="123" t="s">
        <v>75</v>
      </c>
      <c r="AY549" s="117" t="s">
        <v>119</v>
      </c>
      <c r="BK549" s="124">
        <f>SUM(BK550:BK573)</f>
        <v>0</v>
      </c>
    </row>
    <row r="550" spans="2:65" s="1" customFormat="1" ht="16.5" customHeight="1">
      <c r="B550" s="127"/>
      <c r="C550" s="128" t="s">
        <v>822</v>
      </c>
      <c r="D550" s="128" t="s">
        <v>121</v>
      </c>
      <c r="E550" s="129" t="s">
        <v>823</v>
      </c>
      <c r="F550" s="130" t="s">
        <v>824</v>
      </c>
      <c r="G550" s="131" t="s">
        <v>124</v>
      </c>
      <c r="H550" s="132">
        <v>17</v>
      </c>
      <c r="I550" s="219"/>
      <c r="J550" s="133">
        <f>ROUND(I550*H550,2)</f>
        <v>0</v>
      </c>
      <c r="K550" s="130" t="s">
        <v>125</v>
      </c>
      <c r="L550" s="28"/>
      <c r="M550" s="134" t="s">
        <v>1</v>
      </c>
      <c r="N550" s="135" t="s">
        <v>33</v>
      </c>
      <c r="O550" s="136">
        <v>0.061</v>
      </c>
      <c r="P550" s="136">
        <f>O550*H550</f>
        <v>1.037</v>
      </c>
      <c r="Q550" s="136">
        <v>0</v>
      </c>
      <c r="R550" s="136">
        <f>Q550*H550</f>
        <v>0</v>
      </c>
      <c r="S550" s="136">
        <v>0</v>
      </c>
      <c r="T550" s="137">
        <f>S550*H550</f>
        <v>0</v>
      </c>
      <c r="AR550" s="138" t="s">
        <v>223</v>
      </c>
      <c r="AT550" s="138" t="s">
        <v>121</v>
      </c>
      <c r="AU550" s="138" t="s">
        <v>77</v>
      </c>
      <c r="AY550" s="16" t="s">
        <v>119</v>
      </c>
      <c r="BE550" s="139">
        <f>IF(N550="základní",J550,0)</f>
        <v>0</v>
      </c>
      <c r="BF550" s="139">
        <f>IF(N550="snížená",J550,0)</f>
        <v>0</v>
      </c>
      <c r="BG550" s="139">
        <f>IF(N550="zákl. přenesená",J550,0)</f>
        <v>0</v>
      </c>
      <c r="BH550" s="139">
        <f>IF(N550="sníž. přenesená",J550,0)</f>
        <v>0</v>
      </c>
      <c r="BI550" s="139">
        <f>IF(N550="nulová",J550,0)</f>
        <v>0</v>
      </c>
      <c r="BJ550" s="16" t="s">
        <v>75</v>
      </c>
      <c r="BK550" s="139">
        <f>ROUND(I550*H550,2)</f>
        <v>0</v>
      </c>
      <c r="BL550" s="16" t="s">
        <v>223</v>
      </c>
      <c r="BM550" s="138" t="s">
        <v>825</v>
      </c>
    </row>
    <row r="551" spans="2:47" s="1" customFormat="1" ht="12">
      <c r="B551" s="28"/>
      <c r="D551" s="140" t="s">
        <v>128</v>
      </c>
      <c r="F551" s="141" t="s">
        <v>826</v>
      </c>
      <c r="L551" s="28"/>
      <c r="M551" s="142"/>
      <c r="T551" s="52"/>
      <c r="AT551" s="16" t="s">
        <v>128</v>
      </c>
      <c r="AU551" s="16" t="s">
        <v>77</v>
      </c>
    </row>
    <row r="552" spans="2:47" s="1" customFormat="1" ht="19.5">
      <c r="B552" s="28"/>
      <c r="D552" s="140" t="s">
        <v>130</v>
      </c>
      <c r="F552" s="143" t="s">
        <v>827</v>
      </c>
      <c r="L552" s="28"/>
      <c r="M552" s="142"/>
      <c r="T552" s="52"/>
      <c r="AT552" s="16" t="s">
        <v>130</v>
      </c>
      <c r="AU552" s="16" t="s">
        <v>77</v>
      </c>
    </row>
    <row r="553" spans="2:51" s="12" customFormat="1" ht="12">
      <c r="B553" s="144"/>
      <c r="D553" s="140" t="s">
        <v>132</v>
      </c>
      <c r="E553" s="145" t="s">
        <v>1</v>
      </c>
      <c r="F553" s="146" t="s">
        <v>828</v>
      </c>
      <c r="H553" s="147">
        <v>17</v>
      </c>
      <c r="L553" s="144"/>
      <c r="M553" s="148"/>
      <c r="T553" s="149"/>
      <c r="AT553" s="145" t="s">
        <v>132</v>
      </c>
      <c r="AU553" s="145" t="s">
        <v>77</v>
      </c>
      <c r="AV553" s="12" t="s">
        <v>77</v>
      </c>
      <c r="AW553" s="12" t="s">
        <v>25</v>
      </c>
      <c r="AX553" s="12" t="s">
        <v>75</v>
      </c>
      <c r="AY553" s="145" t="s">
        <v>119</v>
      </c>
    </row>
    <row r="554" spans="2:65" s="1" customFormat="1" ht="16.5" customHeight="1">
      <c r="B554" s="127"/>
      <c r="C554" s="155" t="s">
        <v>829</v>
      </c>
      <c r="D554" s="155" t="s">
        <v>218</v>
      </c>
      <c r="E554" s="156" t="s">
        <v>830</v>
      </c>
      <c r="F554" s="157" t="s">
        <v>831</v>
      </c>
      <c r="G554" s="158" t="s">
        <v>124</v>
      </c>
      <c r="H554" s="159">
        <v>20.757</v>
      </c>
      <c r="I554" s="220"/>
      <c r="J554" s="160">
        <f>ROUND(I554*H554,2)</f>
        <v>0</v>
      </c>
      <c r="K554" s="157" t="s">
        <v>125</v>
      </c>
      <c r="L554" s="161"/>
      <c r="M554" s="162" t="s">
        <v>1</v>
      </c>
      <c r="N554" s="163" t="s">
        <v>33</v>
      </c>
      <c r="O554" s="136">
        <v>0</v>
      </c>
      <c r="P554" s="136">
        <f>O554*H554</f>
        <v>0</v>
      </c>
      <c r="Q554" s="136">
        <v>0.001</v>
      </c>
      <c r="R554" s="136">
        <f>Q554*H554</f>
        <v>0.020757</v>
      </c>
      <c r="S554" s="136">
        <v>0</v>
      </c>
      <c r="T554" s="137">
        <f>S554*H554</f>
        <v>0</v>
      </c>
      <c r="AR554" s="138" t="s">
        <v>315</v>
      </c>
      <c r="AT554" s="138" t="s">
        <v>218</v>
      </c>
      <c r="AU554" s="138" t="s">
        <v>77</v>
      </c>
      <c r="AY554" s="16" t="s">
        <v>119</v>
      </c>
      <c r="BE554" s="139">
        <f>IF(N554="základní",J554,0)</f>
        <v>0</v>
      </c>
      <c r="BF554" s="139">
        <f>IF(N554="snížená",J554,0)</f>
        <v>0</v>
      </c>
      <c r="BG554" s="139">
        <f>IF(N554="zákl. přenesená",J554,0)</f>
        <v>0</v>
      </c>
      <c r="BH554" s="139">
        <f>IF(N554="sníž. přenesená",J554,0)</f>
        <v>0</v>
      </c>
      <c r="BI554" s="139">
        <f>IF(N554="nulová",J554,0)</f>
        <v>0</v>
      </c>
      <c r="BJ554" s="16" t="s">
        <v>75</v>
      </c>
      <c r="BK554" s="139">
        <f>ROUND(I554*H554,2)</f>
        <v>0</v>
      </c>
      <c r="BL554" s="16" t="s">
        <v>223</v>
      </c>
      <c r="BM554" s="138" t="s">
        <v>832</v>
      </c>
    </row>
    <row r="555" spans="2:47" s="1" customFormat="1" ht="12">
      <c r="B555" s="28"/>
      <c r="D555" s="140" t="s">
        <v>128</v>
      </c>
      <c r="F555" s="141" t="s">
        <v>831</v>
      </c>
      <c r="L555" s="28"/>
      <c r="M555" s="142"/>
      <c r="T555" s="52"/>
      <c r="AT555" s="16" t="s">
        <v>128</v>
      </c>
      <c r="AU555" s="16" t="s">
        <v>77</v>
      </c>
    </row>
    <row r="556" spans="2:51" s="12" customFormat="1" ht="12">
      <c r="B556" s="144"/>
      <c r="D556" s="140" t="s">
        <v>132</v>
      </c>
      <c r="F556" s="146" t="s">
        <v>833</v>
      </c>
      <c r="H556" s="147">
        <v>20.757</v>
      </c>
      <c r="L556" s="144"/>
      <c r="M556" s="148"/>
      <c r="T556" s="149"/>
      <c r="AT556" s="145" t="s">
        <v>132</v>
      </c>
      <c r="AU556" s="145" t="s">
        <v>77</v>
      </c>
      <c r="AV556" s="12" t="s">
        <v>77</v>
      </c>
      <c r="AW556" s="12" t="s">
        <v>3</v>
      </c>
      <c r="AX556" s="12" t="s">
        <v>75</v>
      </c>
      <c r="AY556" s="145" t="s">
        <v>119</v>
      </c>
    </row>
    <row r="557" spans="2:65" s="1" customFormat="1" ht="16.5" customHeight="1">
      <c r="B557" s="127"/>
      <c r="C557" s="128" t="s">
        <v>834</v>
      </c>
      <c r="D557" s="128" t="s">
        <v>121</v>
      </c>
      <c r="E557" s="129" t="s">
        <v>835</v>
      </c>
      <c r="F557" s="130" t="s">
        <v>836</v>
      </c>
      <c r="G557" s="131" t="s">
        <v>124</v>
      </c>
      <c r="H557" s="132">
        <v>77.625</v>
      </c>
      <c r="I557" s="219"/>
      <c r="J557" s="133">
        <f>ROUND(I557*H557,2)</f>
        <v>0</v>
      </c>
      <c r="K557" s="130" t="s">
        <v>125</v>
      </c>
      <c r="L557" s="28"/>
      <c r="M557" s="134" t="s">
        <v>1</v>
      </c>
      <c r="N557" s="135" t="s">
        <v>33</v>
      </c>
      <c r="O557" s="136">
        <v>0.068</v>
      </c>
      <c r="P557" s="136">
        <f>O557*H557</f>
        <v>5.2785</v>
      </c>
      <c r="Q557" s="136">
        <v>6E-05</v>
      </c>
      <c r="R557" s="136">
        <f>Q557*H557</f>
        <v>0.0046575</v>
      </c>
      <c r="S557" s="136">
        <v>0</v>
      </c>
      <c r="T557" s="137">
        <f>S557*H557</f>
        <v>0</v>
      </c>
      <c r="AR557" s="138" t="s">
        <v>223</v>
      </c>
      <c r="AT557" s="138" t="s">
        <v>121</v>
      </c>
      <c r="AU557" s="138" t="s">
        <v>77</v>
      </c>
      <c r="AY557" s="16" t="s">
        <v>119</v>
      </c>
      <c r="BE557" s="139">
        <f>IF(N557="základní",J557,0)</f>
        <v>0</v>
      </c>
      <c r="BF557" s="139">
        <f>IF(N557="snížená",J557,0)</f>
        <v>0</v>
      </c>
      <c r="BG557" s="139">
        <f>IF(N557="zákl. přenesená",J557,0)</f>
        <v>0</v>
      </c>
      <c r="BH557" s="139">
        <f>IF(N557="sníž. přenesená",J557,0)</f>
        <v>0</v>
      </c>
      <c r="BI557" s="139">
        <f>IF(N557="nulová",J557,0)</f>
        <v>0</v>
      </c>
      <c r="BJ557" s="16" t="s">
        <v>75</v>
      </c>
      <c r="BK557" s="139">
        <f>ROUND(I557*H557,2)</f>
        <v>0</v>
      </c>
      <c r="BL557" s="16" t="s">
        <v>223</v>
      </c>
      <c r="BM557" s="138" t="s">
        <v>837</v>
      </c>
    </row>
    <row r="558" spans="2:47" s="1" customFormat="1" ht="12">
      <c r="B558" s="28"/>
      <c r="D558" s="140" t="s">
        <v>128</v>
      </c>
      <c r="F558" s="141" t="s">
        <v>838</v>
      </c>
      <c r="L558" s="28"/>
      <c r="M558" s="142"/>
      <c r="T558" s="52"/>
      <c r="AT558" s="16" t="s">
        <v>128</v>
      </c>
      <c r="AU558" s="16" t="s">
        <v>77</v>
      </c>
    </row>
    <row r="559" spans="2:65" s="1" customFormat="1" ht="16.5" customHeight="1">
      <c r="B559" s="127"/>
      <c r="C559" s="155" t="s">
        <v>839</v>
      </c>
      <c r="D559" s="155" t="s">
        <v>218</v>
      </c>
      <c r="E559" s="156" t="s">
        <v>840</v>
      </c>
      <c r="F559" s="157" t="s">
        <v>841</v>
      </c>
      <c r="G559" s="158" t="s">
        <v>221</v>
      </c>
      <c r="H559" s="159">
        <v>0.204</v>
      </c>
      <c r="I559" s="220"/>
      <c r="J559" s="160">
        <f>ROUND(I559*H559,2)</f>
        <v>0</v>
      </c>
      <c r="K559" s="157" t="s">
        <v>125</v>
      </c>
      <c r="L559" s="161"/>
      <c r="M559" s="162" t="s">
        <v>1</v>
      </c>
      <c r="N559" s="163" t="s">
        <v>33</v>
      </c>
      <c r="O559" s="136">
        <v>0</v>
      </c>
      <c r="P559" s="136">
        <f>O559*H559</f>
        <v>0</v>
      </c>
      <c r="Q559" s="136">
        <v>1</v>
      </c>
      <c r="R559" s="136">
        <f>Q559*H559</f>
        <v>0.204</v>
      </c>
      <c r="S559" s="136">
        <v>0</v>
      </c>
      <c r="T559" s="137">
        <f>S559*H559</f>
        <v>0</v>
      </c>
      <c r="AR559" s="138" t="s">
        <v>315</v>
      </c>
      <c r="AT559" s="138" t="s">
        <v>218</v>
      </c>
      <c r="AU559" s="138" t="s">
        <v>77</v>
      </c>
      <c r="AY559" s="16" t="s">
        <v>119</v>
      </c>
      <c r="BE559" s="139">
        <f>IF(N559="základní",J559,0)</f>
        <v>0</v>
      </c>
      <c r="BF559" s="139">
        <f>IF(N559="snížená",J559,0)</f>
        <v>0</v>
      </c>
      <c r="BG559" s="139">
        <f>IF(N559="zákl. přenesená",J559,0)</f>
        <v>0</v>
      </c>
      <c r="BH559" s="139">
        <f>IF(N559="sníž. přenesená",J559,0)</f>
        <v>0</v>
      </c>
      <c r="BI559" s="139">
        <f>IF(N559="nulová",J559,0)</f>
        <v>0</v>
      </c>
      <c r="BJ559" s="16" t="s">
        <v>75</v>
      </c>
      <c r="BK559" s="139">
        <f>ROUND(I559*H559,2)</f>
        <v>0</v>
      </c>
      <c r="BL559" s="16" t="s">
        <v>223</v>
      </c>
      <c r="BM559" s="138" t="s">
        <v>842</v>
      </c>
    </row>
    <row r="560" spans="2:47" s="1" customFormat="1" ht="12">
      <c r="B560" s="28"/>
      <c r="D560" s="140" t="s">
        <v>128</v>
      </c>
      <c r="F560" s="141" t="s">
        <v>843</v>
      </c>
      <c r="L560" s="28"/>
      <c r="M560" s="142"/>
      <c r="T560" s="52"/>
      <c r="AT560" s="16" t="s">
        <v>128</v>
      </c>
      <c r="AU560" s="16" t="s">
        <v>77</v>
      </c>
    </row>
    <row r="561" spans="2:51" s="12" customFormat="1" ht="12">
      <c r="B561" s="144"/>
      <c r="D561" s="140" t="s">
        <v>132</v>
      </c>
      <c r="F561" s="146" t="s">
        <v>844</v>
      </c>
      <c r="H561" s="147">
        <v>0.204</v>
      </c>
      <c r="L561" s="144"/>
      <c r="M561" s="148"/>
      <c r="T561" s="149"/>
      <c r="AT561" s="145" t="s">
        <v>132</v>
      </c>
      <c r="AU561" s="145" t="s">
        <v>77</v>
      </c>
      <c r="AV561" s="12" t="s">
        <v>77</v>
      </c>
      <c r="AW561" s="12" t="s">
        <v>3</v>
      </c>
      <c r="AX561" s="12" t="s">
        <v>75</v>
      </c>
      <c r="AY561" s="145" t="s">
        <v>119</v>
      </c>
    </row>
    <row r="562" spans="2:65" s="1" customFormat="1" ht="16.5" customHeight="1">
      <c r="B562" s="127"/>
      <c r="C562" s="128" t="s">
        <v>845</v>
      </c>
      <c r="D562" s="128" t="s">
        <v>121</v>
      </c>
      <c r="E562" s="129" t="s">
        <v>846</v>
      </c>
      <c r="F562" s="130" t="s">
        <v>847</v>
      </c>
      <c r="G562" s="131" t="s">
        <v>124</v>
      </c>
      <c r="H562" s="132">
        <v>94.125</v>
      </c>
      <c r="I562" s="219"/>
      <c r="J562" s="133">
        <f>ROUND(I562*H562,2)</f>
        <v>0</v>
      </c>
      <c r="K562" s="130" t="s">
        <v>125</v>
      </c>
      <c r="L562" s="28"/>
      <c r="M562" s="134" t="s">
        <v>1</v>
      </c>
      <c r="N562" s="135" t="s">
        <v>33</v>
      </c>
      <c r="O562" s="136">
        <v>0.183</v>
      </c>
      <c r="P562" s="136">
        <f>O562*H562</f>
        <v>17.224875</v>
      </c>
      <c r="Q562" s="136">
        <v>0.00038</v>
      </c>
      <c r="R562" s="136">
        <f>Q562*H562</f>
        <v>0.0357675</v>
      </c>
      <c r="S562" s="136">
        <v>0</v>
      </c>
      <c r="T562" s="137">
        <f>S562*H562</f>
        <v>0</v>
      </c>
      <c r="AR562" s="138" t="s">
        <v>223</v>
      </c>
      <c r="AT562" s="138" t="s">
        <v>121</v>
      </c>
      <c r="AU562" s="138" t="s">
        <v>77</v>
      </c>
      <c r="AY562" s="16" t="s">
        <v>119</v>
      </c>
      <c r="BE562" s="139">
        <f>IF(N562="základní",J562,0)</f>
        <v>0</v>
      </c>
      <c r="BF562" s="139">
        <f>IF(N562="snížená",J562,0)</f>
        <v>0</v>
      </c>
      <c r="BG562" s="139">
        <f>IF(N562="zákl. přenesená",J562,0)</f>
        <v>0</v>
      </c>
      <c r="BH562" s="139">
        <f>IF(N562="sníž. přenesená",J562,0)</f>
        <v>0</v>
      </c>
      <c r="BI562" s="139">
        <f>IF(N562="nulová",J562,0)</f>
        <v>0</v>
      </c>
      <c r="BJ562" s="16" t="s">
        <v>75</v>
      </c>
      <c r="BK562" s="139">
        <f>ROUND(I562*H562,2)</f>
        <v>0</v>
      </c>
      <c r="BL562" s="16" t="s">
        <v>223</v>
      </c>
      <c r="BM562" s="138" t="s">
        <v>848</v>
      </c>
    </row>
    <row r="563" spans="2:47" s="1" customFormat="1" ht="12">
      <c r="B563" s="28"/>
      <c r="D563" s="140" t="s">
        <v>128</v>
      </c>
      <c r="F563" s="141" t="s">
        <v>849</v>
      </c>
      <c r="L563" s="28"/>
      <c r="M563" s="142"/>
      <c r="T563" s="52"/>
      <c r="AT563" s="16" t="s">
        <v>128</v>
      </c>
      <c r="AU563" s="16" t="s">
        <v>77</v>
      </c>
    </row>
    <row r="564" spans="2:51" s="12" customFormat="1" ht="12">
      <c r="B564" s="144"/>
      <c r="D564" s="140" t="s">
        <v>132</v>
      </c>
      <c r="E564" s="145" t="s">
        <v>1</v>
      </c>
      <c r="F564" s="146" t="s">
        <v>850</v>
      </c>
      <c r="H564" s="147">
        <v>94.125</v>
      </c>
      <c r="L564" s="144"/>
      <c r="M564" s="148"/>
      <c r="T564" s="149"/>
      <c r="AT564" s="145" t="s">
        <v>132</v>
      </c>
      <c r="AU564" s="145" t="s">
        <v>77</v>
      </c>
      <c r="AV564" s="12" t="s">
        <v>77</v>
      </c>
      <c r="AW564" s="12" t="s">
        <v>25</v>
      </c>
      <c r="AX564" s="12" t="s">
        <v>75</v>
      </c>
      <c r="AY564" s="145" t="s">
        <v>119</v>
      </c>
    </row>
    <row r="565" spans="2:65" s="1" customFormat="1" ht="24">
      <c r="B565" s="127"/>
      <c r="C565" s="155" t="s">
        <v>851</v>
      </c>
      <c r="D565" s="155" t="s">
        <v>218</v>
      </c>
      <c r="E565" s="156" t="s">
        <v>852</v>
      </c>
      <c r="F565" s="157" t="s">
        <v>853</v>
      </c>
      <c r="G565" s="158" t="s">
        <v>124</v>
      </c>
      <c r="H565" s="159">
        <v>90.472</v>
      </c>
      <c r="I565" s="220"/>
      <c r="J565" s="160">
        <f>ROUND(I565*H565,2)</f>
        <v>0</v>
      </c>
      <c r="K565" s="157" t="s">
        <v>125</v>
      </c>
      <c r="L565" s="161"/>
      <c r="M565" s="162" t="s">
        <v>1</v>
      </c>
      <c r="N565" s="163" t="s">
        <v>33</v>
      </c>
      <c r="O565" s="136">
        <v>0</v>
      </c>
      <c r="P565" s="136">
        <f>O565*H565</f>
        <v>0</v>
      </c>
      <c r="Q565" s="136">
        <v>0.0054</v>
      </c>
      <c r="R565" s="136">
        <f>Q565*H565</f>
        <v>0.4885488</v>
      </c>
      <c r="S565" s="136">
        <v>0</v>
      </c>
      <c r="T565" s="137">
        <f>S565*H565</f>
        <v>0</v>
      </c>
      <c r="AR565" s="138" t="s">
        <v>315</v>
      </c>
      <c r="AT565" s="138" t="s">
        <v>218</v>
      </c>
      <c r="AU565" s="138" t="s">
        <v>77</v>
      </c>
      <c r="AY565" s="16" t="s">
        <v>119</v>
      </c>
      <c r="BE565" s="139">
        <f>IF(N565="základní",J565,0)</f>
        <v>0</v>
      </c>
      <c r="BF565" s="139">
        <f>IF(N565="snížená",J565,0)</f>
        <v>0</v>
      </c>
      <c r="BG565" s="139">
        <f>IF(N565="zákl. přenesená",J565,0)</f>
        <v>0</v>
      </c>
      <c r="BH565" s="139">
        <f>IF(N565="sníž. přenesená",J565,0)</f>
        <v>0</v>
      </c>
      <c r="BI565" s="139">
        <f>IF(N565="nulová",J565,0)</f>
        <v>0</v>
      </c>
      <c r="BJ565" s="16" t="s">
        <v>75</v>
      </c>
      <c r="BK565" s="139">
        <f>ROUND(I565*H565,2)</f>
        <v>0</v>
      </c>
      <c r="BL565" s="16" t="s">
        <v>223</v>
      </c>
      <c r="BM565" s="138" t="s">
        <v>854</v>
      </c>
    </row>
    <row r="566" spans="2:47" s="1" customFormat="1" ht="19.5">
      <c r="B566" s="28"/>
      <c r="D566" s="140" t="s">
        <v>128</v>
      </c>
      <c r="F566" s="141" t="s">
        <v>853</v>
      </c>
      <c r="L566" s="28"/>
      <c r="M566" s="142"/>
      <c r="T566" s="52"/>
      <c r="AT566" s="16" t="s">
        <v>128</v>
      </c>
      <c r="AU566" s="16" t="s">
        <v>77</v>
      </c>
    </row>
    <row r="567" spans="2:51" s="12" customFormat="1" ht="12">
      <c r="B567" s="144"/>
      <c r="D567" s="140" t="s">
        <v>132</v>
      </c>
      <c r="F567" s="146" t="s">
        <v>855</v>
      </c>
      <c r="H567" s="147">
        <v>90.472</v>
      </c>
      <c r="L567" s="144"/>
      <c r="M567" s="148"/>
      <c r="T567" s="149"/>
      <c r="AT567" s="145" t="s">
        <v>132</v>
      </c>
      <c r="AU567" s="145" t="s">
        <v>77</v>
      </c>
      <c r="AV567" s="12" t="s">
        <v>77</v>
      </c>
      <c r="AW567" s="12" t="s">
        <v>3</v>
      </c>
      <c r="AX567" s="12" t="s">
        <v>75</v>
      </c>
      <c r="AY567" s="145" t="s">
        <v>119</v>
      </c>
    </row>
    <row r="568" spans="2:65" s="1" customFormat="1" ht="24">
      <c r="B568" s="127"/>
      <c r="C568" s="155" t="s">
        <v>856</v>
      </c>
      <c r="D568" s="155" t="s">
        <v>218</v>
      </c>
      <c r="E568" s="156" t="s">
        <v>857</v>
      </c>
      <c r="F568" s="157" t="s">
        <v>858</v>
      </c>
      <c r="G568" s="158" t="s">
        <v>124</v>
      </c>
      <c r="H568" s="159">
        <v>19.231</v>
      </c>
      <c r="I568" s="220"/>
      <c r="J568" s="160">
        <f>ROUND(I568*H568,2)</f>
        <v>0</v>
      </c>
      <c r="K568" s="157" t="s">
        <v>125</v>
      </c>
      <c r="L568" s="161"/>
      <c r="M568" s="162" t="s">
        <v>1</v>
      </c>
      <c r="N568" s="163" t="s">
        <v>33</v>
      </c>
      <c r="O568" s="136">
        <v>0</v>
      </c>
      <c r="P568" s="136">
        <f>O568*H568</f>
        <v>0</v>
      </c>
      <c r="Q568" s="136">
        <v>0.0048</v>
      </c>
      <c r="R568" s="136">
        <f>Q568*H568</f>
        <v>0.0923088</v>
      </c>
      <c r="S568" s="136">
        <v>0</v>
      </c>
      <c r="T568" s="137">
        <f>S568*H568</f>
        <v>0</v>
      </c>
      <c r="AR568" s="138" t="s">
        <v>315</v>
      </c>
      <c r="AT568" s="138" t="s">
        <v>218</v>
      </c>
      <c r="AU568" s="138" t="s">
        <v>77</v>
      </c>
      <c r="AY568" s="16" t="s">
        <v>119</v>
      </c>
      <c r="BE568" s="139">
        <f>IF(N568="základní",J568,0)</f>
        <v>0</v>
      </c>
      <c r="BF568" s="139">
        <f>IF(N568="snížená",J568,0)</f>
        <v>0</v>
      </c>
      <c r="BG568" s="139">
        <f>IF(N568="zákl. přenesená",J568,0)</f>
        <v>0</v>
      </c>
      <c r="BH568" s="139">
        <f>IF(N568="sníž. přenesená",J568,0)</f>
        <v>0</v>
      </c>
      <c r="BI568" s="139">
        <f>IF(N568="nulová",J568,0)</f>
        <v>0</v>
      </c>
      <c r="BJ568" s="16" t="s">
        <v>75</v>
      </c>
      <c r="BK568" s="139">
        <f>ROUND(I568*H568,2)</f>
        <v>0</v>
      </c>
      <c r="BL568" s="16" t="s">
        <v>223</v>
      </c>
      <c r="BM568" s="138" t="s">
        <v>859</v>
      </c>
    </row>
    <row r="569" spans="2:47" s="1" customFormat="1" ht="12">
      <c r="B569" s="28"/>
      <c r="D569" s="140" t="s">
        <v>128</v>
      </c>
      <c r="F569" s="141" t="s">
        <v>858</v>
      </c>
      <c r="L569" s="28"/>
      <c r="M569" s="142"/>
      <c r="T569" s="52"/>
      <c r="AT569" s="16" t="s">
        <v>128</v>
      </c>
      <c r="AU569" s="16" t="s">
        <v>77</v>
      </c>
    </row>
    <row r="570" spans="2:51" s="12" customFormat="1" ht="12">
      <c r="B570" s="144"/>
      <c r="D570" s="140" t="s">
        <v>132</v>
      </c>
      <c r="F570" s="146" t="s">
        <v>860</v>
      </c>
      <c r="H570" s="147">
        <v>19.231</v>
      </c>
      <c r="L570" s="144"/>
      <c r="M570" s="148"/>
      <c r="T570" s="149"/>
      <c r="AT570" s="145" t="s">
        <v>132</v>
      </c>
      <c r="AU570" s="145" t="s">
        <v>77</v>
      </c>
      <c r="AV570" s="12" t="s">
        <v>77</v>
      </c>
      <c r="AW570" s="12" t="s">
        <v>3</v>
      </c>
      <c r="AX570" s="12" t="s">
        <v>75</v>
      </c>
      <c r="AY570" s="145" t="s">
        <v>119</v>
      </c>
    </row>
    <row r="571" spans="2:65" s="1" customFormat="1" ht="16.5" customHeight="1">
      <c r="B571" s="127"/>
      <c r="C571" s="128" t="s">
        <v>861</v>
      </c>
      <c r="D571" s="128" t="s">
        <v>121</v>
      </c>
      <c r="E571" s="129" t="s">
        <v>862</v>
      </c>
      <c r="F571" s="130" t="s">
        <v>863</v>
      </c>
      <c r="G571" s="131" t="s">
        <v>221</v>
      </c>
      <c r="H571" s="132">
        <v>0.846</v>
      </c>
      <c r="I571" s="219"/>
      <c r="J571" s="133">
        <f>ROUND(I571*H571,2)</f>
        <v>0</v>
      </c>
      <c r="K571" s="130" t="s">
        <v>125</v>
      </c>
      <c r="L571" s="28"/>
      <c r="M571" s="134" t="s">
        <v>1</v>
      </c>
      <c r="N571" s="135" t="s">
        <v>33</v>
      </c>
      <c r="O571" s="136">
        <v>1.567</v>
      </c>
      <c r="P571" s="136">
        <f>O571*H571</f>
        <v>1.325682</v>
      </c>
      <c r="Q571" s="136">
        <v>0</v>
      </c>
      <c r="R571" s="136">
        <f>Q571*H571</f>
        <v>0</v>
      </c>
      <c r="S571" s="136">
        <v>0</v>
      </c>
      <c r="T571" s="137">
        <f>S571*H571</f>
        <v>0</v>
      </c>
      <c r="AR571" s="138" t="s">
        <v>223</v>
      </c>
      <c r="AT571" s="138" t="s">
        <v>121</v>
      </c>
      <c r="AU571" s="138" t="s">
        <v>77</v>
      </c>
      <c r="AY571" s="16" t="s">
        <v>119</v>
      </c>
      <c r="BE571" s="139">
        <f>IF(N571="základní",J571,0)</f>
        <v>0</v>
      </c>
      <c r="BF571" s="139">
        <f>IF(N571="snížená",J571,0)</f>
        <v>0</v>
      </c>
      <c r="BG571" s="139">
        <f>IF(N571="zákl. přenesená",J571,0)</f>
        <v>0</v>
      </c>
      <c r="BH571" s="139">
        <f>IF(N571="sníž. přenesená",J571,0)</f>
        <v>0</v>
      </c>
      <c r="BI571" s="139">
        <f>IF(N571="nulová",J571,0)</f>
        <v>0</v>
      </c>
      <c r="BJ571" s="16" t="s">
        <v>75</v>
      </c>
      <c r="BK571" s="139">
        <f>ROUND(I571*H571,2)</f>
        <v>0</v>
      </c>
      <c r="BL571" s="16" t="s">
        <v>223</v>
      </c>
      <c r="BM571" s="138" t="s">
        <v>864</v>
      </c>
    </row>
    <row r="572" spans="2:47" s="1" customFormat="1" ht="19.5">
      <c r="B572" s="28"/>
      <c r="D572" s="140" t="s">
        <v>128</v>
      </c>
      <c r="F572" s="141" t="s">
        <v>865</v>
      </c>
      <c r="L572" s="28"/>
      <c r="M572" s="142"/>
      <c r="T572" s="52"/>
      <c r="AT572" s="16" t="s">
        <v>128</v>
      </c>
      <c r="AU572" s="16" t="s">
        <v>77</v>
      </c>
    </row>
    <row r="573" spans="2:47" s="1" customFormat="1" ht="58.5">
      <c r="B573" s="28"/>
      <c r="D573" s="140" t="s">
        <v>130</v>
      </c>
      <c r="F573" s="143" t="s">
        <v>866</v>
      </c>
      <c r="L573" s="28"/>
      <c r="M573" s="142"/>
      <c r="T573" s="52"/>
      <c r="AT573" s="16" t="s">
        <v>130</v>
      </c>
      <c r="AU573" s="16" t="s">
        <v>77</v>
      </c>
    </row>
    <row r="574" spans="2:63" s="11" customFormat="1" ht="25.9" customHeight="1">
      <c r="B574" s="116"/>
      <c r="D574" s="117" t="s">
        <v>66</v>
      </c>
      <c r="E574" s="118" t="s">
        <v>867</v>
      </c>
      <c r="F574" s="118" t="s">
        <v>868</v>
      </c>
      <c r="J574" s="119">
        <f>BK574</f>
        <v>0</v>
      </c>
      <c r="L574" s="116"/>
      <c r="M574" s="120"/>
      <c r="P574" s="121">
        <f>P575+P605+P614+P620</f>
        <v>0</v>
      </c>
      <c r="R574" s="121">
        <f>R575+R605+R614+R620</f>
        <v>0</v>
      </c>
      <c r="T574" s="122">
        <f>T575+T605+T614+T620</f>
        <v>0</v>
      </c>
      <c r="AR574" s="117" t="s">
        <v>151</v>
      </c>
      <c r="AT574" s="123" t="s">
        <v>66</v>
      </c>
      <c r="AU574" s="123" t="s">
        <v>67</v>
      </c>
      <c r="AY574" s="117" t="s">
        <v>119</v>
      </c>
      <c r="BK574" s="124">
        <f>BK575+BK605+BK614+BK620</f>
        <v>0</v>
      </c>
    </row>
    <row r="575" spans="2:63" s="11" customFormat="1" ht="22.9" customHeight="1">
      <c r="B575" s="116"/>
      <c r="D575" s="117" t="s">
        <v>66</v>
      </c>
      <c r="E575" s="125" t="s">
        <v>869</v>
      </c>
      <c r="F575" s="125" t="s">
        <v>870</v>
      </c>
      <c r="J575" s="126">
        <f>BK575</f>
        <v>0</v>
      </c>
      <c r="L575" s="116"/>
      <c r="M575" s="120"/>
      <c r="P575" s="121">
        <f>SUM(P576:P604)</f>
        <v>0</v>
      </c>
      <c r="R575" s="121">
        <f>SUM(R576:R604)</f>
        <v>0</v>
      </c>
      <c r="T575" s="122">
        <f>SUM(T576:T604)</f>
        <v>0</v>
      </c>
      <c r="AR575" s="117" t="s">
        <v>151</v>
      </c>
      <c r="AT575" s="123" t="s">
        <v>66</v>
      </c>
      <c r="AU575" s="123" t="s">
        <v>75</v>
      </c>
      <c r="AY575" s="117" t="s">
        <v>119</v>
      </c>
      <c r="BK575" s="124">
        <f>SUM(BK576:BK604)</f>
        <v>0</v>
      </c>
    </row>
    <row r="576" spans="2:65" s="1" customFormat="1" ht="16.5" customHeight="1">
      <c r="B576" s="127"/>
      <c r="C576" s="128" t="s">
        <v>871</v>
      </c>
      <c r="D576" s="128" t="s">
        <v>121</v>
      </c>
      <c r="E576" s="129" t="s">
        <v>872</v>
      </c>
      <c r="F576" s="130" t="s">
        <v>873</v>
      </c>
      <c r="G576" s="131" t="s">
        <v>874</v>
      </c>
      <c r="H576" s="132">
        <v>1</v>
      </c>
      <c r="I576" s="219"/>
      <c r="J576" s="133">
        <f>ROUND(I576*H576,2)</f>
        <v>0</v>
      </c>
      <c r="K576" s="130" t="s">
        <v>125</v>
      </c>
      <c r="L576" s="28"/>
      <c r="M576" s="134" t="s">
        <v>1</v>
      </c>
      <c r="N576" s="135" t="s">
        <v>33</v>
      </c>
      <c r="O576" s="136">
        <v>0</v>
      </c>
      <c r="P576" s="136">
        <f>O576*H576</f>
        <v>0</v>
      </c>
      <c r="Q576" s="136">
        <v>0</v>
      </c>
      <c r="R576" s="136">
        <f>Q576*H576</f>
        <v>0</v>
      </c>
      <c r="S576" s="136">
        <v>0</v>
      </c>
      <c r="T576" s="137">
        <f>S576*H576</f>
        <v>0</v>
      </c>
      <c r="AR576" s="138" t="s">
        <v>875</v>
      </c>
      <c r="AT576" s="138" t="s">
        <v>121</v>
      </c>
      <c r="AU576" s="138" t="s">
        <v>77</v>
      </c>
      <c r="AY576" s="16" t="s">
        <v>119</v>
      </c>
      <c r="BE576" s="139">
        <f>IF(N576="základní",J576,0)</f>
        <v>0</v>
      </c>
      <c r="BF576" s="139">
        <f>IF(N576="snížená",J576,0)</f>
        <v>0</v>
      </c>
      <c r="BG576" s="139">
        <f>IF(N576="zákl. přenesená",J576,0)</f>
        <v>0</v>
      </c>
      <c r="BH576" s="139">
        <f>IF(N576="sníž. přenesená",J576,0)</f>
        <v>0</v>
      </c>
      <c r="BI576" s="139">
        <f>IF(N576="nulová",J576,0)</f>
        <v>0</v>
      </c>
      <c r="BJ576" s="16" t="s">
        <v>75</v>
      </c>
      <c r="BK576" s="139">
        <f>ROUND(I576*H576,2)</f>
        <v>0</v>
      </c>
      <c r="BL576" s="16" t="s">
        <v>875</v>
      </c>
      <c r="BM576" s="138" t="s">
        <v>876</v>
      </c>
    </row>
    <row r="577" spans="2:47" s="1" customFormat="1" ht="12">
      <c r="B577" s="28"/>
      <c r="D577" s="140" t="s">
        <v>128</v>
      </c>
      <c r="F577" s="141" t="s">
        <v>873</v>
      </c>
      <c r="L577" s="28"/>
      <c r="M577" s="142"/>
      <c r="T577" s="52"/>
      <c r="AT577" s="16" t="s">
        <v>128</v>
      </c>
      <c r="AU577" s="16" t="s">
        <v>77</v>
      </c>
    </row>
    <row r="578" spans="2:47" s="1" customFormat="1" ht="19.5">
      <c r="B578" s="28"/>
      <c r="D578" s="140" t="s">
        <v>130</v>
      </c>
      <c r="F578" s="143" t="s">
        <v>877</v>
      </c>
      <c r="L578" s="28"/>
      <c r="M578" s="142"/>
      <c r="T578" s="52"/>
      <c r="AT578" s="16" t="s">
        <v>130</v>
      </c>
      <c r="AU578" s="16" t="s">
        <v>77</v>
      </c>
    </row>
    <row r="579" spans="2:51" s="13" customFormat="1" ht="12">
      <c r="B579" s="150"/>
      <c r="D579" s="140" t="s">
        <v>132</v>
      </c>
      <c r="E579" s="151" t="s">
        <v>1</v>
      </c>
      <c r="F579" s="152" t="s">
        <v>878</v>
      </c>
      <c r="H579" s="151" t="s">
        <v>1</v>
      </c>
      <c r="L579" s="150"/>
      <c r="M579" s="153"/>
      <c r="T579" s="154"/>
      <c r="AT579" s="151" t="s">
        <v>132</v>
      </c>
      <c r="AU579" s="151" t="s">
        <v>77</v>
      </c>
      <c r="AV579" s="13" t="s">
        <v>75</v>
      </c>
      <c r="AW579" s="13" t="s">
        <v>25</v>
      </c>
      <c r="AX579" s="13" t="s">
        <v>67</v>
      </c>
      <c r="AY579" s="151" t="s">
        <v>119</v>
      </c>
    </row>
    <row r="580" spans="2:51" s="12" customFormat="1" ht="12">
      <c r="B580" s="144"/>
      <c r="D580" s="140" t="s">
        <v>132</v>
      </c>
      <c r="E580" s="145" t="s">
        <v>1</v>
      </c>
      <c r="F580" s="146" t="s">
        <v>75</v>
      </c>
      <c r="H580" s="147">
        <v>1</v>
      </c>
      <c r="L580" s="144"/>
      <c r="M580" s="148"/>
      <c r="T580" s="149"/>
      <c r="AT580" s="145" t="s">
        <v>132</v>
      </c>
      <c r="AU580" s="145" t="s">
        <v>77</v>
      </c>
      <c r="AV580" s="12" t="s">
        <v>77</v>
      </c>
      <c r="AW580" s="12" t="s">
        <v>25</v>
      </c>
      <c r="AX580" s="12" t="s">
        <v>75</v>
      </c>
      <c r="AY580" s="145" t="s">
        <v>119</v>
      </c>
    </row>
    <row r="581" spans="2:65" s="1" customFormat="1" ht="16.5" customHeight="1">
      <c r="B581" s="127"/>
      <c r="C581" s="128" t="s">
        <v>879</v>
      </c>
      <c r="D581" s="128" t="s">
        <v>121</v>
      </c>
      <c r="E581" s="129" t="s">
        <v>880</v>
      </c>
      <c r="F581" s="130" t="s">
        <v>881</v>
      </c>
      <c r="G581" s="131" t="s">
        <v>874</v>
      </c>
      <c r="H581" s="132">
        <v>1</v>
      </c>
      <c r="I581" s="219"/>
      <c r="J581" s="133">
        <f>ROUND(I581*H581,2)</f>
        <v>0</v>
      </c>
      <c r="K581" s="130" t="s">
        <v>125</v>
      </c>
      <c r="L581" s="28"/>
      <c r="M581" s="134" t="s">
        <v>1</v>
      </c>
      <c r="N581" s="135" t="s">
        <v>33</v>
      </c>
      <c r="O581" s="136">
        <v>0</v>
      </c>
      <c r="P581" s="136">
        <f>O581*H581</f>
        <v>0</v>
      </c>
      <c r="Q581" s="136">
        <v>0</v>
      </c>
      <c r="R581" s="136">
        <f>Q581*H581</f>
        <v>0</v>
      </c>
      <c r="S581" s="136">
        <v>0</v>
      </c>
      <c r="T581" s="137">
        <f>S581*H581</f>
        <v>0</v>
      </c>
      <c r="AR581" s="138" t="s">
        <v>875</v>
      </c>
      <c r="AT581" s="138" t="s">
        <v>121</v>
      </c>
      <c r="AU581" s="138" t="s">
        <v>77</v>
      </c>
      <c r="AY581" s="16" t="s">
        <v>119</v>
      </c>
      <c r="BE581" s="139">
        <f>IF(N581="základní",J581,0)</f>
        <v>0</v>
      </c>
      <c r="BF581" s="139">
        <f>IF(N581="snížená",J581,0)</f>
        <v>0</v>
      </c>
      <c r="BG581" s="139">
        <f>IF(N581="zákl. přenesená",J581,0)</f>
        <v>0</v>
      </c>
      <c r="BH581" s="139">
        <f>IF(N581="sníž. přenesená",J581,0)</f>
        <v>0</v>
      </c>
      <c r="BI581" s="139">
        <f>IF(N581="nulová",J581,0)</f>
        <v>0</v>
      </c>
      <c r="BJ581" s="16" t="s">
        <v>75</v>
      </c>
      <c r="BK581" s="139">
        <f>ROUND(I581*H581,2)</f>
        <v>0</v>
      </c>
      <c r="BL581" s="16" t="s">
        <v>875</v>
      </c>
      <c r="BM581" s="138" t="s">
        <v>882</v>
      </c>
    </row>
    <row r="582" spans="2:47" s="1" customFormat="1" ht="12">
      <c r="B582" s="28"/>
      <c r="D582" s="140" t="s">
        <v>128</v>
      </c>
      <c r="F582" s="141" t="s">
        <v>881</v>
      </c>
      <c r="L582" s="28"/>
      <c r="M582" s="142"/>
      <c r="T582" s="52"/>
      <c r="AT582" s="16" t="s">
        <v>128</v>
      </c>
      <c r="AU582" s="16" t="s">
        <v>77</v>
      </c>
    </row>
    <row r="583" spans="2:47" s="1" customFormat="1" ht="19.5">
      <c r="B583" s="28"/>
      <c r="D583" s="140" t="s">
        <v>130</v>
      </c>
      <c r="F583" s="143" t="s">
        <v>877</v>
      </c>
      <c r="L583" s="28"/>
      <c r="M583" s="142"/>
      <c r="T583" s="52"/>
      <c r="AT583" s="16" t="s">
        <v>130</v>
      </c>
      <c r="AU583" s="16" t="s">
        <v>77</v>
      </c>
    </row>
    <row r="584" spans="2:51" s="13" customFormat="1" ht="12">
      <c r="B584" s="150"/>
      <c r="D584" s="140" t="s">
        <v>132</v>
      </c>
      <c r="E584" s="151" t="s">
        <v>1</v>
      </c>
      <c r="F584" s="152" t="s">
        <v>883</v>
      </c>
      <c r="H584" s="151" t="s">
        <v>1</v>
      </c>
      <c r="L584" s="150"/>
      <c r="M584" s="153"/>
      <c r="T584" s="154"/>
      <c r="AT584" s="151" t="s">
        <v>132</v>
      </c>
      <c r="AU584" s="151" t="s">
        <v>77</v>
      </c>
      <c r="AV584" s="13" t="s">
        <v>75</v>
      </c>
      <c r="AW584" s="13" t="s">
        <v>25</v>
      </c>
      <c r="AX584" s="13" t="s">
        <v>67</v>
      </c>
      <c r="AY584" s="151" t="s">
        <v>119</v>
      </c>
    </row>
    <row r="585" spans="2:51" s="12" customFormat="1" ht="12">
      <c r="B585" s="144"/>
      <c r="D585" s="140" t="s">
        <v>132</v>
      </c>
      <c r="E585" s="145" t="s">
        <v>1</v>
      </c>
      <c r="F585" s="146" t="s">
        <v>75</v>
      </c>
      <c r="H585" s="147">
        <v>1</v>
      </c>
      <c r="L585" s="144"/>
      <c r="M585" s="148"/>
      <c r="T585" s="149"/>
      <c r="AT585" s="145" t="s">
        <v>132</v>
      </c>
      <c r="AU585" s="145" t="s">
        <v>77</v>
      </c>
      <c r="AV585" s="12" t="s">
        <v>77</v>
      </c>
      <c r="AW585" s="12" t="s">
        <v>25</v>
      </c>
      <c r="AX585" s="12" t="s">
        <v>75</v>
      </c>
      <c r="AY585" s="145" t="s">
        <v>119</v>
      </c>
    </row>
    <row r="586" spans="2:65" s="1" customFormat="1" ht="16.5" customHeight="1">
      <c r="B586" s="127"/>
      <c r="C586" s="128" t="s">
        <v>884</v>
      </c>
      <c r="D586" s="128" t="s">
        <v>121</v>
      </c>
      <c r="E586" s="129" t="s">
        <v>885</v>
      </c>
      <c r="F586" s="130" t="s">
        <v>886</v>
      </c>
      <c r="G586" s="131" t="s">
        <v>874</v>
      </c>
      <c r="H586" s="132">
        <v>1</v>
      </c>
      <c r="I586" s="219"/>
      <c r="J586" s="133">
        <f>ROUND(I586*H586,2)</f>
        <v>0</v>
      </c>
      <c r="K586" s="130" t="s">
        <v>125</v>
      </c>
      <c r="L586" s="28"/>
      <c r="M586" s="134" t="s">
        <v>1</v>
      </c>
      <c r="N586" s="135" t="s">
        <v>33</v>
      </c>
      <c r="O586" s="136">
        <v>0</v>
      </c>
      <c r="P586" s="136">
        <f>O586*H586</f>
        <v>0</v>
      </c>
      <c r="Q586" s="136">
        <v>0</v>
      </c>
      <c r="R586" s="136">
        <f>Q586*H586</f>
        <v>0</v>
      </c>
      <c r="S586" s="136">
        <v>0</v>
      </c>
      <c r="T586" s="137">
        <f>S586*H586</f>
        <v>0</v>
      </c>
      <c r="AR586" s="138" t="s">
        <v>875</v>
      </c>
      <c r="AT586" s="138" t="s">
        <v>121</v>
      </c>
      <c r="AU586" s="138" t="s">
        <v>77</v>
      </c>
      <c r="AY586" s="16" t="s">
        <v>119</v>
      </c>
      <c r="BE586" s="139">
        <f>IF(N586="základní",J586,0)</f>
        <v>0</v>
      </c>
      <c r="BF586" s="139">
        <f>IF(N586="snížená",J586,0)</f>
        <v>0</v>
      </c>
      <c r="BG586" s="139">
        <f>IF(N586="zákl. přenesená",J586,0)</f>
        <v>0</v>
      </c>
      <c r="BH586" s="139">
        <f>IF(N586="sníž. přenesená",J586,0)</f>
        <v>0</v>
      </c>
      <c r="BI586" s="139">
        <f>IF(N586="nulová",J586,0)</f>
        <v>0</v>
      </c>
      <c r="BJ586" s="16" t="s">
        <v>75</v>
      </c>
      <c r="BK586" s="139">
        <f>ROUND(I586*H586,2)</f>
        <v>0</v>
      </c>
      <c r="BL586" s="16" t="s">
        <v>875</v>
      </c>
      <c r="BM586" s="138" t="s">
        <v>887</v>
      </c>
    </row>
    <row r="587" spans="2:47" s="1" customFormat="1" ht="12">
      <c r="B587" s="28"/>
      <c r="D587" s="140" t="s">
        <v>128</v>
      </c>
      <c r="F587" s="141" t="s">
        <v>886</v>
      </c>
      <c r="L587" s="28"/>
      <c r="M587" s="142"/>
      <c r="T587" s="52"/>
      <c r="AT587" s="16" t="s">
        <v>128</v>
      </c>
      <c r="AU587" s="16" t="s">
        <v>77</v>
      </c>
    </row>
    <row r="588" spans="2:47" s="1" customFormat="1" ht="19.5">
      <c r="B588" s="28"/>
      <c r="D588" s="140" t="s">
        <v>130</v>
      </c>
      <c r="F588" s="143" t="s">
        <v>877</v>
      </c>
      <c r="L588" s="28"/>
      <c r="M588" s="142"/>
      <c r="T588" s="52"/>
      <c r="AT588" s="16" t="s">
        <v>130</v>
      </c>
      <c r="AU588" s="16" t="s">
        <v>77</v>
      </c>
    </row>
    <row r="589" spans="2:65" s="1" customFormat="1" ht="16.5" customHeight="1">
      <c r="B589" s="127"/>
      <c r="C589" s="128" t="s">
        <v>888</v>
      </c>
      <c r="D589" s="128" t="s">
        <v>121</v>
      </c>
      <c r="E589" s="129" t="s">
        <v>889</v>
      </c>
      <c r="F589" s="130" t="s">
        <v>890</v>
      </c>
      <c r="G589" s="131" t="s">
        <v>874</v>
      </c>
      <c r="H589" s="132">
        <v>1</v>
      </c>
      <c r="I589" s="219"/>
      <c r="J589" s="133">
        <f>ROUND(I589*H589,2)</f>
        <v>0</v>
      </c>
      <c r="K589" s="130" t="s">
        <v>125</v>
      </c>
      <c r="L589" s="28"/>
      <c r="M589" s="134" t="s">
        <v>1</v>
      </c>
      <c r="N589" s="135" t="s">
        <v>33</v>
      </c>
      <c r="O589" s="136">
        <v>0</v>
      </c>
      <c r="P589" s="136">
        <f>O589*H589</f>
        <v>0</v>
      </c>
      <c r="Q589" s="136">
        <v>0</v>
      </c>
      <c r="R589" s="136">
        <f>Q589*H589</f>
        <v>0</v>
      </c>
      <c r="S589" s="136">
        <v>0</v>
      </c>
      <c r="T589" s="137">
        <f>S589*H589</f>
        <v>0</v>
      </c>
      <c r="AR589" s="138" t="s">
        <v>875</v>
      </c>
      <c r="AT589" s="138" t="s">
        <v>121</v>
      </c>
      <c r="AU589" s="138" t="s">
        <v>77</v>
      </c>
      <c r="AY589" s="16" t="s">
        <v>119</v>
      </c>
      <c r="BE589" s="139">
        <f>IF(N589="základní",J589,0)</f>
        <v>0</v>
      </c>
      <c r="BF589" s="139">
        <f>IF(N589="snížená",J589,0)</f>
        <v>0</v>
      </c>
      <c r="BG589" s="139">
        <f>IF(N589="zákl. přenesená",J589,0)</f>
        <v>0</v>
      </c>
      <c r="BH589" s="139">
        <f>IF(N589="sníž. přenesená",J589,0)</f>
        <v>0</v>
      </c>
      <c r="BI589" s="139">
        <f>IF(N589="nulová",J589,0)</f>
        <v>0</v>
      </c>
      <c r="BJ589" s="16" t="s">
        <v>75</v>
      </c>
      <c r="BK589" s="139">
        <f>ROUND(I589*H589,2)</f>
        <v>0</v>
      </c>
      <c r="BL589" s="16" t="s">
        <v>875</v>
      </c>
      <c r="BM589" s="138" t="s">
        <v>891</v>
      </c>
    </row>
    <row r="590" spans="2:47" s="1" customFormat="1" ht="12">
      <c r="B590" s="28"/>
      <c r="D590" s="140" t="s">
        <v>128</v>
      </c>
      <c r="F590" s="141" t="s">
        <v>890</v>
      </c>
      <c r="L590" s="28"/>
      <c r="M590" s="142"/>
      <c r="T590" s="52"/>
      <c r="AT590" s="16" t="s">
        <v>128</v>
      </c>
      <c r="AU590" s="16" t="s">
        <v>77</v>
      </c>
    </row>
    <row r="591" spans="2:47" s="1" customFormat="1" ht="19.5">
      <c r="B591" s="28"/>
      <c r="D591" s="140" t="s">
        <v>130</v>
      </c>
      <c r="F591" s="143" t="s">
        <v>877</v>
      </c>
      <c r="L591" s="28"/>
      <c r="M591" s="142"/>
      <c r="T591" s="52"/>
      <c r="AT591" s="16" t="s">
        <v>130</v>
      </c>
      <c r="AU591" s="16" t="s">
        <v>77</v>
      </c>
    </row>
    <row r="592" spans="2:51" s="13" customFormat="1" ht="12">
      <c r="B592" s="150"/>
      <c r="D592" s="140" t="s">
        <v>132</v>
      </c>
      <c r="E592" s="151" t="s">
        <v>1</v>
      </c>
      <c r="F592" s="152" t="s">
        <v>892</v>
      </c>
      <c r="H592" s="151" t="s">
        <v>1</v>
      </c>
      <c r="L592" s="150"/>
      <c r="M592" s="153"/>
      <c r="T592" s="154"/>
      <c r="AT592" s="151" t="s">
        <v>132</v>
      </c>
      <c r="AU592" s="151" t="s">
        <v>77</v>
      </c>
      <c r="AV592" s="13" t="s">
        <v>75</v>
      </c>
      <c r="AW592" s="13" t="s">
        <v>25</v>
      </c>
      <c r="AX592" s="13" t="s">
        <v>67</v>
      </c>
      <c r="AY592" s="151" t="s">
        <v>119</v>
      </c>
    </row>
    <row r="593" spans="2:51" s="12" customFormat="1" ht="12">
      <c r="B593" s="144"/>
      <c r="D593" s="140" t="s">
        <v>132</v>
      </c>
      <c r="E593" s="145" t="s">
        <v>1</v>
      </c>
      <c r="F593" s="146" t="s">
        <v>75</v>
      </c>
      <c r="H593" s="147">
        <v>1</v>
      </c>
      <c r="L593" s="144"/>
      <c r="M593" s="148"/>
      <c r="T593" s="149"/>
      <c r="AT593" s="145" t="s">
        <v>132</v>
      </c>
      <c r="AU593" s="145" t="s">
        <v>77</v>
      </c>
      <c r="AV593" s="12" t="s">
        <v>77</v>
      </c>
      <c r="AW593" s="12" t="s">
        <v>25</v>
      </c>
      <c r="AX593" s="12" t="s">
        <v>75</v>
      </c>
      <c r="AY593" s="145" t="s">
        <v>119</v>
      </c>
    </row>
    <row r="594" spans="2:65" s="1" customFormat="1" ht="16.5" customHeight="1">
      <c r="B594" s="127"/>
      <c r="C594" s="128" t="s">
        <v>893</v>
      </c>
      <c r="D594" s="128" t="s">
        <v>121</v>
      </c>
      <c r="E594" s="129" t="s">
        <v>894</v>
      </c>
      <c r="F594" s="130" t="s">
        <v>895</v>
      </c>
      <c r="G594" s="131" t="s">
        <v>874</v>
      </c>
      <c r="H594" s="132">
        <v>1</v>
      </c>
      <c r="I594" s="219"/>
      <c r="J594" s="133">
        <f>ROUND(I594*H594,2)</f>
        <v>0</v>
      </c>
      <c r="K594" s="130" t="s">
        <v>125</v>
      </c>
      <c r="L594" s="28"/>
      <c r="M594" s="134" t="s">
        <v>1</v>
      </c>
      <c r="N594" s="135" t="s">
        <v>33</v>
      </c>
      <c r="O594" s="136">
        <v>0</v>
      </c>
      <c r="P594" s="136">
        <f>O594*H594</f>
        <v>0</v>
      </c>
      <c r="Q594" s="136">
        <v>0</v>
      </c>
      <c r="R594" s="136">
        <f>Q594*H594</f>
        <v>0</v>
      </c>
      <c r="S594" s="136">
        <v>0</v>
      </c>
      <c r="T594" s="137">
        <f>S594*H594</f>
        <v>0</v>
      </c>
      <c r="AR594" s="138" t="s">
        <v>875</v>
      </c>
      <c r="AT594" s="138" t="s">
        <v>121</v>
      </c>
      <c r="AU594" s="138" t="s">
        <v>77</v>
      </c>
      <c r="AY594" s="16" t="s">
        <v>119</v>
      </c>
      <c r="BE594" s="139">
        <f>IF(N594="základní",J594,0)</f>
        <v>0</v>
      </c>
      <c r="BF594" s="139">
        <f>IF(N594="snížená",J594,0)</f>
        <v>0</v>
      </c>
      <c r="BG594" s="139">
        <f>IF(N594="zákl. přenesená",J594,0)</f>
        <v>0</v>
      </c>
      <c r="BH594" s="139">
        <f>IF(N594="sníž. přenesená",J594,0)</f>
        <v>0</v>
      </c>
      <c r="BI594" s="139">
        <f>IF(N594="nulová",J594,0)</f>
        <v>0</v>
      </c>
      <c r="BJ594" s="16" t="s">
        <v>75</v>
      </c>
      <c r="BK594" s="139">
        <f>ROUND(I594*H594,2)</f>
        <v>0</v>
      </c>
      <c r="BL594" s="16" t="s">
        <v>875</v>
      </c>
      <c r="BM594" s="138" t="s">
        <v>896</v>
      </c>
    </row>
    <row r="595" spans="2:47" s="1" customFormat="1" ht="12">
      <c r="B595" s="28"/>
      <c r="D595" s="140" t="s">
        <v>128</v>
      </c>
      <c r="F595" s="141" t="s">
        <v>897</v>
      </c>
      <c r="L595" s="28"/>
      <c r="M595" s="142"/>
      <c r="T595" s="52"/>
      <c r="AT595" s="16" t="s">
        <v>128</v>
      </c>
      <c r="AU595" s="16" t="s">
        <v>77</v>
      </c>
    </row>
    <row r="596" spans="2:47" s="1" customFormat="1" ht="19.5">
      <c r="B596" s="28"/>
      <c r="D596" s="140" t="s">
        <v>130</v>
      </c>
      <c r="F596" s="143" t="s">
        <v>877</v>
      </c>
      <c r="L596" s="28"/>
      <c r="M596" s="142"/>
      <c r="T596" s="52"/>
      <c r="AT596" s="16" t="s">
        <v>130</v>
      </c>
      <c r="AU596" s="16" t="s">
        <v>77</v>
      </c>
    </row>
    <row r="597" spans="2:65" s="1" customFormat="1" ht="16.5" customHeight="1">
      <c r="B597" s="127"/>
      <c r="C597" s="128" t="s">
        <v>898</v>
      </c>
      <c r="D597" s="128" t="s">
        <v>121</v>
      </c>
      <c r="E597" s="129" t="s">
        <v>899</v>
      </c>
      <c r="F597" s="130" t="s">
        <v>900</v>
      </c>
      <c r="G597" s="131" t="s">
        <v>874</v>
      </c>
      <c r="H597" s="132">
        <v>1</v>
      </c>
      <c r="I597" s="219"/>
      <c r="J597" s="133">
        <f>ROUND(I597*H597,2)</f>
        <v>0</v>
      </c>
      <c r="K597" s="130" t="s">
        <v>125</v>
      </c>
      <c r="L597" s="28"/>
      <c r="M597" s="134" t="s">
        <v>1</v>
      </c>
      <c r="N597" s="135" t="s">
        <v>33</v>
      </c>
      <c r="O597" s="136">
        <v>0</v>
      </c>
      <c r="P597" s="136">
        <f>O597*H597</f>
        <v>0</v>
      </c>
      <c r="Q597" s="136">
        <v>0</v>
      </c>
      <c r="R597" s="136">
        <f>Q597*H597</f>
        <v>0</v>
      </c>
      <c r="S597" s="136">
        <v>0</v>
      </c>
      <c r="T597" s="137">
        <f>S597*H597</f>
        <v>0</v>
      </c>
      <c r="AR597" s="138" t="s">
        <v>875</v>
      </c>
      <c r="AT597" s="138" t="s">
        <v>121</v>
      </c>
      <c r="AU597" s="138" t="s">
        <v>77</v>
      </c>
      <c r="AY597" s="16" t="s">
        <v>119</v>
      </c>
      <c r="BE597" s="139">
        <f>IF(N597="základní",J597,0)</f>
        <v>0</v>
      </c>
      <c r="BF597" s="139">
        <f>IF(N597="snížená",J597,0)</f>
        <v>0</v>
      </c>
      <c r="BG597" s="139">
        <f>IF(N597="zákl. přenesená",J597,0)</f>
        <v>0</v>
      </c>
      <c r="BH597" s="139">
        <f>IF(N597="sníž. přenesená",J597,0)</f>
        <v>0</v>
      </c>
      <c r="BI597" s="139">
        <f>IF(N597="nulová",J597,0)</f>
        <v>0</v>
      </c>
      <c r="BJ597" s="16" t="s">
        <v>75</v>
      </c>
      <c r="BK597" s="139">
        <f>ROUND(I597*H597,2)</f>
        <v>0</v>
      </c>
      <c r="BL597" s="16" t="s">
        <v>875</v>
      </c>
      <c r="BM597" s="138" t="s">
        <v>901</v>
      </c>
    </row>
    <row r="598" spans="2:47" s="1" customFormat="1" ht="12">
      <c r="B598" s="28"/>
      <c r="D598" s="140" t="s">
        <v>128</v>
      </c>
      <c r="F598" s="141" t="s">
        <v>900</v>
      </c>
      <c r="L598" s="28"/>
      <c r="M598" s="142"/>
      <c r="T598" s="52"/>
      <c r="AT598" s="16" t="s">
        <v>128</v>
      </c>
      <c r="AU598" s="16" t="s">
        <v>77</v>
      </c>
    </row>
    <row r="599" spans="2:47" s="1" customFormat="1" ht="19.5">
      <c r="B599" s="28"/>
      <c r="D599" s="140" t="s">
        <v>130</v>
      </c>
      <c r="F599" s="143" t="s">
        <v>877</v>
      </c>
      <c r="L599" s="28"/>
      <c r="M599" s="142"/>
      <c r="T599" s="52"/>
      <c r="AT599" s="16" t="s">
        <v>130</v>
      </c>
      <c r="AU599" s="16" t="s">
        <v>77</v>
      </c>
    </row>
    <row r="600" spans="2:65" s="1" customFormat="1" ht="16.5" customHeight="1">
      <c r="B600" s="127"/>
      <c r="C600" s="128" t="s">
        <v>902</v>
      </c>
      <c r="D600" s="128" t="s">
        <v>121</v>
      </c>
      <c r="E600" s="129" t="s">
        <v>903</v>
      </c>
      <c r="F600" s="130" t="s">
        <v>904</v>
      </c>
      <c r="G600" s="131" t="s">
        <v>874</v>
      </c>
      <c r="H600" s="132">
        <v>1</v>
      </c>
      <c r="I600" s="219"/>
      <c r="J600" s="133">
        <f>ROUND(I600*H600,2)</f>
        <v>0</v>
      </c>
      <c r="K600" s="130" t="s">
        <v>125</v>
      </c>
      <c r="L600" s="28"/>
      <c r="M600" s="134" t="s">
        <v>1</v>
      </c>
      <c r="N600" s="135" t="s">
        <v>33</v>
      </c>
      <c r="O600" s="136">
        <v>0</v>
      </c>
      <c r="P600" s="136">
        <f>O600*H600</f>
        <v>0</v>
      </c>
      <c r="Q600" s="136">
        <v>0</v>
      </c>
      <c r="R600" s="136">
        <f>Q600*H600</f>
        <v>0</v>
      </c>
      <c r="S600" s="136">
        <v>0</v>
      </c>
      <c r="T600" s="137">
        <f>S600*H600</f>
        <v>0</v>
      </c>
      <c r="AR600" s="138" t="s">
        <v>875</v>
      </c>
      <c r="AT600" s="138" t="s">
        <v>121</v>
      </c>
      <c r="AU600" s="138" t="s">
        <v>77</v>
      </c>
      <c r="AY600" s="16" t="s">
        <v>119</v>
      </c>
      <c r="BE600" s="139">
        <f>IF(N600="základní",J600,0)</f>
        <v>0</v>
      </c>
      <c r="BF600" s="139">
        <f>IF(N600="snížená",J600,0)</f>
        <v>0</v>
      </c>
      <c r="BG600" s="139">
        <f>IF(N600="zákl. přenesená",J600,0)</f>
        <v>0</v>
      </c>
      <c r="BH600" s="139">
        <f>IF(N600="sníž. přenesená",J600,0)</f>
        <v>0</v>
      </c>
      <c r="BI600" s="139">
        <f>IF(N600="nulová",J600,0)</f>
        <v>0</v>
      </c>
      <c r="BJ600" s="16" t="s">
        <v>75</v>
      </c>
      <c r="BK600" s="139">
        <f>ROUND(I600*H600,2)</f>
        <v>0</v>
      </c>
      <c r="BL600" s="16" t="s">
        <v>875</v>
      </c>
      <c r="BM600" s="138" t="s">
        <v>905</v>
      </c>
    </row>
    <row r="601" spans="2:47" s="1" customFormat="1" ht="12">
      <c r="B601" s="28"/>
      <c r="D601" s="140" t="s">
        <v>128</v>
      </c>
      <c r="F601" s="141" t="s">
        <v>904</v>
      </c>
      <c r="L601" s="28"/>
      <c r="M601" s="142"/>
      <c r="T601" s="52"/>
      <c r="AT601" s="16" t="s">
        <v>128</v>
      </c>
      <c r="AU601" s="16" t="s">
        <v>77</v>
      </c>
    </row>
    <row r="602" spans="2:47" s="1" customFormat="1" ht="19.5">
      <c r="B602" s="28"/>
      <c r="D602" s="140" t="s">
        <v>130</v>
      </c>
      <c r="F602" s="143" t="s">
        <v>877</v>
      </c>
      <c r="L602" s="28"/>
      <c r="M602" s="142"/>
      <c r="T602" s="52"/>
      <c r="AT602" s="16" t="s">
        <v>130</v>
      </c>
      <c r="AU602" s="16" t="s">
        <v>77</v>
      </c>
    </row>
    <row r="603" spans="2:51" s="13" customFormat="1" ht="12">
      <c r="B603" s="150"/>
      <c r="D603" s="140" t="s">
        <v>132</v>
      </c>
      <c r="E603" s="151" t="s">
        <v>1</v>
      </c>
      <c r="F603" s="152" t="s">
        <v>906</v>
      </c>
      <c r="H603" s="151" t="s">
        <v>1</v>
      </c>
      <c r="L603" s="150"/>
      <c r="M603" s="153"/>
      <c r="T603" s="154"/>
      <c r="AT603" s="151" t="s">
        <v>132</v>
      </c>
      <c r="AU603" s="151" t="s">
        <v>77</v>
      </c>
      <c r="AV603" s="13" t="s">
        <v>75</v>
      </c>
      <c r="AW603" s="13" t="s">
        <v>25</v>
      </c>
      <c r="AX603" s="13" t="s">
        <v>67</v>
      </c>
      <c r="AY603" s="151" t="s">
        <v>119</v>
      </c>
    </row>
    <row r="604" spans="2:51" s="12" customFormat="1" ht="12">
      <c r="B604" s="144"/>
      <c r="D604" s="140" t="s">
        <v>132</v>
      </c>
      <c r="E604" s="145" t="s">
        <v>1</v>
      </c>
      <c r="F604" s="146" t="s">
        <v>75</v>
      </c>
      <c r="H604" s="147">
        <v>1</v>
      </c>
      <c r="L604" s="144"/>
      <c r="M604" s="148"/>
      <c r="T604" s="149"/>
      <c r="AT604" s="145" t="s">
        <v>132</v>
      </c>
      <c r="AU604" s="145" t="s">
        <v>77</v>
      </c>
      <c r="AV604" s="12" t="s">
        <v>77</v>
      </c>
      <c r="AW604" s="12" t="s">
        <v>25</v>
      </c>
      <c r="AX604" s="12" t="s">
        <v>75</v>
      </c>
      <c r="AY604" s="145" t="s">
        <v>119</v>
      </c>
    </row>
    <row r="605" spans="2:63" s="11" customFormat="1" ht="22.9" customHeight="1">
      <c r="B605" s="116"/>
      <c r="D605" s="117" t="s">
        <v>66</v>
      </c>
      <c r="E605" s="125" t="s">
        <v>907</v>
      </c>
      <c r="F605" s="125" t="s">
        <v>908</v>
      </c>
      <c r="J605" s="126">
        <f>BK605</f>
        <v>0</v>
      </c>
      <c r="L605" s="116"/>
      <c r="M605" s="120"/>
      <c r="P605" s="121">
        <f>SUM(P606:P613)</f>
        <v>0</v>
      </c>
      <c r="R605" s="121">
        <f>SUM(R606:R613)</f>
        <v>0</v>
      </c>
      <c r="T605" s="122">
        <f>SUM(T606:T613)</f>
        <v>0</v>
      </c>
      <c r="AR605" s="117" t="s">
        <v>151</v>
      </c>
      <c r="AT605" s="123" t="s">
        <v>66</v>
      </c>
      <c r="AU605" s="123" t="s">
        <v>75</v>
      </c>
      <c r="AY605" s="117" t="s">
        <v>119</v>
      </c>
      <c r="BK605" s="124">
        <f>SUM(BK606:BK613)</f>
        <v>0</v>
      </c>
    </row>
    <row r="606" spans="2:65" s="1" customFormat="1" ht="16.5" customHeight="1">
      <c r="B606" s="127"/>
      <c r="C606" s="128" t="s">
        <v>909</v>
      </c>
      <c r="D606" s="128" t="s">
        <v>121</v>
      </c>
      <c r="E606" s="129" t="s">
        <v>910</v>
      </c>
      <c r="F606" s="130" t="s">
        <v>911</v>
      </c>
      <c r="G606" s="131" t="s">
        <v>874</v>
      </c>
      <c r="H606" s="132">
        <v>1</v>
      </c>
      <c r="I606" s="219"/>
      <c r="J606" s="133">
        <f>ROUND(I606*H606,2)</f>
        <v>0</v>
      </c>
      <c r="K606" s="130" t="s">
        <v>125</v>
      </c>
      <c r="L606" s="28"/>
      <c r="M606" s="134" t="s">
        <v>1</v>
      </c>
      <c r="N606" s="135" t="s">
        <v>33</v>
      </c>
      <c r="O606" s="136">
        <v>0</v>
      </c>
      <c r="P606" s="136">
        <f>O606*H606</f>
        <v>0</v>
      </c>
      <c r="Q606" s="136">
        <v>0</v>
      </c>
      <c r="R606" s="136">
        <f>Q606*H606</f>
        <v>0</v>
      </c>
      <c r="S606" s="136">
        <v>0</v>
      </c>
      <c r="T606" s="137">
        <f>S606*H606</f>
        <v>0</v>
      </c>
      <c r="AR606" s="138" t="s">
        <v>875</v>
      </c>
      <c r="AT606" s="138" t="s">
        <v>121</v>
      </c>
      <c r="AU606" s="138" t="s">
        <v>77</v>
      </c>
      <c r="AY606" s="16" t="s">
        <v>119</v>
      </c>
      <c r="BE606" s="139">
        <f>IF(N606="základní",J606,0)</f>
        <v>0</v>
      </c>
      <c r="BF606" s="139">
        <f>IF(N606="snížená",J606,0)</f>
        <v>0</v>
      </c>
      <c r="BG606" s="139">
        <f>IF(N606="zákl. přenesená",J606,0)</f>
        <v>0</v>
      </c>
      <c r="BH606" s="139">
        <f>IF(N606="sníž. přenesená",J606,0)</f>
        <v>0</v>
      </c>
      <c r="BI606" s="139">
        <f>IF(N606="nulová",J606,0)</f>
        <v>0</v>
      </c>
      <c r="BJ606" s="16" t="s">
        <v>75</v>
      </c>
      <c r="BK606" s="139">
        <f>ROUND(I606*H606,2)</f>
        <v>0</v>
      </c>
      <c r="BL606" s="16" t="s">
        <v>875</v>
      </c>
      <c r="BM606" s="138" t="s">
        <v>912</v>
      </c>
    </row>
    <row r="607" spans="2:47" s="1" customFormat="1" ht="12">
      <c r="B607" s="28"/>
      <c r="D607" s="140" t="s">
        <v>128</v>
      </c>
      <c r="F607" s="141" t="s">
        <v>911</v>
      </c>
      <c r="L607" s="28"/>
      <c r="M607" s="142"/>
      <c r="T607" s="52"/>
      <c r="AT607" s="16" t="s">
        <v>128</v>
      </c>
      <c r="AU607" s="16" t="s">
        <v>77</v>
      </c>
    </row>
    <row r="608" spans="2:47" s="1" customFormat="1" ht="19.5">
      <c r="B608" s="28"/>
      <c r="D608" s="140" t="s">
        <v>130</v>
      </c>
      <c r="F608" s="143" t="s">
        <v>913</v>
      </c>
      <c r="L608" s="28"/>
      <c r="M608" s="142"/>
      <c r="T608" s="52"/>
      <c r="AT608" s="16" t="s">
        <v>130</v>
      </c>
      <c r="AU608" s="16" t="s">
        <v>77</v>
      </c>
    </row>
    <row r="609" spans="2:65" s="1" customFormat="1" ht="16.5" customHeight="1">
      <c r="B609" s="127"/>
      <c r="C609" s="128" t="s">
        <v>914</v>
      </c>
      <c r="D609" s="128" t="s">
        <v>121</v>
      </c>
      <c r="E609" s="129" t="s">
        <v>915</v>
      </c>
      <c r="F609" s="130" t="s">
        <v>916</v>
      </c>
      <c r="G609" s="131" t="s">
        <v>874</v>
      </c>
      <c r="H609" s="132">
        <v>1</v>
      </c>
      <c r="I609" s="219"/>
      <c r="J609" s="133">
        <f>ROUND(I609*H609,2)</f>
        <v>0</v>
      </c>
      <c r="K609" s="130" t="s">
        <v>125</v>
      </c>
      <c r="L609" s="28"/>
      <c r="M609" s="134" t="s">
        <v>1</v>
      </c>
      <c r="N609" s="135" t="s">
        <v>33</v>
      </c>
      <c r="O609" s="136">
        <v>0</v>
      </c>
      <c r="P609" s="136">
        <f>O609*H609</f>
        <v>0</v>
      </c>
      <c r="Q609" s="136">
        <v>0</v>
      </c>
      <c r="R609" s="136">
        <f>Q609*H609</f>
        <v>0</v>
      </c>
      <c r="S609" s="136">
        <v>0</v>
      </c>
      <c r="T609" s="137">
        <f>S609*H609</f>
        <v>0</v>
      </c>
      <c r="AR609" s="138" t="s">
        <v>875</v>
      </c>
      <c r="AT609" s="138" t="s">
        <v>121</v>
      </c>
      <c r="AU609" s="138" t="s">
        <v>77</v>
      </c>
      <c r="AY609" s="16" t="s">
        <v>119</v>
      </c>
      <c r="BE609" s="139">
        <f>IF(N609="základní",J609,0)</f>
        <v>0</v>
      </c>
      <c r="BF609" s="139">
        <f>IF(N609="snížená",J609,0)</f>
        <v>0</v>
      </c>
      <c r="BG609" s="139">
        <f>IF(N609="zákl. přenesená",J609,0)</f>
        <v>0</v>
      </c>
      <c r="BH609" s="139">
        <f>IF(N609="sníž. přenesená",J609,0)</f>
        <v>0</v>
      </c>
      <c r="BI609" s="139">
        <f>IF(N609="nulová",J609,0)</f>
        <v>0</v>
      </c>
      <c r="BJ609" s="16" t="s">
        <v>75</v>
      </c>
      <c r="BK609" s="139">
        <f>ROUND(I609*H609,2)</f>
        <v>0</v>
      </c>
      <c r="BL609" s="16" t="s">
        <v>875</v>
      </c>
      <c r="BM609" s="138" t="s">
        <v>917</v>
      </c>
    </row>
    <row r="610" spans="2:47" s="1" customFormat="1" ht="12">
      <c r="B610" s="28"/>
      <c r="D610" s="140" t="s">
        <v>128</v>
      </c>
      <c r="F610" s="141" t="s">
        <v>916</v>
      </c>
      <c r="L610" s="28"/>
      <c r="M610" s="142"/>
      <c r="T610" s="52"/>
      <c r="AT610" s="16" t="s">
        <v>128</v>
      </c>
      <c r="AU610" s="16" t="s">
        <v>77</v>
      </c>
    </row>
    <row r="611" spans="2:47" s="1" customFormat="1" ht="19.5">
      <c r="B611" s="28"/>
      <c r="D611" s="140" t="s">
        <v>130</v>
      </c>
      <c r="F611" s="143" t="s">
        <v>918</v>
      </c>
      <c r="L611" s="28"/>
      <c r="M611" s="142"/>
      <c r="T611" s="52"/>
      <c r="AT611" s="16" t="s">
        <v>130</v>
      </c>
      <c r="AU611" s="16" t="s">
        <v>77</v>
      </c>
    </row>
    <row r="612" spans="2:51" s="13" customFormat="1" ht="12">
      <c r="B612" s="150"/>
      <c r="D612" s="140" t="s">
        <v>132</v>
      </c>
      <c r="E612" s="151" t="s">
        <v>1</v>
      </c>
      <c r="F612" s="152" t="s">
        <v>919</v>
      </c>
      <c r="H612" s="151" t="s">
        <v>1</v>
      </c>
      <c r="L612" s="150"/>
      <c r="M612" s="153"/>
      <c r="T612" s="154"/>
      <c r="AT612" s="151" t="s">
        <v>132</v>
      </c>
      <c r="AU612" s="151" t="s">
        <v>77</v>
      </c>
      <c r="AV612" s="13" t="s">
        <v>75</v>
      </c>
      <c r="AW612" s="13" t="s">
        <v>25</v>
      </c>
      <c r="AX612" s="13" t="s">
        <v>67</v>
      </c>
      <c r="AY612" s="151" t="s">
        <v>119</v>
      </c>
    </row>
    <row r="613" spans="2:51" s="12" customFormat="1" ht="12">
      <c r="B613" s="144"/>
      <c r="D613" s="140" t="s">
        <v>132</v>
      </c>
      <c r="E613" s="145" t="s">
        <v>1</v>
      </c>
      <c r="F613" s="146" t="s">
        <v>75</v>
      </c>
      <c r="H613" s="147">
        <v>1</v>
      </c>
      <c r="L613" s="144"/>
      <c r="M613" s="148"/>
      <c r="T613" s="149"/>
      <c r="AT613" s="145" t="s">
        <v>132</v>
      </c>
      <c r="AU613" s="145" t="s">
        <v>77</v>
      </c>
      <c r="AV613" s="12" t="s">
        <v>77</v>
      </c>
      <c r="AW613" s="12" t="s">
        <v>25</v>
      </c>
      <c r="AX613" s="12" t="s">
        <v>75</v>
      </c>
      <c r="AY613" s="145" t="s">
        <v>119</v>
      </c>
    </row>
    <row r="614" spans="2:63" s="11" customFormat="1" ht="22.9" customHeight="1">
      <c r="B614" s="116"/>
      <c r="D614" s="117" t="s">
        <v>66</v>
      </c>
      <c r="E614" s="125" t="s">
        <v>920</v>
      </c>
      <c r="F614" s="125" t="s">
        <v>921</v>
      </c>
      <c r="J614" s="126">
        <f>BK614</f>
        <v>0</v>
      </c>
      <c r="L614" s="116"/>
      <c r="M614" s="120"/>
      <c r="P614" s="121">
        <f>SUM(P615:P619)</f>
        <v>0</v>
      </c>
      <c r="R614" s="121">
        <f>SUM(R615:R619)</f>
        <v>0</v>
      </c>
      <c r="T614" s="122">
        <f>SUM(T615:T619)</f>
        <v>0</v>
      </c>
      <c r="AR614" s="117" t="s">
        <v>151</v>
      </c>
      <c r="AT614" s="123" t="s">
        <v>66</v>
      </c>
      <c r="AU614" s="123" t="s">
        <v>75</v>
      </c>
      <c r="AY614" s="117" t="s">
        <v>119</v>
      </c>
      <c r="BK614" s="124">
        <f>SUM(BK615:BK619)</f>
        <v>0</v>
      </c>
    </row>
    <row r="615" spans="2:65" s="1" customFormat="1" ht="16.5" customHeight="1">
      <c r="B615" s="127"/>
      <c r="C615" s="128" t="s">
        <v>922</v>
      </c>
      <c r="D615" s="128" t="s">
        <v>121</v>
      </c>
      <c r="E615" s="129" t="s">
        <v>923</v>
      </c>
      <c r="F615" s="130" t="s">
        <v>924</v>
      </c>
      <c r="G615" s="131" t="s">
        <v>874</v>
      </c>
      <c r="H615" s="132">
        <v>1</v>
      </c>
      <c r="I615" s="219"/>
      <c r="J615" s="133">
        <f>ROUND(I615*H615,2)</f>
        <v>0</v>
      </c>
      <c r="K615" s="130" t="s">
        <v>125</v>
      </c>
      <c r="L615" s="28"/>
      <c r="M615" s="134" t="s">
        <v>1</v>
      </c>
      <c r="N615" s="135" t="s">
        <v>33</v>
      </c>
      <c r="O615" s="136">
        <v>0</v>
      </c>
      <c r="P615" s="136">
        <f>O615*H615</f>
        <v>0</v>
      </c>
      <c r="Q615" s="136">
        <v>0</v>
      </c>
      <c r="R615" s="136">
        <f>Q615*H615</f>
        <v>0</v>
      </c>
      <c r="S615" s="136">
        <v>0</v>
      </c>
      <c r="T615" s="137">
        <f>S615*H615</f>
        <v>0</v>
      </c>
      <c r="AR615" s="138" t="s">
        <v>875</v>
      </c>
      <c r="AT615" s="138" t="s">
        <v>121</v>
      </c>
      <c r="AU615" s="138" t="s">
        <v>77</v>
      </c>
      <c r="AY615" s="16" t="s">
        <v>119</v>
      </c>
      <c r="BE615" s="139">
        <f>IF(N615="základní",J615,0)</f>
        <v>0</v>
      </c>
      <c r="BF615" s="139">
        <f>IF(N615="snížená",J615,0)</f>
        <v>0</v>
      </c>
      <c r="BG615" s="139">
        <f>IF(N615="zákl. přenesená",J615,0)</f>
        <v>0</v>
      </c>
      <c r="BH615" s="139">
        <f>IF(N615="sníž. přenesená",J615,0)</f>
        <v>0</v>
      </c>
      <c r="BI615" s="139">
        <f>IF(N615="nulová",J615,0)</f>
        <v>0</v>
      </c>
      <c r="BJ615" s="16" t="s">
        <v>75</v>
      </c>
      <c r="BK615" s="139">
        <f>ROUND(I615*H615,2)</f>
        <v>0</v>
      </c>
      <c r="BL615" s="16" t="s">
        <v>875</v>
      </c>
      <c r="BM615" s="138" t="s">
        <v>925</v>
      </c>
    </row>
    <row r="616" spans="2:47" s="1" customFormat="1" ht="12">
      <c r="B616" s="28"/>
      <c r="D616" s="140" t="s">
        <v>128</v>
      </c>
      <c r="F616" s="141" t="s">
        <v>924</v>
      </c>
      <c r="L616" s="28"/>
      <c r="M616" s="142"/>
      <c r="T616" s="52"/>
      <c r="AT616" s="16" t="s">
        <v>128</v>
      </c>
      <c r="AU616" s="16" t="s">
        <v>77</v>
      </c>
    </row>
    <row r="617" spans="2:47" s="1" customFormat="1" ht="19.5">
      <c r="B617" s="28"/>
      <c r="D617" s="140" t="s">
        <v>130</v>
      </c>
      <c r="F617" s="143" t="s">
        <v>913</v>
      </c>
      <c r="L617" s="28"/>
      <c r="M617" s="142"/>
      <c r="T617" s="52"/>
      <c r="AT617" s="16" t="s">
        <v>130</v>
      </c>
      <c r="AU617" s="16" t="s">
        <v>77</v>
      </c>
    </row>
    <row r="618" spans="2:51" s="13" customFormat="1" ht="12">
      <c r="B618" s="150"/>
      <c r="D618" s="140" t="s">
        <v>132</v>
      </c>
      <c r="E618" s="151" t="s">
        <v>1</v>
      </c>
      <c r="F618" s="152" t="s">
        <v>926</v>
      </c>
      <c r="H618" s="151" t="s">
        <v>1</v>
      </c>
      <c r="L618" s="150"/>
      <c r="M618" s="153"/>
      <c r="T618" s="154"/>
      <c r="AT618" s="151" t="s">
        <v>132</v>
      </c>
      <c r="AU618" s="151" t="s">
        <v>77</v>
      </c>
      <c r="AV618" s="13" t="s">
        <v>75</v>
      </c>
      <c r="AW618" s="13" t="s">
        <v>25</v>
      </c>
      <c r="AX618" s="13" t="s">
        <v>67</v>
      </c>
      <c r="AY618" s="151" t="s">
        <v>119</v>
      </c>
    </row>
    <row r="619" spans="2:51" s="12" customFormat="1" ht="12">
      <c r="B619" s="144"/>
      <c r="D619" s="140" t="s">
        <v>132</v>
      </c>
      <c r="E619" s="145" t="s">
        <v>1</v>
      </c>
      <c r="F619" s="146" t="s">
        <v>75</v>
      </c>
      <c r="H619" s="147">
        <v>1</v>
      </c>
      <c r="L619" s="144"/>
      <c r="M619" s="148"/>
      <c r="T619" s="149"/>
      <c r="AT619" s="145" t="s">
        <v>132</v>
      </c>
      <c r="AU619" s="145" t="s">
        <v>77</v>
      </c>
      <c r="AV619" s="12" t="s">
        <v>77</v>
      </c>
      <c r="AW619" s="12" t="s">
        <v>25</v>
      </c>
      <c r="AX619" s="12" t="s">
        <v>75</v>
      </c>
      <c r="AY619" s="145" t="s">
        <v>119</v>
      </c>
    </row>
    <row r="620" spans="2:63" s="11" customFormat="1" ht="22.9" customHeight="1">
      <c r="B620" s="116"/>
      <c r="D620" s="117" t="s">
        <v>66</v>
      </c>
      <c r="E620" s="125" t="s">
        <v>927</v>
      </c>
      <c r="F620" s="125" t="s">
        <v>928</v>
      </c>
      <c r="J620" s="126">
        <f>BK620</f>
        <v>0</v>
      </c>
      <c r="L620" s="116"/>
      <c r="M620" s="120"/>
      <c r="P620" s="121">
        <f>SUM(P621:P625)</f>
        <v>0</v>
      </c>
      <c r="R620" s="121">
        <f>SUM(R621:R625)</f>
        <v>0</v>
      </c>
      <c r="T620" s="122">
        <f>SUM(T621:T625)</f>
        <v>0</v>
      </c>
      <c r="AR620" s="117" t="s">
        <v>151</v>
      </c>
      <c r="AT620" s="123" t="s">
        <v>66</v>
      </c>
      <c r="AU620" s="123" t="s">
        <v>75</v>
      </c>
      <c r="AY620" s="117" t="s">
        <v>119</v>
      </c>
      <c r="BK620" s="124">
        <f>SUM(BK621:BK625)</f>
        <v>0</v>
      </c>
    </row>
    <row r="621" spans="2:65" s="1" customFormat="1" ht="16.5" customHeight="1">
      <c r="B621" s="127"/>
      <c r="C621" s="128" t="s">
        <v>929</v>
      </c>
      <c r="D621" s="128" t="s">
        <v>121</v>
      </c>
      <c r="E621" s="129" t="s">
        <v>930</v>
      </c>
      <c r="F621" s="130" t="s">
        <v>928</v>
      </c>
      <c r="G621" s="131" t="s">
        <v>874</v>
      </c>
      <c r="H621" s="132">
        <v>1</v>
      </c>
      <c r="I621" s="219"/>
      <c r="J621" s="133">
        <f>ROUND(I621*H621,2)</f>
        <v>0</v>
      </c>
      <c r="K621" s="130" t="s">
        <v>125</v>
      </c>
      <c r="L621" s="28"/>
      <c r="M621" s="134" t="s">
        <v>1</v>
      </c>
      <c r="N621" s="135" t="s">
        <v>33</v>
      </c>
      <c r="O621" s="136">
        <v>0</v>
      </c>
      <c r="P621" s="136">
        <f>O621*H621</f>
        <v>0</v>
      </c>
      <c r="Q621" s="136">
        <v>0</v>
      </c>
      <c r="R621" s="136">
        <f>Q621*H621</f>
        <v>0</v>
      </c>
      <c r="S621" s="136">
        <v>0</v>
      </c>
      <c r="T621" s="137">
        <f>S621*H621</f>
        <v>0</v>
      </c>
      <c r="AR621" s="138" t="s">
        <v>875</v>
      </c>
      <c r="AT621" s="138" t="s">
        <v>121</v>
      </c>
      <c r="AU621" s="138" t="s">
        <v>77</v>
      </c>
      <c r="AY621" s="16" t="s">
        <v>119</v>
      </c>
      <c r="BE621" s="139">
        <f>IF(N621="základní",J621,0)</f>
        <v>0</v>
      </c>
      <c r="BF621" s="139">
        <f>IF(N621="snížená",J621,0)</f>
        <v>0</v>
      </c>
      <c r="BG621" s="139">
        <f>IF(N621="zákl. přenesená",J621,0)</f>
        <v>0</v>
      </c>
      <c r="BH621" s="139">
        <f>IF(N621="sníž. přenesená",J621,0)</f>
        <v>0</v>
      </c>
      <c r="BI621" s="139">
        <f>IF(N621="nulová",J621,0)</f>
        <v>0</v>
      </c>
      <c r="BJ621" s="16" t="s">
        <v>75</v>
      </c>
      <c r="BK621" s="139">
        <f>ROUND(I621*H621,2)</f>
        <v>0</v>
      </c>
      <c r="BL621" s="16" t="s">
        <v>875</v>
      </c>
      <c r="BM621" s="138" t="s">
        <v>931</v>
      </c>
    </row>
    <row r="622" spans="2:47" s="1" customFormat="1" ht="12">
      <c r="B622" s="28"/>
      <c r="D622" s="140" t="s">
        <v>128</v>
      </c>
      <c r="F622" s="141" t="s">
        <v>928</v>
      </c>
      <c r="L622" s="28"/>
      <c r="M622" s="142"/>
      <c r="T622" s="52"/>
      <c r="AT622" s="16" t="s">
        <v>128</v>
      </c>
      <c r="AU622" s="16" t="s">
        <v>77</v>
      </c>
    </row>
    <row r="623" spans="2:47" s="1" customFormat="1" ht="19.5">
      <c r="B623" s="28"/>
      <c r="D623" s="140" t="s">
        <v>130</v>
      </c>
      <c r="F623" s="143" t="s">
        <v>913</v>
      </c>
      <c r="L623" s="28"/>
      <c r="M623" s="142"/>
      <c r="T623" s="52"/>
      <c r="AT623" s="16" t="s">
        <v>130</v>
      </c>
      <c r="AU623" s="16" t="s">
        <v>77</v>
      </c>
    </row>
    <row r="624" spans="2:51" s="13" customFormat="1" ht="12">
      <c r="B624" s="150"/>
      <c r="D624" s="140" t="s">
        <v>132</v>
      </c>
      <c r="E624" s="151" t="s">
        <v>1</v>
      </c>
      <c r="F624" s="152" t="s">
        <v>932</v>
      </c>
      <c r="H624" s="151" t="s">
        <v>1</v>
      </c>
      <c r="L624" s="150"/>
      <c r="M624" s="153"/>
      <c r="T624" s="154"/>
      <c r="AT624" s="151" t="s">
        <v>132</v>
      </c>
      <c r="AU624" s="151" t="s">
        <v>77</v>
      </c>
      <c r="AV624" s="13" t="s">
        <v>75</v>
      </c>
      <c r="AW624" s="13" t="s">
        <v>25</v>
      </c>
      <c r="AX624" s="13" t="s">
        <v>67</v>
      </c>
      <c r="AY624" s="151" t="s">
        <v>119</v>
      </c>
    </row>
    <row r="625" spans="2:51" s="12" customFormat="1" ht="12">
      <c r="B625" s="144"/>
      <c r="D625" s="140" t="s">
        <v>132</v>
      </c>
      <c r="E625" s="145" t="s">
        <v>1</v>
      </c>
      <c r="F625" s="146" t="s">
        <v>75</v>
      </c>
      <c r="H625" s="147">
        <v>1</v>
      </c>
      <c r="L625" s="144"/>
      <c r="M625" s="170"/>
      <c r="N625" s="171"/>
      <c r="O625" s="171"/>
      <c r="P625" s="171"/>
      <c r="Q625" s="171"/>
      <c r="R625" s="171"/>
      <c r="S625" s="171"/>
      <c r="T625" s="172"/>
      <c r="AT625" s="145" t="s">
        <v>132</v>
      </c>
      <c r="AU625" s="145" t="s">
        <v>77</v>
      </c>
      <c r="AV625" s="12" t="s">
        <v>77</v>
      </c>
      <c r="AW625" s="12" t="s">
        <v>25</v>
      </c>
      <c r="AX625" s="12" t="s">
        <v>75</v>
      </c>
      <c r="AY625" s="145" t="s">
        <v>119</v>
      </c>
    </row>
    <row r="626" spans="2:12" s="1" customFormat="1" ht="6.95" customHeight="1">
      <c r="B626" s="40"/>
      <c r="C626" s="41"/>
      <c r="D626" s="41"/>
      <c r="E626" s="41"/>
      <c r="F626" s="41"/>
      <c r="G626" s="41"/>
      <c r="H626" s="41"/>
      <c r="I626" s="41"/>
      <c r="J626" s="41"/>
      <c r="K626" s="41"/>
      <c r="L626" s="28"/>
    </row>
  </sheetData>
  <autoFilter ref="C131:K625"/>
  <mergeCells count="9">
    <mergeCell ref="E87:H87"/>
    <mergeCell ref="E122:H122"/>
    <mergeCell ref="E124:H12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KARLOVA\karlova</dc:creator>
  <cp:keywords/>
  <dc:description/>
  <cp:lastModifiedBy>Tillner, Jiří</cp:lastModifiedBy>
  <dcterms:created xsi:type="dcterms:W3CDTF">2021-06-29T09:52:55Z</dcterms:created>
  <dcterms:modified xsi:type="dcterms:W3CDTF">2023-02-24T06:57:05Z</dcterms:modified>
  <cp:category/>
  <cp:version/>
  <cp:contentType/>
  <cp:contentStatus/>
</cp:coreProperties>
</file>