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0730" windowHeight="11160" activeTab="1"/>
  </bookViews>
  <sheets>
    <sheet name="Rekapitulace stavby" sheetId="1" r:id="rId1"/>
    <sheet name="M071 - Přestavba vstupníh..." sheetId="2" r:id="rId2"/>
  </sheets>
  <definedNames>
    <definedName name="_xlnm._FilterDatabase" localSheetId="1" hidden="1">'M071 - Přestavba vstupníh...'!$C$84:$K$255</definedName>
    <definedName name="_xlnm.Print_Area" localSheetId="1">'M071 - Přestavba vstupníh...'!$C$4:$J$37,'M071 - Přestavba vstupníh...'!$C$43:$J$68,'M071 - Přestavba vstupníh...'!$C$74:$K$255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'M071 - Přestavba vstupníh...'!$84:$84</definedName>
  </definedNames>
  <calcPr calcId="181029"/>
</workbook>
</file>

<file path=xl/sharedStrings.xml><?xml version="1.0" encoding="utf-8"?>
<sst xmlns="http://schemas.openxmlformats.org/spreadsheetml/2006/main" count="2069" uniqueCount="429">
  <si>
    <t>Export Komplet</t>
  </si>
  <si>
    <t/>
  </si>
  <si>
    <t>2.0</t>
  </si>
  <si>
    <t>False</t>
  </si>
  <si>
    <t>{32b19634-6eb9-4d06-a9e5-44beab4c4084}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</si>
  <si>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</si>
  <si>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</si>
  <si>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</si>
  <si>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</si>
  <si>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</si>
  <si>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</si>
  <si>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</si>
  <si>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</si>
  <si>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M071</t>
  </si>
  <si>
    <t>Stavba:</t>
  </si>
  <si>
    <t>Přestavba vstupního schodiště MěÚ Rumburk</t>
  </si>
  <si>
    <t>KSO:</t>
  </si>
  <si>
    <t>CC-CZ:</t>
  </si>
  <si>
    <t>Místo:</t>
  </si>
  <si>
    <t xml:space="preserve"> </t>
  </si>
  <si>
    <t>Datum:</t>
  </si>
  <si>
    <t>17. 6. 2019</t>
  </si>
  <si>
    <t>Zadavatel:</t>
  </si>
  <si>
    <t>IČ:</t>
  </si>
  <si>
    <t>Město Rumburk</t>
  </si>
  <si>
    <t>DIČ:</t>
  </si>
  <si>
    <t>Uchazeč:</t>
  </si>
  <si>
    <t>Projektant:</t>
  </si>
  <si>
    <t>motion contruction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</si>
  <si>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</si>
  <si>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</si>
  <si>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</si>
  <si>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</si>
  <si>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</si>
  <si>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</si>
  <si>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</si>
  <si>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</si>
  <si>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</si>
  <si>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</si>
  <si>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</si>
  <si>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</si>
  <si>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</si>
  <si>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</si>
  <si>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</si>
  <si>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</si>
  <si>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</si>
  <si>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</si>
  <si>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</si>
  <si>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</si>
  <si>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</si>
  <si>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</si>
  <si>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</si>
  <si>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</si>
  <si>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</si>
  <si>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</si>
  <si>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</si>
  <si>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</si>
  <si>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</si>
  <si>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</si>
  <si>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</si>
  <si>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</si>
  <si>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</si>
  <si>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</si>
  <si>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</si>
  <si>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</si>
  <si>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</si>
  <si>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</si>
  <si>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</si>
  <si>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</si>
  <si>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</si>
  <si>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</si>
  <si>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</si>
  <si>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</si>
  <si>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</si>
  <si>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</si>
  <si>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</si>
  <si>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</si>
  <si>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</si>
  <si>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</si>
  <si>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</si>
  <si>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</si>
  <si>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</si>
  <si>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</si>
  <si>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</si>
  <si>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</si>
  <si>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</si>
  <si>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</si>
  <si>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</si>
  <si>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</si>
  <si>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</si>
  <si>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</si>
  <si>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771 - Podlahy z dlaždic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</si>
  <si>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</si>
  <si>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</si>
  <si>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</si>
  <si>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</si>
  <si>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</si>
  <si>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</si>
  <si>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</si>
  <si>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</si>
  <si>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</si>
  <si>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</si>
  <si>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</si>
  <si>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</si>
  <si>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</si>
  <si>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</si>
  <si>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</si>
  <si>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</si>
  <si>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</si>
  <si>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</si>
  <si>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132212201</t>
  </si>
  <si>
    <t>Hloubení rýh š přes 600 do 2000 mm ručním nebo pneum nářadím v soudržných horninách tř. 3</t>
  </si>
  <si>
    <t>m3</t>
  </si>
  <si>
    <t>CS ÚRS 2019 01</t>
  </si>
  <si>
    <t>4</t>
  </si>
  <si>
    <t>1700766115</t>
  </si>
  <si>
    <t>VV</t>
  </si>
  <si>
    <t>5,3*0,9*1,0*1,3</t>
  </si>
  <si>
    <t>5,3*0,7*1,0*1,3</t>
  </si>
  <si>
    <t>Součet</t>
  </si>
  <si>
    <t>132212209</t>
  </si>
  <si>
    <t>Příplatek za lepivost u hloubení rýh š do 2000 mm ručním nebo pneum nářadím v hornině tř. 3</t>
  </si>
  <si>
    <t>1240068916</t>
  </si>
  <si>
    <t>3</t>
  </si>
  <si>
    <t>162701105</t>
  </si>
  <si>
    <t>Vodorovné přemístění do 10000 m výkopku/sypaniny z horniny tř. 1 až 4</t>
  </si>
  <si>
    <t>-2088386438</t>
  </si>
  <si>
    <t>výkop</t>
  </si>
  <si>
    <t>11,024</t>
  </si>
  <si>
    <t>zásyp</t>
  </si>
  <si>
    <t>-4,849</t>
  </si>
  <si>
    <t>162701109</t>
  </si>
  <si>
    <t>Příplatek k vodorovnému přemístění výkopku/sypaniny z horniny tř. 1 až 4 ZKD 1000 m přes 10000 m</t>
  </si>
  <si>
    <t>377321233</t>
  </si>
  <si>
    <t>6,175*10 'Přepočtené koeficientem množství</t>
  </si>
  <si>
    <t>5</t>
  </si>
  <si>
    <t>167101101</t>
  </si>
  <si>
    <t>Nakládání výkopku z hornin tř. 1 až 4 do 100 m3</t>
  </si>
  <si>
    <t>243061781</t>
  </si>
  <si>
    <t>6</t>
  </si>
  <si>
    <t>171201201</t>
  </si>
  <si>
    <t>Uložení sypaniny na skládky</t>
  </si>
  <si>
    <t>43980199</t>
  </si>
  <si>
    <t>7</t>
  </si>
  <si>
    <t>171201211</t>
  </si>
  <si>
    <t>Poplatek za uložení stavebního odpadu - zeminy a kameniva na skládce</t>
  </si>
  <si>
    <t>t</t>
  </si>
  <si>
    <t>503408336</t>
  </si>
  <si>
    <t>6,175*1,65 'Přepočtené koeficientem množství</t>
  </si>
  <si>
    <t>8</t>
  </si>
  <si>
    <t>174101101</t>
  </si>
  <si>
    <t>Zásyp jam, šachet rýh nebo kolem objektů sypaninou se zhutněním</t>
  </si>
  <si>
    <t>-1860590324</t>
  </si>
  <si>
    <t>odpočet betonové kce</t>
  </si>
  <si>
    <t>-(0,848+4,452)</t>
  </si>
  <si>
    <t>-(5,3*0,25*0,3)</t>
  </si>
  <si>
    <t>-(5,3*0,3*0,3)</t>
  </si>
  <si>
    <t>Zakládání</t>
  </si>
  <si>
    <t>9</t>
  </si>
  <si>
    <t>274313511</t>
  </si>
  <si>
    <t>Základové pásy z betonu tř. C 12/15</t>
  </si>
  <si>
    <t>1669017710</t>
  </si>
  <si>
    <t>5,3*0,7*0,1</t>
  </si>
  <si>
    <t>5,3*0,9*0,1</t>
  </si>
  <si>
    <t>10</t>
  </si>
  <si>
    <t>274321511</t>
  </si>
  <si>
    <t>Základové pasy ze ŽB bez zvýšených nároků na prostředí tř. C 25/30</t>
  </si>
  <si>
    <t>-799117651</t>
  </si>
  <si>
    <t>5,3*0,6*0,6</t>
  </si>
  <si>
    <t>5,3*0,8*0,6</t>
  </si>
  <si>
    <t>11</t>
  </si>
  <si>
    <t>274351121</t>
  </si>
  <si>
    <t>Zřízení bednění základových pasů rovného</t>
  </si>
  <si>
    <t>m2</t>
  </si>
  <si>
    <t>-259327880</t>
  </si>
  <si>
    <t>(5,3+0,7)*2*0,15</t>
  </si>
  <si>
    <t>(5,3+0,9)*2*0,15</t>
  </si>
  <si>
    <t>(5,3+0,6)*2*0,65</t>
  </si>
  <si>
    <t>(5,3+0,8)*2*0,65</t>
  </si>
  <si>
    <t>12</t>
  </si>
  <si>
    <t>274351122</t>
  </si>
  <si>
    <t>Odstranění bednění základových pasů rovného</t>
  </si>
  <si>
    <t>377403996</t>
  </si>
  <si>
    <t>13</t>
  </si>
  <si>
    <t>274361821</t>
  </si>
  <si>
    <t>Výztuž základových pásů betonářskou ocelí 10 505 (R)</t>
  </si>
  <si>
    <t>-1802608182</t>
  </si>
  <si>
    <t>dle tabulky výztuže - pol. 2,3,4,5</t>
  </si>
  <si>
    <t>včetně výztuže do základových nosných zdí</t>
  </si>
  <si>
    <t>334,22*0,001</t>
  </si>
  <si>
    <t>14</t>
  </si>
  <si>
    <t>279321348</t>
  </si>
  <si>
    <t>Základová zeď ze ŽB bez zvýšených nároků na prostředí tř. C 30/37 bez výztuže</t>
  </si>
  <si>
    <t>-1366055629</t>
  </si>
  <si>
    <t>5,3*1,47*0,25</t>
  </si>
  <si>
    <t>5,3*0,3*0,3</t>
  </si>
  <si>
    <t>279351311</t>
  </si>
  <si>
    <t>Zřízení jednostranného bednění základových zdí</t>
  </si>
  <si>
    <t>1706707944</t>
  </si>
  <si>
    <t>(5,3+0,25)*2*1,47</t>
  </si>
  <si>
    <t>(5,3+0,3)*2*0,3</t>
  </si>
  <si>
    <t>16</t>
  </si>
  <si>
    <t>279351312</t>
  </si>
  <si>
    <t>Odstranění jednostranného bednění základových zdí</t>
  </si>
  <si>
    <t>187320657</t>
  </si>
  <si>
    <t>Svislé a kompletní konstrukce</t>
  </si>
  <si>
    <t>17</t>
  </si>
  <si>
    <t>311113132</t>
  </si>
  <si>
    <t>Nosná zeď tl do 200 mm z hladkých tvárnic ztraceného bednění včetně výplně z betonu tř. C 16/20</t>
  </si>
  <si>
    <t>-1394052677</t>
  </si>
  <si>
    <t>podezdění schodnic</t>
  </si>
  <si>
    <t>1,05*1,17*2</t>
  </si>
  <si>
    <t>(2,0*1,17/2)*2</t>
  </si>
  <si>
    <t>18</t>
  </si>
  <si>
    <t>317944323</t>
  </si>
  <si>
    <t>Válcované nosníky č.14 až 22 dodatečně osazované do připravených otvorů</t>
  </si>
  <si>
    <t>-1471653514</t>
  </si>
  <si>
    <t>HEB 140 - 33,7kg/m</t>
  </si>
  <si>
    <t>5,3*33,7*0,001</t>
  </si>
  <si>
    <t>Vodorovné konstrukce</t>
  </si>
  <si>
    <t>19</t>
  </si>
  <si>
    <t>413232211</t>
  </si>
  <si>
    <t>Zazdívka zhlaví válcovaných nosníků v do 150 mm</t>
  </si>
  <si>
    <t>kus</t>
  </si>
  <si>
    <t>-1687433393</t>
  </si>
  <si>
    <t>20</t>
  </si>
  <si>
    <t>430321616</t>
  </si>
  <si>
    <t>Schodišťová konstrukce a rampa ze ŽB tř. C 30/37</t>
  </si>
  <si>
    <t>-1685126275</t>
  </si>
  <si>
    <t>stupně</t>
  </si>
  <si>
    <t>4,3*(0,156*0,3/2)*19</t>
  </si>
  <si>
    <t>deska a boky</t>
  </si>
  <si>
    <t>5,3*1,25*0,2</t>
  </si>
  <si>
    <t>0,5*1,25*0,18*2</t>
  </si>
  <si>
    <t>5,3*2,9*0,2</t>
  </si>
  <si>
    <t>0,5*2,9*0,18*2</t>
  </si>
  <si>
    <t>5,3*3,5*0,2</t>
  </si>
  <si>
    <t>0,5*3,5*0,18*2</t>
  </si>
  <si>
    <t>0,62*0,5*0,38*2</t>
  </si>
  <si>
    <t>430361821</t>
  </si>
  <si>
    <t>Výztuž schodišťové konstrukce a rampy betonářskou ocelí 10 505</t>
  </si>
  <si>
    <t>-755279219</t>
  </si>
  <si>
    <t>dle tabulky výztuže</t>
  </si>
  <si>
    <t>(2423,061-334,22)*0,001</t>
  </si>
  <si>
    <t>22</t>
  </si>
  <si>
    <t>431351121</t>
  </si>
  <si>
    <t>Zřízení bednění podest schodišť a ramp přímočarých v do 4 m</t>
  </si>
  <si>
    <t>1220391606</t>
  </si>
  <si>
    <t>deska - plocha</t>
  </si>
  <si>
    <t>5,3*(2,9+1,0+3,5+2,45)</t>
  </si>
  <si>
    <t>deska - boky</t>
  </si>
  <si>
    <t>0,38*(2,9+3,56+1,2+3,56)*2</t>
  </si>
  <si>
    <t>0,18*(2,9+3,56+1,2+3,56)*2</t>
  </si>
  <si>
    <t>23</t>
  </si>
  <si>
    <t>431351122</t>
  </si>
  <si>
    <t>Odstranění bednění podest schodišť a ramp přímočarých v do 4 m</t>
  </si>
  <si>
    <t>264856371</t>
  </si>
  <si>
    <t>24</t>
  </si>
  <si>
    <t>434351141</t>
  </si>
  <si>
    <t>Zřízení bednění stupňů přímočarých schodišť</t>
  </si>
  <si>
    <t>1520393087</t>
  </si>
  <si>
    <t>4,3*0,156*19</t>
  </si>
  <si>
    <t>4,3*0,3*19</t>
  </si>
  <si>
    <t>25</t>
  </si>
  <si>
    <t>434351142</t>
  </si>
  <si>
    <t>Odstranění bednění stupňů přímočarých schodišť</t>
  </si>
  <si>
    <t>608237728</t>
  </si>
  <si>
    <t>Úpravy povrchů, podlahy a osazování výplní</t>
  </si>
  <si>
    <t>26</t>
  </si>
  <si>
    <t>622142001</t>
  </si>
  <si>
    <t>Potažení vnějších stěn sklovláknitým pletivem vtlačeným do tenkovrstvé hmoty</t>
  </si>
  <si>
    <t>1391641644</t>
  </si>
  <si>
    <t>vnější boky schodnice</t>
  </si>
  <si>
    <t>2,57*0,38*2</t>
  </si>
  <si>
    <t>1,05*0,38*2</t>
  </si>
  <si>
    <t>3,25*0,38*2</t>
  </si>
  <si>
    <t>3,5*0,38*2</t>
  </si>
  <si>
    <t>27</t>
  </si>
  <si>
    <t>622531011</t>
  </si>
  <si>
    <t>Tenkovrstvá silikonová zrnitá omítka tl. 1,5 mm včetně penetrace vnějších stěn</t>
  </si>
  <si>
    <t>-1833930561</t>
  </si>
  <si>
    <t>Ostatní konstrukce a práce, bourání</t>
  </si>
  <si>
    <t>28</t>
  </si>
  <si>
    <t>961055111</t>
  </si>
  <si>
    <t>Bourání základů ze ŽB</t>
  </si>
  <si>
    <t>-1821910301</t>
  </si>
  <si>
    <t>29</t>
  </si>
  <si>
    <t>962032231</t>
  </si>
  <si>
    <t>Bourání zdiva z cihel pálených nebo vápenopískových na MV nebo MVC přes 1 m3</t>
  </si>
  <si>
    <t>-1123533528</t>
  </si>
  <si>
    <t>30</t>
  </si>
  <si>
    <t>963053937</t>
  </si>
  <si>
    <t>Bourání ŽB schodišťových ramen monolitických na schodnicích</t>
  </si>
  <si>
    <t>-1119561639</t>
  </si>
  <si>
    <t>5,289*9,491</t>
  </si>
  <si>
    <t>31</t>
  </si>
  <si>
    <t>973031335</t>
  </si>
  <si>
    <t>Vysekání kapes ve zdivu cihelném na MV nebo MVC pl do 0,16 m2 hl do 300 mm</t>
  </si>
  <si>
    <t>1352978829</t>
  </si>
  <si>
    <t>32</t>
  </si>
  <si>
    <t>98800R101</t>
  </si>
  <si>
    <t>Dočasná demontáž a opětovná montáž stávajícího okna - kompletní provedení</t>
  </si>
  <si>
    <t>soubor</t>
  </si>
  <si>
    <t>1321949227</t>
  </si>
  <si>
    <t>33</t>
  </si>
  <si>
    <t>98800R102</t>
  </si>
  <si>
    <t>Dočasná demontáž a opětovná montáž stávajících vstupních dvoukřídlých dveří - kompletní provedení</t>
  </si>
  <si>
    <t>-253227740</t>
  </si>
  <si>
    <t>34</t>
  </si>
  <si>
    <t>98800R103</t>
  </si>
  <si>
    <t>Dočasná demontáž a opětovná montáž stávající ochranné mříže s vrátky - kompletní provedení</t>
  </si>
  <si>
    <t>-403005149</t>
  </si>
  <si>
    <t>35</t>
  </si>
  <si>
    <t>98800R104</t>
  </si>
  <si>
    <t>Dočasná demontáž a opětovná montáž stávajícího stožáru - kompletní provedení</t>
  </si>
  <si>
    <t>-1831915108</t>
  </si>
  <si>
    <t>36</t>
  </si>
  <si>
    <t>98800R105</t>
  </si>
  <si>
    <t>Dočasná demontáž a opětovná montáž stávajícího osvětlení - kompletní provedení</t>
  </si>
  <si>
    <t>772287097</t>
  </si>
  <si>
    <t>37</t>
  </si>
  <si>
    <t>98800R106</t>
  </si>
  <si>
    <t>Dočasná demontáž a opětovná montáž stávajícího zábradlí (obvodové) - kompletní provedení</t>
  </si>
  <si>
    <t>-1403151005</t>
  </si>
  <si>
    <t>38</t>
  </si>
  <si>
    <t>98800R107</t>
  </si>
  <si>
    <t>Dočasná demontáž a opětovná montáž stávajícího zábradlí (středové) - kompletní provedení</t>
  </si>
  <si>
    <t>1154550799</t>
  </si>
  <si>
    <t>39</t>
  </si>
  <si>
    <t>98800R108</t>
  </si>
  <si>
    <t>Napojení zámkové dlažby k novému schodišti - kompletní provedení</t>
  </si>
  <si>
    <t>m</t>
  </si>
  <si>
    <t>-1040999118</t>
  </si>
  <si>
    <t>997</t>
  </si>
  <si>
    <t>Přesun sutě</t>
  </si>
  <si>
    <t>40</t>
  </si>
  <si>
    <t>997013151</t>
  </si>
  <si>
    <t>Vnitrostaveništní doprava suti a vybouraných hmot pro budovy v do 6 m s omezením mechanizace</t>
  </si>
  <si>
    <t>1892438471</t>
  </si>
  <si>
    <t>41</t>
  </si>
  <si>
    <t>997013501</t>
  </si>
  <si>
    <t>Odvoz suti a vybouraných hmot na skládku nebo meziskládku do 1 km se složením</t>
  </si>
  <si>
    <t>1264921090</t>
  </si>
  <si>
    <t>42</t>
  </si>
  <si>
    <t>997013509</t>
  </si>
  <si>
    <t>Příplatek k odvozu suti a vybouraných hmot na skládku ZKD 1 km přes 1 km</t>
  </si>
  <si>
    <t>365669751</t>
  </si>
  <si>
    <t>33,99*19 'Přepočtené koeficientem množství</t>
  </si>
  <si>
    <t>43</t>
  </si>
  <si>
    <t>997013802</t>
  </si>
  <si>
    <t>Poplatek za uložení na skládce (skládkovné) stavebního odpadu železobetonového kód odpadu 170 101</t>
  </si>
  <si>
    <t>1272385065</t>
  </si>
  <si>
    <t>44</t>
  </si>
  <si>
    <t>997013803</t>
  </si>
  <si>
    <t>Poplatek za uložení na skládce (skládkovné) stavebního odpadu cihelného kód odpadu 170 102</t>
  </si>
  <si>
    <t>565419749</t>
  </si>
  <si>
    <t>998</t>
  </si>
  <si>
    <t>Přesun hmot</t>
  </si>
  <si>
    <t>45</t>
  </si>
  <si>
    <t>998017001</t>
  </si>
  <si>
    <t>Přesun hmot s omezením mechanizace pro budovy v do 6 m</t>
  </si>
  <si>
    <t>1778913819</t>
  </si>
  <si>
    <t>PSV</t>
  </si>
  <si>
    <t>Práce a dodávky PSV</t>
  </si>
  <si>
    <t>721</t>
  </si>
  <si>
    <t>Zdravotechnika - vnitřní kanalizace</t>
  </si>
  <si>
    <t>46</t>
  </si>
  <si>
    <t>721211913</t>
  </si>
  <si>
    <t>Montáž vpustí podlahových DN 110</t>
  </si>
  <si>
    <t>140961688</t>
  </si>
  <si>
    <t>47</t>
  </si>
  <si>
    <t>M</t>
  </si>
  <si>
    <t>55161770R</t>
  </si>
  <si>
    <t>vpusť podlahová odvodňovací nerezová DN 110 s nezámrznou zápachovou uzávěrkou</t>
  </si>
  <si>
    <t>-782600000</t>
  </si>
  <si>
    <t>48</t>
  </si>
  <si>
    <t>998721101</t>
  </si>
  <si>
    <t>Přesun hmot tonážní pro vnitřní kanalizace v objektech v do 6 m</t>
  </si>
  <si>
    <t>1392603316</t>
  </si>
  <si>
    <t>771</t>
  </si>
  <si>
    <t>Podlahy z dlaždic</t>
  </si>
  <si>
    <t>49</t>
  </si>
  <si>
    <t>771121011</t>
  </si>
  <si>
    <t>Nátěr penetrační na podlahu</t>
  </si>
  <si>
    <t>459428100</t>
  </si>
  <si>
    <t>19*0,3*4,3</t>
  </si>
  <si>
    <t>19*0,156*4,3</t>
  </si>
  <si>
    <t>14,103</t>
  </si>
  <si>
    <t>50</t>
  </si>
  <si>
    <t>771274123</t>
  </si>
  <si>
    <t>Montáž obkladů stupnic z dlaždic protiskluzných keramických flexibilní lepidlo š do 300 mm</t>
  </si>
  <si>
    <t>276379085</t>
  </si>
  <si>
    <t>19*4,3</t>
  </si>
  <si>
    <t>51</t>
  </si>
  <si>
    <t>771274242</t>
  </si>
  <si>
    <t>Montáž obkladů podstupnic z dlaždic reliéfních keramických flexibilní lepidlo v do 200 mm</t>
  </si>
  <si>
    <t>990185434</t>
  </si>
  <si>
    <t>52</t>
  </si>
  <si>
    <t>59761420</t>
  </si>
  <si>
    <t>dlažba velkoformátová keramická slinutá protiskluzná do interiéru i exteriéru pro vysoké mechanické namáhání přes 4 do 6 ks/m2</t>
  </si>
  <si>
    <t>-1402344979</t>
  </si>
  <si>
    <t>P</t>
  </si>
  <si>
    <t>Poznámka k položce:
např. RAKO TAURUS GRANT ANTRACIT R10/B 30x60cm</t>
  </si>
  <si>
    <t>53</t>
  </si>
  <si>
    <t>771574242</t>
  </si>
  <si>
    <t>Montáž podlah keramických velkoformátových pro mechanické zatížení hladkých lepených flexibilním lepidlem do 6 ks/ m2</t>
  </si>
  <si>
    <t>-809072740</t>
  </si>
  <si>
    <t>2,57*0,5*2</t>
  </si>
  <si>
    <t>2,57*0,18*2</t>
  </si>
  <si>
    <t>1,05*0,5*2</t>
  </si>
  <si>
    <t>1,05*0,18*2</t>
  </si>
  <si>
    <t>3,25*0,5*2</t>
  </si>
  <si>
    <t>3,25*0,18*2</t>
  </si>
  <si>
    <t>3,5*0,5*2</t>
  </si>
  <si>
    <t>3,5*0,18*2</t>
  </si>
  <si>
    <t>54</t>
  </si>
  <si>
    <t>59761443</t>
  </si>
  <si>
    <t>dlažba velkoformátová keramická slinutá hladká do interiéru i exteriéru pro vysoké mechanické namáhání přes 4 do 6 ks/m2</t>
  </si>
  <si>
    <t>-1777109702</t>
  </si>
  <si>
    <t>Poznámka k položce:
např. RAKO TAURUS GRANIT NORDIC 30x60cm</t>
  </si>
  <si>
    <t>14,103*1,15 'Přepočtené koeficientem množství</t>
  </si>
  <si>
    <t>55</t>
  </si>
  <si>
    <t>771591186</t>
  </si>
  <si>
    <t>Podlahy pracnější řezání keramických dlaždic do oblouku</t>
  </si>
  <si>
    <t>-480875875</t>
  </si>
  <si>
    <t>56</t>
  </si>
  <si>
    <t>998771101</t>
  </si>
  <si>
    <t>Přesun hmot tonážní pro podlahy z dlaždic v objektech v do 6 m</t>
  </si>
  <si>
    <t>-1879518453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</si>
</sst>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rgb="FF969696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2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/>
    </xf>
    <xf numFmtId="0" fontId="0" fillId="0" borderId="3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7" fillId="0" borderId="10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9" fillId="0" borderId="12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166" fontId="2" fillId="0" borderId="19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right" vertical="center"/>
    </xf>
    <xf numFmtId="0" fontId="19" fillId="3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3" fillId="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workbookViewId="0" topLeftCell="A1">
      <selection activeCell="BE9" sqref="BE9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421875" style="0" hidden="1" customWidth="1"/>
    <col min="50" max="51" width="21.421875" style="0" hidden="1" customWidth="1"/>
    <col min="52" max="52" width="18.421875" style="0" hidden="1" customWidth="1"/>
    <col min="53" max="53" width="16.421875" style="0" hidden="1" customWidth="1"/>
    <col min="54" max="54" width="21.421875" style="0" hidden="1" customWidth="1"/>
    <col min="55" max="55" width="18.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5" customHeight="1">
      <c r="AR2" s="185" t="s">
        <v>5</v>
      </c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2:71" ht="12" customHeight="1">
      <c r="B5" s="18"/>
      <c r="D5" s="21" t="s">
        <v>12</v>
      </c>
      <c r="K5" s="182" t="s">
        <v>13</v>
      </c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R5" s="18"/>
      <c r="BS5" s="15" t="s">
        <v>6</v>
      </c>
    </row>
    <row r="6" spans="2:71" ht="36.95" customHeight="1">
      <c r="B6" s="18"/>
      <c r="D6" s="22" t="s">
        <v>14</v>
      </c>
      <c r="K6" s="184" t="s">
        <v>15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R6" s="18"/>
      <c r="BS6" s="15" t="s">
        <v>6</v>
      </c>
    </row>
    <row r="7" spans="2:71" ht="12" customHeight="1">
      <c r="B7" s="18"/>
      <c r="D7" s="23" t="s">
        <v>16</v>
      </c>
      <c r="K7" s="15" t="s">
        <v>1</v>
      </c>
      <c r="AK7" s="23" t="s">
        <v>17</v>
      </c>
      <c r="AN7" s="15" t="s">
        <v>1</v>
      </c>
      <c r="AR7" s="18"/>
      <c r="BS7" s="15" t="s">
        <v>6</v>
      </c>
    </row>
    <row r="8" spans="2:71" ht="12" customHeight="1">
      <c r="B8" s="18"/>
      <c r="D8" s="23" t="s">
        <v>18</v>
      </c>
      <c r="K8" s="15" t="s">
        <v>19</v>
      </c>
      <c r="AK8" s="23" t="s">
        <v>20</v>
      </c>
      <c r="AN8" s="15" t="s">
        <v>21</v>
      </c>
      <c r="AR8" s="18"/>
      <c r="BS8" s="15" t="s">
        <v>6</v>
      </c>
    </row>
    <row r="9" spans="2:71" ht="14.45" customHeight="1">
      <c r="B9" s="18"/>
      <c r="AR9" s="18"/>
      <c r="BS9" s="15" t="s">
        <v>6</v>
      </c>
    </row>
    <row r="10" spans="2:71" ht="12" customHeight="1">
      <c r="B10" s="18"/>
      <c r="D10" s="23" t="s">
        <v>22</v>
      </c>
      <c r="AK10" s="23" t="s">
        <v>23</v>
      </c>
      <c r="AN10" s="15" t="s">
        <v>1</v>
      </c>
      <c r="AR10" s="18"/>
      <c r="BS10" s="15" t="s">
        <v>6</v>
      </c>
    </row>
    <row r="11" spans="2:71" ht="18.4" customHeight="1">
      <c r="B11" s="18"/>
      <c r="E11" s="15" t="s">
        <v>24</v>
      </c>
      <c r="AK11" s="23" t="s">
        <v>25</v>
      </c>
      <c r="AN11" s="15" t="s">
        <v>1</v>
      </c>
      <c r="AR11" s="18"/>
      <c r="BS11" s="15" t="s">
        <v>6</v>
      </c>
    </row>
    <row r="12" spans="2:71" ht="6.95" customHeight="1">
      <c r="B12" s="18"/>
      <c r="AR12" s="18"/>
      <c r="BS12" s="15" t="s">
        <v>6</v>
      </c>
    </row>
    <row r="13" spans="2:71" ht="12" customHeight="1">
      <c r="B13" s="18"/>
      <c r="D13" s="23" t="s">
        <v>26</v>
      </c>
      <c r="AK13" s="23" t="s">
        <v>23</v>
      </c>
      <c r="AN13" s="15" t="s">
        <v>1</v>
      </c>
      <c r="AR13" s="18"/>
      <c r="BS13" s="15" t="s">
        <v>6</v>
      </c>
    </row>
    <row r="14" spans="2:71" ht="11.25">
      <c r="B14" s="18"/>
      <c r="E14" s="15" t="s">
        <v>19</v>
      </c>
      <c r="AK14" s="23" t="s">
        <v>25</v>
      </c>
      <c r="AN14" s="15" t="s">
        <v>1</v>
      </c>
      <c r="AR14" s="18"/>
      <c r="BS14" s="15" t="s">
        <v>6</v>
      </c>
    </row>
    <row r="15" spans="2:71" ht="6.95" customHeight="1">
      <c r="B15" s="18"/>
      <c r="AR15" s="18"/>
      <c r="BS15" s="15" t="s">
        <v>3</v>
      </c>
    </row>
    <row r="16" spans="2:71" ht="12" customHeight="1">
      <c r="B16" s="18"/>
      <c r="D16" s="23" t="s">
        <v>27</v>
      </c>
      <c r="AK16" s="23" t="s">
        <v>23</v>
      </c>
      <c r="AN16" s="15" t="s">
        <v>1</v>
      </c>
      <c r="AR16" s="18"/>
      <c r="BS16" s="15" t="s">
        <v>3</v>
      </c>
    </row>
    <row r="17" spans="2:71" ht="18.4" customHeight="1">
      <c r="B17" s="18"/>
      <c r="E17" s="15" t="s">
        <v>28</v>
      </c>
      <c r="AK17" s="23" t="s">
        <v>25</v>
      </c>
      <c r="AN17" s="15" t="s">
        <v>1</v>
      </c>
      <c r="AR17" s="18"/>
      <c r="BS17" s="15" t="s">
        <v>29</v>
      </c>
    </row>
    <row r="18" spans="2:71" ht="6.95" customHeight="1">
      <c r="B18" s="18"/>
      <c r="AR18" s="18"/>
      <c r="BS18" s="15" t="s">
        <v>6</v>
      </c>
    </row>
    <row r="19" spans="2:71" ht="12" customHeight="1">
      <c r="B19" s="18"/>
      <c r="D19" s="23" t="s">
        <v>30</v>
      </c>
      <c r="AK19" s="23" t="s">
        <v>23</v>
      </c>
      <c r="AN19" s="15" t="s">
        <v>1</v>
      </c>
      <c r="AR19" s="18"/>
      <c r="BS19" s="15" t="s">
        <v>6</v>
      </c>
    </row>
    <row r="20" spans="2:71" ht="18.4" customHeight="1">
      <c r="B20" s="18"/>
      <c r="E20" s="15" t="s">
        <v>19</v>
      </c>
      <c r="AK20" s="23" t="s">
        <v>25</v>
      </c>
      <c r="AN20" s="15" t="s">
        <v>1</v>
      </c>
      <c r="AR20" s="18"/>
      <c r="BS20" s="15" t="s">
        <v>29</v>
      </c>
    </row>
    <row r="21" spans="2:44" ht="6.95" customHeight="1">
      <c r="B21" s="18"/>
      <c r="AR21" s="18"/>
    </row>
    <row r="22" spans="2:44" ht="12" customHeight="1">
      <c r="B22" s="18"/>
      <c r="D22" s="23" t="s">
        <v>31</v>
      </c>
      <c r="AR22" s="18"/>
    </row>
    <row r="23" spans="2:44" ht="14.45" customHeight="1">
      <c r="B23" s="18"/>
      <c r="E23" s="186" t="s">
        <v>1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R23" s="18"/>
    </row>
    <row r="24" spans="2:44" ht="6.95" customHeight="1">
      <c r="B24" s="18"/>
      <c r="AR24" s="18"/>
    </row>
    <row r="25" spans="2:44" ht="6.95" customHeight="1">
      <c r="B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8"/>
    </row>
    <row r="26" spans="2:44" s="1" customFormat="1" ht="25.9" customHeight="1">
      <c r="B26" s="26"/>
      <c r="D26" s="27" t="s">
        <v>32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87">
        <f>ROUND(AG54,2)</f>
        <v>0</v>
      </c>
      <c r="AL26" s="188"/>
      <c r="AM26" s="188"/>
      <c r="AN26" s="188"/>
      <c r="AO26" s="188"/>
      <c r="AR26" s="26"/>
    </row>
    <row r="27" spans="2:44" s="1" customFormat="1" ht="6.95" customHeight="1">
      <c r="B27" s="26"/>
      <c r="AR27" s="26"/>
    </row>
    <row r="28" spans="2:44" s="1" customFormat="1" ht="11.25">
      <c r="B28" s="26"/>
      <c r="L28" s="189" t="s">
        <v>33</v>
      </c>
      <c r="M28" s="189"/>
      <c r="N28" s="189"/>
      <c r="O28" s="189"/>
      <c r="P28" s="189"/>
      <c r="W28" s="189" t="s">
        <v>34</v>
      </c>
      <c r="X28" s="189"/>
      <c r="Y28" s="189"/>
      <c r="Z28" s="189"/>
      <c r="AA28" s="189"/>
      <c r="AB28" s="189"/>
      <c r="AC28" s="189"/>
      <c r="AD28" s="189"/>
      <c r="AE28" s="189"/>
      <c r="AK28" s="189" t="s">
        <v>35</v>
      </c>
      <c r="AL28" s="189"/>
      <c r="AM28" s="189"/>
      <c r="AN28" s="189"/>
      <c r="AO28" s="189"/>
      <c r="AR28" s="26"/>
    </row>
    <row r="29" spans="2:44" s="2" customFormat="1" ht="14.45" customHeight="1">
      <c r="B29" s="30"/>
      <c r="D29" s="23" t="s">
        <v>36</v>
      </c>
      <c r="F29" s="23" t="s">
        <v>37</v>
      </c>
      <c r="L29" s="192">
        <v>0.21</v>
      </c>
      <c r="M29" s="191"/>
      <c r="N29" s="191"/>
      <c r="O29" s="191"/>
      <c r="P29" s="191"/>
      <c r="W29" s="190">
        <f>ROUND(AZ54,2)</f>
        <v>0</v>
      </c>
      <c r="X29" s="191"/>
      <c r="Y29" s="191"/>
      <c r="Z29" s="191"/>
      <c r="AA29" s="191"/>
      <c r="AB29" s="191"/>
      <c r="AC29" s="191"/>
      <c r="AD29" s="191"/>
      <c r="AE29" s="191"/>
      <c r="AK29" s="190">
        <f>ROUND(AV54,2)</f>
        <v>0</v>
      </c>
      <c r="AL29" s="191"/>
      <c r="AM29" s="191"/>
      <c r="AN29" s="191"/>
      <c r="AO29" s="191"/>
      <c r="AR29" s="30"/>
    </row>
    <row r="30" spans="2:44" s="2" customFormat="1" ht="14.45" customHeight="1">
      <c r="B30" s="30"/>
      <c r="F30" s="23" t="s">
        <v>38</v>
      </c>
      <c r="L30" s="192">
        <v>0.15</v>
      </c>
      <c r="M30" s="191"/>
      <c r="N30" s="191"/>
      <c r="O30" s="191"/>
      <c r="P30" s="191"/>
      <c r="W30" s="190">
        <f>ROUND(BA54,2)</f>
        <v>0</v>
      </c>
      <c r="X30" s="191"/>
      <c r="Y30" s="191"/>
      <c r="Z30" s="191"/>
      <c r="AA30" s="191"/>
      <c r="AB30" s="191"/>
      <c r="AC30" s="191"/>
      <c r="AD30" s="191"/>
      <c r="AE30" s="191"/>
      <c r="AK30" s="190">
        <f>ROUND(AW54,2)</f>
        <v>0</v>
      </c>
      <c r="AL30" s="191"/>
      <c r="AM30" s="191"/>
      <c r="AN30" s="191"/>
      <c r="AO30" s="191"/>
      <c r="AR30" s="30"/>
    </row>
    <row r="31" spans="2:44" s="2" customFormat="1" ht="14.45" customHeight="1" hidden="1">
      <c r="B31" s="30"/>
      <c r="F31" s="23" t="s">
        <v>39</v>
      </c>
      <c r="L31" s="192">
        <v>0.21</v>
      </c>
      <c r="M31" s="191"/>
      <c r="N31" s="191"/>
      <c r="O31" s="191"/>
      <c r="P31" s="191"/>
      <c r="W31" s="190">
        <f>ROUND(BB54,2)</f>
        <v>0</v>
      </c>
      <c r="X31" s="191"/>
      <c r="Y31" s="191"/>
      <c r="Z31" s="191"/>
      <c r="AA31" s="191"/>
      <c r="AB31" s="191"/>
      <c r="AC31" s="191"/>
      <c r="AD31" s="191"/>
      <c r="AE31" s="191"/>
      <c r="AK31" s="190">
        <v>0</v>
      </c>
      <c r="AL31" s="191"/>
      <c r="AM31" s="191"/>
      <c r="AN31" s="191"/>
      <c r="AO31" s="191"/>
      <c r="AR31" s="30"/>
    </row>
    <row r="32" spans="2:44" s="2" customFormat="1" ht="14.45" customHeight="1" hidden="1">
      <c r="B32" s="30"/>
      <c r="F32" s="23" t="s">
        <v>40</v>
      </c>
      <c r="L32" s="192">
        <v>0.15</v>
      </c>
      <c r="M32" s="191"/>
      <c r="N32" s="191"/>
      <c r="O32" s="191"/>
      <c r="P32" s="191"/>
      <c r="W32" s="190">
        <f>ROUND(BC54,2)</f>
        <v>0</v>
      </c>
      <c r="X32" s="191"/>
      <c r="Y32" s="191"/>
      <c r="Z32" s="191"/>
      <c r="AA32" s="191"/>
      <c r="AB32" s="191"/>
      <c r="AC32" s="191"/>
      <c r="AD32" s="191"/>
      <c r="AE32" s="191"/>
      <c r="AK32" s="190">
        <v>0</v>
      </c>
      <c r="AL32" s="191"/>
      <c r="AM32" s="191"/>
      <c r="AN32" s="191"/>
      <c r="AO32" s="191"/>
      <c r="AR32" s="30"/>
    </row>
    <row r="33" spans="2:44" s="2" customFormat="1" ht="14.45" customHeight="1" hidden="1">
      <c r="B33" s="30"/>
      <c r="F33" s="23" t="s">
        <v>41</v>
      </c>
      <c r="L33" s="192">
        <v>0</v>
      </c>
      <c r="M33" s="191"/>
      <c r="N33" s="191"/>
      <c r="O33" s="191"/>
      <c r="P33" s="191"/>
      <c r="W33" s="190">
        <f>ROUND(BD54,2)</f>
        <v>0</v>
      </c>
      <c r="X33" s="191"/>
      <c r="Y33" s="191"/>
      <c r="Z33" s="191"/>
      <c r="AA33" s="191"/>
      <c r="AB33" s="191"/>
      <c r="AC33" s="191"/>
      <c r="AD33" s="191"/>
      <c r="AE33" s="191"/>
      <c r="AK33" s="190">
        <v>0</v>
      </c>
      <c r="AL33" s="191"/>
      <c r="AM33" s="191"/>
      <c r="AN33" s="191"/>
      <c r="AO33" s="191"/>
      <c r="AR33" s="30"/>
    </row>
    <row r="34" spans="2:44" s="1" customFormat="1" ht="6.95" customHeight="1">
      <c r="B34" s="26"/>
      <c r="AR34" s="26"/>
    </row>
    <row r="35" spans="2:44" s="1" customFormat="1" ht="25.9" customHeight="1">
      <c r="B35" s="26"/>
      <c r="C35" s="32"/>
      <c r="D35" s="33" t="s">
        <v>42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43</v>
      </c>
      <c r="U35" s="34"/>
      <c r="V35" s="34"/>
      <c r="W35" s="34"/>
      <c r="X35" s="193" t="s">
        <v>44</v>
      </c>
      <c r="Y35" s="194"/>
      <c r="Z35" s="194"/>
      <c r="AA35" s="194"/>
      <c r="AB35" s="194"/>
      <c r="AC35" s="34"/>
      <c r="AD35" s="34"/>
      <c r="AE35" s="34"/>
      <c r="AF35" s="34"/>
      <c r="AG35" s="34"/>
      <c r="AH35" s="34"/>
      <c r="AI35" s="34"/>
      <c r="AJ35" s="34"/>
      <c r="AK35" s="195">
        <f>SUM(AK26:AK33)</f>
        <v>0</v>
      </c>
      <c r="AL35" s="194"/>
      <c r="AM35" s="194"/>
      <c r="AN35" s="194"/>
      <c r="AO35" s="196"/>
      <c r="AP35" s="32"/>
      <c r="AQ35" s="32"/>
      <c r="AR35" s="26"/>
    </row>
    <row r="36" spans="2:44" s="1" customFormat="1" ht="6.95" customHeight="1">
      <c r="B36" s="26"/>
      <c r="AR36" s="26"/>
    </row>
    <row r="37" spans="2:44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26"/>
    </row>
    <row r="41" spans="2:44" s="1" customFormat="1" ht="6.9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26"/>
    </row>
    <row r="42" spans="2:44" s="1" customFormat="1" ht="24.95" customHeight="1">
      <c r="B42" s="26"/>
      <c r="C42" s="19" t="s">
        <v>45</v>
      </c>
      <c r="AR42" s="26"/>
    </row>
    <row r="43" spans="2:44" s="1" customFormat="1" ht="6.95" customHeight="1">
      <c r="B43" s="26"/>
      <c r="AR43" s="26"/>
    </row>
    <row r="44" spans="2:44" s="1" customFormat="1" ht="12" customHeight="1">
      <c r="B44" s="26"/>
      <c r="C44" s="23" t="s">
        <v>12</v>
      </c>
      <c r="L44" s="1" t="str">
        <f>K5</f>
        <v>M071</v>
      </c>
      <c r="AR44" s="26"/>
    </row>
    <row r="45" spans="2:44" s="3" customFormat="1" ht="36.95" customHeight="1">
      <c r="B45" s="40"/>
      <c r="C45" s="41" t="s">
        <v>14</v>
      </c>
      <c r="L45" s="163" t="str">
        <f>K6</f>
        <v>Přestavba vstupního schodiště MěÚ Rumburk</v>
      </c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R45" s="40"/>
    </row>
    <row r="46" spans="2:44" s="1" customFormat="1" ht="6.95" customHeight="1">
      <c r="B46" s="26"/>
      <c r="AR46" s="26"/>
    </row>
    <row r="47" spans="2:44" s="1" customFormat="1" ht="12" customHeight="1">
      <c r="B47" s="26"/>
      <c r="C47" s="23" t="s">
        <v>18</v>
      </c>
      <c r="L47" s="42" t="str">
        <f>IF(K8="","",K8)</f>
        <v xml:space="preserve"> </v>
      </c>
      <c r="AI47" s="23" t="s">
        <v>20</v>
      </c>
      <c r="AM47" s="165" t="str">
        <f>IF(AN8="","",AN8)</f>
        <v>17. 6. 2019</v>
      </c>
      <c r="AN47" s="165"/>
      <c r="AR47" s="26"/>
    </row>
    <row r="48" spans="2:44" s="1" customFormat="1" ht="6.95" customHeight="1">
      <c r="B48" s="26"/>
      <c r="AR48" s="26"/>
    </row>
    <row r="49" spans="2:56" s="1" customFormat="1" ht="12.6" customHeight="1">
      <c r="B49" s="26"/>
      <c r="C49" s="23" t="s">
        <v>22</v>
      </c>
      <c r="L49" s="1" t="str">
        <f>IF(E11="","",E11)</f>
        <v>Město Rumburk</v>
      </c>
      <c r="AI49" s="23" t="s">
        <v>27</v>
      </c>
      <c r="AM49" s="166" t="str">
        <f>IF(E17="","",E17)</f>
        <v>motion contruction s.r.o.</v>
      </c>
      <c r="AN49" s="167"/>
      <c r="AO49" s="167"/>
      <c r="AP49" s="167"/>
      <c r="AR49" s="26"/>
      <c r="AS49" s="168" t="s">
        <v>46</v>
      </c>
      <c r="AT49" s="169"/>
      <c r="AU49" s="44"/>
      <c r="AV49" s="44"/>
      <c r="AW49" s="44"/>
      <c r="AX49" s="44"/>
      <c r="AY49" s="44"/>
      <c r="AZ49" s="44"/>
      <c r="BA49" s="44"/>
      <c r="BB49" s="44"/>
      <c r="BC49" s="44"/>
      <c r="BD49" s="45"/>
    </row>
    <row r="50" spans="2:56" s="1" customFormat="1" ht="12.6" customHeight="1">
      <c r="B50" s="26"/>
      <c r="C50" s="23" t="s">
        <v>26</v>
      </c>
      <c r="L50" s="1" t="str">
        <f>IF(E14="","",E14)</f>
        <v xml:space="preserve"> </v>
      </c>
      <c r="AI50" s="23" t="s">
        <v>30</v>
      </c>
      <c r="AM50" s="166" t="str">
        <f>IF(E20="","",E20)</f>
        <v xml:space="preserve"> </v>
      </c>
      <c r="AN50" s="167"/>
      <c r="AO50" s="167"/>
      <c r="AP50" s="167"/>
      <c r="AR50" s="26"/>
      <c r="AS50" s="170"/>
      <c r="AT50" s="171"/>
      <c r="AU50" s="47"/>
      <c r="AV50" s="47"/>
      <c r="AW50" s="47"/>
      <c r="AX50" s="47"/>
      <c r="AY50" s="47"/>
      <c r="AZ50" s="47"/>
      <c r="BA50" s="47"/>
      <c r="BB50" s="47"/>
      <c r="BC50" s="47"/>
      <c r="BD50" s="48"/>
    </row>
    <row r="51" spans="2:56" s="1" customFormat="1" ht="10.9" customHeight="1">
      <c r="B51" s="26"/>
      <c r="AR51" s="26"/>
      <c r="AS51" s="170"/>
      <c r="AT51" s="171"/>
      <c r="AU51" s="47"/>
      <c r="AV51" s="47"/>
      <c r="AW51" s="47"/>
      <c r="AX51" s="47"/>
      <c r="AY51" s="47"/>
      <c r="AZ51" s="47"/>
      <c r="BA51" s="47"/>
      <c r="BB51" s="47"/>
      <c r="BC51" s="47"/>
      <c r="BD51" s="48"/>
    </row>
    <row r="52" spans="2:56" s="1" customFormat="1" ht="29.25" customHeight="1">
      <c r="B52" s="26"/>
      <c r="C52" s="172" t="s">
        <v>47</v>
      </c>
      <c r="D52" s="173"/>
      <c r="E52" s="173"/>
      <c r="F52" s="173"/>
      <c r="G52" s="173"/>
      <c r="H52" s="49"/>
      <c r="I52" s="174" t="s">
        <v>48</v>
      </c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5" t="s">
        <v>49</v>
      </c>
      <c r="AH52" s="173"/>
      <c r="AI52" s="173"/>
      <c r="AJ52" s="173"/>
      <c r="AK52" s="173"/>
      <c r="AL52" s="173"/>
      <c r="AM52" s="173"/>
      <c r="AN52" s="174" t="s">
        <v>50</v>
      </c>
      <c r="AO52" s="173"/>
      <c r="AP52" s="176"/>
      <c r="AQ52" s="50" t="s">
        <v>51</v>
      </c>
      <c r="AR52" s="26"/>
      <c r="AS52" s="51" t="s">
        <v>52</v>
      </c>
      <c r="AT52" s="52" t="s">
        <v>53</v>
      </c>
      <c r="AU52" s="52" t="s">
        <v>54</v>
      </c>
      <c r="AV52" s="52" t="s">
        <v>55</v>
      </c>
      <c r="AW52" s="52" t="s">
        <v>56</v>
      </c>
      <c r="AX52" s="52" t="s">
        <v>57</v>
      </c>
      <c r="AY52" s="52" t="s">
        <v>58</v>
      </c>
      <c r="AZ52" s="52" t="s">
        <v>59</v>
      </c>
      <c r="BA52" s="52" t="s">
        <v>60</v>
      </c>
      <c r="BB52" s="52" t="s">
        <v>61</v>
      </c>
      <c r="BC52" s="52" t="s">
        <v>62</v>
      </c>
      <c r="BD52" s="53" t="s">
        <v>63</v>
      </c>
    </row>
    <row r="53" spans="2:56" s="1" customFormat="1" ht="10.9" customHeight="1">
      <c r="B53" s="26"/>
      <c r="AR53" s="26"/>
      <c r="AS53" s="5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5"/>
    </row>
    <row r="54" spans="2:90" s="4" customFormat="1" ht="32.45" customHeight="1">
      <c r="B54" s="55"/>
      <c r="C54" s="56" t="s">
        <v>64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180">
        <f>ROUND(AG55,2)</f>
        <v>0</v>
      </c>
      <c r="AH54" s="180"/>
      <c r="AI54" s="180"/>
      <c r="AJ54" s="180"/>
      <c r="AK54" s="180"/>
      <c r="AL54" s="180"/>
      <c r="AM54" s="180"/>
      <c r="AN54" s="181">
        <f>SUM(AG54,AT54)</f>
        <v>0</v>
      </c>
      <c r="AO54" s="181"/>
      <c r="AP54" s="181"/>
      <c r="AQ54" s="59" t="s">
        <v>1</v>
      </c>
      <c r="AR54" s="55"/>
      <c r="AS54" s="60">
        <f>ROUND(AS55,2)</f>
        <v>0</v>
      </c>
      <c r="AT54" s="61">
        <f>ROUND(SUM(AV54:AW54),2)</f>
        <v>0</v>
      </c>
      <c r="AU54" s="62">
        <f>ROUND(AU55,5)</f>
        <v>941.72955</v>
      </c>
      <c r="AV54" s="61">
        <f>ROUND(AZ54*L29,2)</f>
        <v>0</v>
      </c>
      <c r="AW54" s="61">
        <f>ROUND(BA54*L30,2)</f>
        <v>0</v>
      </c>
      <c r="AX54" s="61">
        <f>ROUND(BB54*L29,2)</f>
        <v>0</v>
      </c>
      <c r="AY54" s="61">
        <f>ROUND(BC54*L30,2)</f>
        <v>0</v>
      </c>
      <c r="AZ54" s="61">
        <f>ROUND(AZ55,2)</f>
        <v>0</v>
      </c>
      <c r="BA54" s="61">
        <f>ROUND(BA55,2)</f>
        <v>0</v>
      </c>
      <c r="BB54" s="61">
        <f>ROUND(BB55,2)</f>
        <v>0</v>
      </c>
      <c r="BC54" s="61">
        <f>ROUND(BC55,2)</f>
        <v>0</v>
      </c>
      <c r="BD54" s="63">
        <f>ROUND(BD55,2)</f>
        <v>0</v>
      </c>
      <c r="BS54" s="64" t="s">
        <v>65</v>
      </c>
      <c r="BT54" s="64" t="s">
        <v>66</v>
      </c>
      <c r="BV54" s="64" t="s">
        <v>67</v>
      </c>
      <c r="BW54" s="64" t="s">
        <v>4</v>
      </c>
      <c r="BX54" s="64" t="s">
        <v>68</v>
      </c>
      <c r="CL54" s="64" t="s">
        <v>1</v>
      </c>
    </row>
    <row r="55" spans="1:90" s="5" customFormat="1" ht="26.45" customHeight="1">
      <c r="A55" s="65" t="s">
        <v>69</v>
      </c>
      <c r="B55" s="66"/>
      <c r="C55" s="67"/>
      <c r="D55" s="179" t="s">
        <v>13</v>
      </c>
      <c r="E55" s="179"/>
      <c r="F55" s="179"/>
      <c r="G55" s="179"/>
      <c r="H55" s="179"/>
      <c r="I55" s="68"/>
      <c r="J55" s="179" t="s">
        <v>15</v>
      </c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7">
        <f>'M071 - Přestavba vstupníh...'!J28</f>
        <v>0</v>
      </c>
      <c r="AH55" s="178"/>
      <c r="AI55" s="178"/>
      <c r="AJ55" s="178"/>
      <c r="AK55" s="178"/>
      <c r="AL55" s="178"/>
      <c r="AM55" s="178"/>
      <c r="AN55" s="177">
        <f>SUM(AG55,AT55)</f>
        <v>0</v>
      </c>
      <c r="AO55" s="178"/>
      <c r="AP55" s="178"/>
      <c r="AQ55" s="69" t="s">
        <v>70</v>
      </c>
      <c r="AR55" s="66"/>
      <c r="AS55" s="70">
        <v>0</v>
      </c>
      <c r="AT55" s="71">
        <f>ROUND(SUM(AV55:AW55),2)</f>
        <v>0</v>
      </c>
      <c r="AU55" s="72">
        <f>'M071 - Přestavba vstupníh...'!P85</f>
        <v>941.7295489999999</v>
      </c>
      <c r="AV55" s="71">
        <f>'M071 - Přestavba vstupníh...'!J31</f>
        <v>0</v>
      </c>
      <c r="AW55" s="71">
        <f>'M071 - Přestavba vstupníh...'!J32</f>
        <v>0</v>
      </c>
      <c r="AX55" s="71">
        <f>'M071 - Přestavba vstupníh...'!J33</f>
        <v>0</v>
      </c>
      <c r="AY55" s="71">
        <f>'M071 - Přestavba vstupníh...'!J34</f>
        <v>0</v>
      </c>
      <c r="AZ55" s="71">
        <f>'M071 - Přestavba vstupníh...'!F31</f>
        <v>0</v>
      </c>
      <c r="BA55" s="71">
        <f>'M071 - Přestavba vstupníh...'!F32</f>
        <v>0</v>
      </c>
      <c r="BB55" s="71">
        <f>'M071 - Přestavba vstupníh...'!F33</f>
        <v>0</v>
      </c>
      <c r="BC55" s="71">
        <f>'M071 - Přestavba vstupníh...'!F34</f>
        <v>0</v>
      </c>
      <c r="BD55" s="73">
        <f>'M071 - Přestavba vstupníh...'!F35</f>
        <v>0</v>
      </c>
      <c r="BT55" s="74" t="s">
        <v>71</v>
      </c>
      <c r="BU55" s="74" t="s">
        <v>72</v>
      </c>
      <c r="BV55" s="74" t="s">
        <v>67</v>
      </c>
      <c r="BW55" s="74" t="s">
        <v>4</v>
      </c>
      <c r="BX55" s="74" t="s">
        <v>68</v>
      </c>
      <c r="CL55" s="74" t="s">
        <v>1</v>
      </c>
    </row>
    <row r="56" spans="2:44" s="1" customFormat="1" ht="30" customHeight="1">
      <c r="B56" s="26"/>
      <c r="AR56" s="26"/>
    </row>
    <row r="57" spans="2:44" s="1" customFormat="1" ht="6.95" customHeight="1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26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M071 - Přestavba vstupníh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56"/>
  <sheetViews>
    <sheetView showGridLines="0" tabSelected="1" workbookViewId="0" topLeftCell="A90">
      <selection activeCell="H100" sqref="H100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0" customWidth="1"/>
    <col min="10" max="10" width="20.140625" style="0" customWidth="1"/>
    <col min="11" max="11" width="13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>
      <c r="A1" s="75"/>
    </row>
    <row r="2" spans="12:46" ht="36.95" customHeight="1">
      <c r="L2" s="185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5" t="s">
        <v>4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73</v>
      </c>
    </row>
    <row r="4" spans="2:46" ht="24.95" customHeight="1">
      <c r="B4" s="18"/>
      <c r="D4" s="19" t="s">
        <v>74</v>
      </c>
      <c r="L4" s="18"/>
      <c r="M4" s="20" t="s">
        <v>10</v>
      </c>
      <c r="AT4" s="15" t="s">
        <v>3</v>
      </c>
    </row>
    <row r="5" spans="2:12" ht="6.95" customHeight="1">
      <c r="B5" s="18"/>
      <c r="L5" s="18"/>
    </row>
    <row r="6" spans="2:12" s="1" customFormat="1" ht="12" customHeight="1">
      <c r="B6" s="26"/>
      <c r="D6" s="23" t="s">
        <v>14</v>
      </c>
      <c r="L6" s="26"/>
    </row>
    <row r="7" spans="2:12" s="1" customFormat="1" ht="36.95" customHeight="1">
      <c r="B7" s="26"/>
      <c r="E7" s="163" t="s">
        <v>15</v>
      </c>
      <c r="F7" s="167"/>
      <c r="G7" s="167"/>
      <c r="H7" s="167"/>
      <c r="L7" s="26"/>
    </row>
    <row r="8" spans="2:12" s="1" customFormat="1" ht="11.25">
      <c r="B8" s="26"/>
      <c r="L8" s="26"/>
    </row>
    <row r="9" spans="2:12" s="1" customFormat="1" ht="12" customHeight="1">
      <c r="B9" s="26"/>
      <c r="D9" s="23" t="s">
        <v>16</v>
      </c>
      <c r="F9" s="15" t="s">
        <v>1</v>
      </c>
      <c r="I9" s="23" t="s">
        <v>17</v>
      </c>
      <c r="J9" s="15" t="s">
        <v>1</v>
      </c>
      <c r="L9" s="26"/>
    </row>
    <row r="10" spans="2:12" s="1" customFormat="1" ht="12" customHeight="1">
      <c r="B10" s="26"/>
      <c r="D10" s="23" t="s">
        <v>18</v>
      </c>
      <c r="F10" s="15" t="s">
        <v>19</v>
      </c>
      <c r="I10" s="23" t="s">
        <v>20</v>
      </c>
      <c r="J10" s="43" t="str">
        <f>'Rekapitulace stavby'!AN8</f>
        <v>17. 6. 2019</v>
      </c>
      <c r="L10" s="26"/>
    </row>
    <row r="11" spans="2:12" s="1" customFormat="1" ht="10.9" customHeight="1">
      <c r="B11" s="26"/>
      <c r="L11" s="26"/>
    </row>
    <row r="12" spans="2:12" s="1" customFormat="1" ht="12" customHeight="1">
      <c r="B12" s="26"/>
      <c r="D12" s="23" t="s">
        <v>22</v>
      </c>
      <c r="I12" s="23" t="s">
        <v>23</v>
      </c>
      <c r="J12" s="15" t="s">
        <v>1</v>
      </c>
      <c r="L12" s="26"/>
    </row>
    <row r="13" spans="2:12" s="1" customFormat="1" ht="18" customHeight="1">
      <c r="B13" s="26"/>
      <c r="E13" s="15" t="s">
        <v>24</v>
      </c>
      <c r="I13" s="23" t="s">
        <v>25</v>
      </c>
      <c r="J13" s="15" t="s">
        <v>1</v>
      </c>
      <c r="L13" s="26"/>
    </row>
    <row r="14" spans="2:12" s="1" customFormat="1" ht="6.95" customHeight="1">
      <c r="B14" s="26"/>
      <c r="L14" s="26"/>
    </row>
    <row r="15" spans="2:12" s="1" customFormat="1" ht="12" customHeight="1">
      <c r="B15" s="26"/>
      <c r="D15" s="23" t="s">
        <v>26</v>
      </c>
      <c r="I15" s="23" t="s">
        <v>23</v>
      </c>
      <c r="J15" s="15" t="str">
        <f>'Rekapitulace stavby'!AN13</f>
        <v/>
      </c>
      <c r="L15" s="26"/>
    </row>
    <row r="16" spans="2:12" s="1" customFormat="1" ht="18" customHeight="1">
      <c r="B16" s="26"/>
      <c r="E16" s="182" t="str">
        <f>'Rekapitulace stavby'!E14</f>
        <v xml:space="preserve"> </v>
      </c>
      <c r="F16" s="182"/>
      <c r="G16" s="182"/>
      <c r="H16" s="182"/>
      <c r="I16" s="23" t="s">
        <v>25</v>
      </c>
      <c r="J16" s="15" t="str">
        <f>'Rekapitulace stavby'!AN14</f>
        <v/>
      </c>
      <c r="L16" s="26"/>
    </row>
    <row r="17" spans="2:12" s="1" customFormat="1" ht="6.95" customHeight="1">
      <c r="B17" s="26"/>
      <c r="L17" s="26"/>
    </row>
    <row r="18" spans="2:12" s="1" customFormat="1" ht="12" customHeight="1">
      <c r="B18" s="26"/>
      <c r="D18" s="23" t="s">
        <v>27</v>
      </c>
      <c r="I18" s="23" t="s">
        <v>23</v>
      </c>
      <c r="J18" s="15" t="s">
        <v>1</v>
      </c>
      <c r="L18" s="26"/>
    </row>
    <row r="19" spans="2:12" s="1" customFormat="1" ht="18" customHeight="1">
      <c r="B19" s="26"/>
      <c r="E19" s="15" t="s">
        <v>28</v>
      </c>
      <c r="I19" s="23" t="s">
        <v>25</v>
      </c>
      <c r="J19" s="15" t="s">
        <v>1</v>
      </c>
      <c r="L19" s="26"/>
    </row>
    <row r="20" spans="2:12" s="1" customFormat="1" ht="6.95" customHeight="1">
      <c r="B20" s="26"/>
      <c r="L20" s="26"/>
    </row>
    <row r="21" spans="2:12" s="1" customFormat="1" ht="12" customHeight="1">
      <c r="B21" s="26"/>
      <c r="D21" s="23" t="s">
        <v>30</v>
      </c>
      <c r="I21" s="23" t="s">
        <v>23</v>
      </c>
      <c r="J21" s="15" t="str">
        <f>IF('Rekapitulace stavby'!AN19="","",'Rekapitulace stavby'!AN19)</f>
        <v/>
      </c>
      <c r="L21" s="26"/>
    </row>
    <row r="22" spans="2:12" s="1" customFormat="1" ht="18" customHeight="1">
      <c r="B22" s="26"/>
      <c r="E22" s="15" t="str">
        <f>IF('Rekapitulace stavby'!E20="","",'Rekapitulace stavby'!E20)</f>
        <v xml:space="preserve"> </v>
      </c>
      <c r="I22" s="23" t="s">
        <v>25</v>
      </c>
      <c r="J22" s="15" t="str">
        <f>IF('Rekapitulace stavby'!AN20="","",'Rekapitulace stavby'!AN20)</f>
        <v/>
      </c>
      <c r="L22" s="26"/>
    </row>
    <row r="23" spans="2:12" s="1" customFormat="1" ht="6.95" customHeight="1">
      <c r="B23" s="26"/>
      <c r="L23" s="26"/>
    </row>
    <row r="24" spans="2:12" s="1" customFormat="1" ht="12" customHeight="1">
      <c r="B24" s="26"/>
      <c r="D24" s="23" t="s">
        <v>31</v>
      </c>
      <c r="L24" s="26"/>
    </row>
    <row r="25" spans="2:12" s="6" customFormat="1" ht="14.45" customHeight="1">
      <c r="B25" s="76"/>
      <c r="E25" s="186" t="s">
        <v>1</v>
      </c>
      <c r="F25" s="186"/>
      <c r="G25" s="186"/>
      <c r="H25" s="186"/>
      <c r="L25" s="76"/>
    </row>
    <row r="26" spans="2:12" s="1" customFormat="1" ht="6.95" customHeight="1">
      <c r="B26" s="26"/>
      <c r="L26" s="26"/>
    </row>
    <row r="27" spans="2:12" s="1" customFormat="1" ht="6.95" customHeight="1">
      <c r="B27" s="26"/>
      <c r="D27" s="44"/>
      <c r="E27" s="44"/>
      <c r="F27" s="44"/>
      <c r="G27" s="44"/>
      <c r="H27" s="44"/>
      <c r="I27" s="44"/>
      <c r="J27" s="44"/>
      <c r="K27" s="44"/>
      <c r="L27" s="26"/>
    </row>
    <row r="28" spans="2:12" s="1" customFormat="1" ht="25.35" customHeight="1">
      <c r="B28" s="26"/>
      <c r="D28" s="77" t="s">
        <v>32</v>
      </c>
      <c r="J28" s="58">
        <f>ROUND(J85,2)</f>
        <v>0</v>
      </c>
      <c r="L28" s="26"/>
    </row>
    <row r="29" spans="2:12" s="1" customFormat="1" ht="6.95" customHeight="1">
      <c r="B29" s="26"/>
      <c r="D29" s="44"/>
      <c r="E29" s="44"/>
      <c r="F29" s="44"/>
      <c r="G29" s="44"/>
      <c r="H29" s="44"/>
      <c r="I29" s="44"/>
      <c r="J29" s="44"/>
      <c r="K29" s="44"/>
      <c r="L29" s="26"/>
    </row>
    <row r="30" spans="2:12" s="1" customFormat="1" ht="14.45" customHeight="1">
      <c r="B30" s="26"/>
      <c r="F30" s="29" t="s">
        <v>34</v>
      </c>
      <c r="I30" s="29" t="s">
        <v>33</v>
      </c>
      <c r="J30" s="29" t="s">
        <v>35</v>
      </c>
      <c r="L30" s="26"/>
    </row>
    <row r="31" spans="2:12" s="1" customFormat="1" ht="14.45" customHeight="1">
      <c r="B31" s="26"/>
      <c r="D31" s="23" t="s">
        <v>36</v>
      </c>
      <c r="E31" s="23" t="s">
        <v>37</v>
      </c>
      <c r="F31" s="78">
        <f>ROUND((SUM(BE85:BE255)),2)</f>
        <v>0</v>
      </c>
      <c r="I31" s="31">
        <v>0.21</v>
      </c>
      <c r="J31" s="78">
        <f>ROUND(((SUM(BE85:BE255))*I31),2)</f>
        <v>0</v>
      </c>
      <c r="L31" s="26"/>
    </row>
    <row r="32" spans="2:12" s="1" customFormat="1" ht="14.45" customHeight="1">
      <c r="B32" s="26"/>
      <c r="E32" s="23" t="s">
        <v>38</v>
      </c>
      <c r="F32" s="78">
        <f>ROUND((SUM(BF85:BF255)),2)</f>
        <v>0</v>
      </c>
      <c r="I32" s="31">
        <v>0.15</v>
      </c>
      <c r="J32" s="78">
        <f>ROUND(((SUM(BF85:BF255))*I32),2)</f>
        <v>0</v>
      </c>
      <c r="L32" s="26"/>
    </row>
    <row r="33" spans="2:12" s="1" customFormat="1" ht="14.45" customHeight="1" hidden="1">
      <c r="B33" s="26"/>
      <c r="E33" s="23" t="s">
        <v>39</v>
      </c>
      <c r="F33" s="78">
        <f>ROUND((SUM(BG85:BG255)),2)</f>
        <v>0</v>
      </c>
      <c r="I33" s="31">
        <v>0.21</v>
      </c>
      <c r="J33" s="78">
        <f>0</f>
        <v>0</v>
      </c>
      <c r="L33" s="26"/>
    </row>
    <row r="34" spans="2:12" s="1" customFormat="1" ht="14.45" customHeight="1" hidden="1">
      <c r="B34" s="26"/>
      <c r="E34" s="23" t="s">
        <v>40</v>
      </c>
      <c r="F34" s="78">
        <f>ROUND((SUM(BH85:BH255)),2)</f>
        <v>0</v>
      </c>
      <c r="I34" s="31">
        <v>0.15</v>
      </c>
      <c r="J34" s="78">
        <f>0</f>
        <v>0</v>
      </c>
      <c r="L34" s="26"/>
    </row>
    <row r="35" spans="2:12" s="1" customFormat="1" ht="14.45" customHeight="1" hidden="1">
      <c r="B35" s="26"/>
      <c r="E35" s="23" t="s">
        <v>41</v>
      </c>
      <c r="F35" s="78">
        <f>ROUND((SUM(BI85:BI255)),2)</f>
        <v>0</v>
      </c>
      <c r="I35" s="31">
        <v>0</v>
      </c>
      <c r="J35" s="78">
        <f>0</f>
        <v>0</v>
      </c>
      <c r="L35" s="26"/>
    </row>
    <row r="36" spans="2:12" s="1" customFormat="1" ht="6.95" customHeight="1">
      <c r="B36" s="26"/>
      <c r="L36" s="26"/>
    </row>
    <row r="37" spans="2:12" s="1" customFormat="1" ht="25.35" customHeight="1">
      <c r="B37" s="26"/>
      <c r="C37" s="79"/>
      <c r="D37" s="80" t="s">
        <v>42</v>
      </c>
      <c r="E37" s="49"/>
      <c r="F37" s="49"/>
      <c r="G37" s="81" t="s">
        <v>43</v>
      </c>
      <c r="H37" s="82" t="s">
        <v>44</v>
      </c>
      <c r="I37" s="49"/>
      <c r="J37" s="83">
        <f>SUM(J28:J35)</f>
        <v>0</v>
      </c>
      <c r="K37" s="84"/>
      <c r="L37" s="26"/>
    </row>
    <row r="38" spans="2:12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26"/>
    </row>
    <row r="42" spans="2:12" s="1" customFormat="1" ht="6.95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26"/>
    </row>
    <row r="43" spans="2:12" s="1" customFormat="1" ht="24.95" customHeight="1">
      <c r="B43" s="26"/>
      <c r="C43" s="19" t="s">
        <v>75</v>
      </c>
      <c r="L43" s="26"/>
    </row>
    <row r="44" spans="2:12" s="1" customFormat="1" ht="6.95" customHeight="1">
      <c r="B44" s="26"/>
      <c r="L44" s="26"/>
    </row>
    <row r="45" spans="2:12" s="1" customFormat="1" ht="12" customHeight="1">
      <c r="B45" s="26"/>
      <c r="C45" s="23" t="s">
        <v>14</v>
      </c>
      <c r="L45" s="26"/>
    </row>
    <row r="46" spans="2:12" s="1" customFormat="1" ht="14.45" customHeight="1">
      <c r="B46" s="26"/>
      <c r="E46" s="163" t="str">
        <f>E7</f>
        <v>Přestavba vstupního schodiště MěÚ Rumburk</v>
      </c>
      <c r="F46" s="167"/>
      <c r="G46" s="167"/>
      <c r="H46" s="167"/>
      <c r="L46" s="26"/>
    </row>
    <row r="47" spans="2:12" s="1" customFormat="1" ht="6.95" customHeight="1">
      <c r="B47" s="26"/>
      <c r="L47" s="26"/>
    </row>
    <row r="48" spans="2:12" s="1" customFormat="1" ht="12" customHeight="1">
      <c r="B48" s="26"/>
      <c r="C48" s="23" t="s">
        <v>18</v>
      </c>
      <c r="F48" s="15" t="str">
        <f>F10</f>
        <v xml:space="preserve"> </v>
      </c>
      <c r="I48" s="23" t="s">
        <v>20</v>
      </c>
      <c r="J48" s="43" t="str">
        <f>IF(J10="","",J10)</f>
        <v>17. 6. 2019</v>
      </c>
      <c r="L48" s="26"/>
    </row>
    <row r="49" spans="2:12" s="1" customFormat="1" ht="6.95" customHeight="1">
      <c r="B49" s="26"/>
      <c r="L49" s="26"/>
    </row>
    <row r="50" spans="2:12" s="1" customFormat="1" ht="22.9" customHeight="1">
      <c r="B50" s="26"/>
      <c r="C50" s="23" t="s">
        <v>22</v>
      </c>
      <c r="F50" s="15" t="str">
        <f>E13</f>
        <v>Město Rumburk</v>
      </c>
      <c r="I50" s="23" t="s">
        <v>27</v>
      </c>
      <c r="J50" s="24" t="str">
        <f>E19</f>
        <v>motion contruction s.r.o.</v>
      </c>
      <c r="L50" s="26"/>
    </row>
    <row r="51" spans="2:12" s="1" customFormat="1" ht="12.6" customHeight="1">
      <c r="B51" s="26"/>
      <c r="C51" s="23" t="s">
        <v>26</v>
      </c>
      <c r="F51" s="15" t="str">
        <f>IF(E16="","",E16)</f>
        <v xml:space="preserve"> </v>
      </c>
      <c r="I51" s="23" t="s">
        <v>30</v>
      </c>
      <c r="J51" s="24" t="str">
        <f>E22</f>
        <v xml:space="preserve"> </v>
      </c>
      <c r="L51" s="26"/>
    </row>
    <row r="52" spans="2:12" s="1" customFormat="1" ht="10.35" customHeight="1">
      <c r="B52" s="26"/>
      <c r="L52" s="26"/>
    </row>
    <row r="53" spans="2:12" s="1" customFormat="1" ht="29.25" customHeight="1">
      <c r="B53" s="26"/>
      <c r="C53" s="85" t="s">
        <v>76</v>
      </c>
      <c r="D53" s="79"/>
      <c r="E53" s="79"/>
      <c r="F53" s="79"/>
      <c r="G53" s="79"/>
      <c r="H53" s="79"/>
      <c r="I53" s="79"/>
      <c r="J53" s="86" t="s">
        <v>77</v>
      </c>
      <c r="K53" s="79"/>
      <c r="L53" s="26"/>
    </row>
    <row r="54" spans="2:12" s="1" customFormat="1" ht="10.35" customHeight="1">
      <c r="B54" s="26"/>
      <c r="L54" s="26"/>
    </row>
    <row r="55" spans="2:47" s="1" customFormat="1" ht="22.9" customHeight="1">
      <c r="B55" s="26"/>
      <c r="C55" s="87" t="s">
        <v>78</v>
      </c>
      <c r="J55" s="58">
        <f>J85</f>
        <v>0</v>
      </c>
      <c r="L55" s="26"/>
      <c r="AU55" s="15" t="s">
        <v>79</v>
      </c>
    </row>
    <row r="56" spans="2:12" s="7" customFormat="1" ht="24.95" customHeight="1">
      <c r="B56" s="88"/>
      <c r="D56" s="89" t="s">
        <v>80</v>
      </c>
      <c r="E56" s="90"/>
      <c r="F56" s="90"/>
      <c r="G56" s="90"/>
      <c r="H56" s="90"/>
      <c r="I56" s="90"/>
      <c r="J56" s="91">
        <f>J86</f>
        <v>0</v>
      </c>
      <c r="L56" s="88"/>
    </row>
    <row r="57" spans="2:12" s="8" customFormat="1" ht="19.9" customHeight="1">
      <c r="B57" s="92"/>
      <c r="D57" s="93" t="s">
        <v>81</v>
      </c>
      <c r="E57" s="94"/>
      <c r="F57" s="94"/>
      <c r="G57" s="94"/>
      <c r="H57" s="94"/>
      <c r="I57" s="94"/>
      <c r="J57" s="95">
        <f>J87</f>
        <v>0</v>
      </c>
      <c r="L57" s="92"/>
    </row>
    <row r="58" spans="2:12" s="8" customFormat="1" ht="19.9" customHeight="1">
      <c r="B58" s="92"/>
      <c r="D58" s="93" t="s">
        <v>82</v>
      </c>
      <c r="E58" s="94"/>
      <c r="F58" s="94"/>
      <c r="G58" s="94"/>
      <c r="H58" s="94"/>
      <c r="I58" s="94"/>
      <c r="J58" s="95">
        <f>J113</f>
        <v>0</v>
      </c>
      <c r="L58" s="92"/>
    </row>
    <row r="59" spans="2:12" s="8" customFormat="1" ht="19.9" customHeight="1">
      <c r="B59" s="92"/>
      <c r="D59" s="93" t="s">
        <v>83</v>
      </c>
      <c r="E59" s="94"/>
      <c r="F59" s="94"/>
      <c r="G59" s="94"/>
      <c r="H59" s="94"/>
      <c r="I59" s="94"/>
      <c r="J59" s="95">
        <f>J142</f>
        <v>0</v>
      </c>
      <c r="L59" s="92"/>
    </row>
    <row r="60" spans="2:12" s="8" customFormat="1" ht="19.9" customHeight="1">
      <c r="B60" s="92"/>
      <c r="D60" s="93" t="s">
        <v>84</v>
      </c>
      <c r="E60" s="94"/>
      <c r="F60" s="94"/>
      <c r="G60" s="94"/>
      <c r="H60" s="94"/>
      <c r="I60" s="94"/>
      <c r="J60" s="95">
        <f>J151</f>
        <v>0</v>
      </c>
      <c r="L60" s="92"/>
    </row>
    <row r="61" spans="2:12" s="8" customFormat="1" ht="19.9" customHeight="1">
      <c r="B61" s="92"/>
      <c r="D61" s="93" t="s">
        <v>85</v>
      </c>
      <c r="E61" s="94"/>
      <c r="F61" s="94"/>
      <c r="G61" s="94"/>
      <c r="H61" s="94"/>
      <c r="I61" s="94"/>
      <c r="J61" s="95">
        <f>J183</f>
        <v>0</v>
      </c>
      <c r="L61" s="92"/>
    </row>
    <row r="62" spans="2:12" s="8" customFormat="1" ht="19.9" customHeight="1">
      <c r="B62" s="92"/>
      <c r="D62" s="93" t="s">
        <v>86</v>
      </c>
      <c r="E62" s="94"/>
      <c r="F62" s="94"/>
      <c r="G62" s="94"/>
      <c r="H62" s="94"/>
      <c r="I62" s="94"/>
      <c r="J62" s="95">
        <f>J197</f>
        <v>0</v>
      </c>
      <c r="L62" s="92"/>
    </row>
    <row r="63" spans="2:12" s="8" customFormat="1" ht="19.9" customHeight="1">
      <c r="B63" s="92"/>
      <c r="D63" s="93" t="s">
        <v>87</v>
      </c>
      <c r="E63" s="94"/>
      <c r="F63" s="94"/>
      <c r="G63" s="94"/>
      <c r="H63" s="94"/>
      <c r="I63" s="94"/>
      <c r="J63" s="95">
        <f>J211</f>
        <v>0</v>
      </c>
      <c r="L63" s="92"/>
    </row>
    <row r="64" spans="2:12" s="8" customFormat="1" ht="19.9" customHeight="1">
      <c r="B64" s="92"/>
      <c r="D64" s="93" t="s">
        <v>88</v>
      </c>
      <c r="E64" s="94"/>
      <c r="F64" s="94"/>
      <c r="G64" s="94"/>
      <c r="H64" s="94"/>
      <c r="I64" s="94"/>
      <c r="J64" s="95">
        <f>J218</f>
        <v>0</v>
      </c>
      <c r="L64" s="92"/>
    </row>
    <row r="65" spans="2:12" s="7" customFormat="1" ht="24.95" customHeight="1">
      <c r="B65" s="88"/>
      <c r="D65" s="89" t="s">
        <v>89</v>
      </c>
      <c r="E65" s="90"/>
      <c r="F65" s="90"/>
      <c r="G65" s="90"/>
      <c r="H65" s="90"/>
      <c r="I65" s="90"/>
      <c r="J65" s="91">
        <f>J220</f>
        <v>0</v>
      </c>
      <c r="L65" s="88"/>
    </row>
    <row r="66" spans="2:12" s="8" customFormat="1" ht="19.9" customHeight="1">
      <c r="B66" s="92"/>
      <c r="D66" s="93" t="s">
        <v>90</v>
      </c>
      <c r="E66" s="94"/>
      <c r="F66" s="94"/>
      <c r="G66" s="94"/>
      <c r="H66" s="94"/>
      <c r="I66" s="94"/>
      <c r="J66" s="95">
        <f>J221</f>
        <v>0</v>
      </c>
      <c r="L66" s="92"/>
    </row>
    <row r="67" spans="2:12" s="8" customFormat="1" ht="19.9" customHeight="1">
      <c r="B67" s="92"/>
      <c r="D67" s="93" t="s">
        <v>91</v>
      </c>
      <c r="E67" s="94"/>
      <c r="F67" s="94"/>
      <c r="G67" s="94"/>
      <c r="H67" s="94"/>
      <c r="I67" s="94"/>
      <c r="J67" s="95">
        <f>J225</f>
        <v>0</v>
      </c>
      <c r="L67" s="92"/>
    </row>
    <row r="68" spans="2:12" s="1" customFormat="1" ht="21.75" customHeight="1">
      <c r="B68" s="26"/>
      <c r="L68" s="26"/>
    </row>
    <row r="69" spans="2:12" s="1" customFormat="1" ht="6.95" customHeight="1"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26"/>
    </row>
    <row r="73" spans="2:12" s="1" customFormat="1" ht="6.95" customHeight="1"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26"/>
    </row>
    <row r="74" spans="2:12" s="1" customFormat="1" ht="24.95" customHeight="1">
      <c r="B74" s="26"/>
      <c r="C74" s="19" t="s">
        <v>92</v>
      </c>
      <c r="L74" s="26"/>
    </row>
    <row r="75" spans="2:12" s="1" customFormat="1" ht="6.95" customHeight="1">
      <c r="B75" s="26"/>
      <c r="L75" s="26"/>
    </row>
    <row r="76" spans="2:12" s="1" customFormat="1" ht="12" customHeight="1">
      <c r="B76" s="26"/>
      <c r="C76" s="23" t="s">
        <v>14</v>
      </c>
      <c r="L76" s="26"/>
    </row>
    <row r="77" spans="2:12" s="1" customFormat="1" ht="14.45" customHeight="1">
      <c r="B77" s="26"/>
      <c r="E77" s="163" t="str">
        <f>E7</f>
        <v>Přestavba vstupního schodiště MěÚ Rumburk</v>
      </c>
      <c r="F77" s="167"/>
      <c r="G77" s="167"/>
      <c r="H77" s="167"/>
      <c r="L77" s="26"/>
    </row>
    <row r="78" spans="2:12" s="1" customFormat="1" ht="6.95" customHeight="1">
      <c r="B78" s="26"/>
      <c r="L78" s="26"/>
    </row>
    <row r="79" spans="2:12" s="1" customFormat="1" ht="12" customHeight="1">
      <c r="B79" s="26"/>
      <c r="C79" s="23" t="s">
        <v>18</v>
      </c>
      <c r="F79" s="15" t="str">
        <f>F10</f>
        <v xml:space="preserve"> </v>
      </c>
      <c r="I79" s="23" t="s">
        <v>20</v>
      </c>
      <c r="J79" s="43" t="str">
        <f>IF(J10="","",J10)</f>
        <v>17. 6. 2019</v>
      </c>
      <c r="L79" s="26"/>
    </row>
    <row r="80" spans="2:12" s="1" customFormat="1" ht="6.95" customHeight="1">
      <c r="B80" s="26"/>
      <c r="L80" s="26"/>
    </row>
    <row r="81" spans="2:12" s="1" customFormat="1" ht="22.9" customHeight="1">
      <c r="B81" s="26"/>
      <c r="C81" s="23" t="s">
        <v>22</v>
      </c>
      <c r="F81" s="15" t="str">
        <f>E13</f>
        <v>Město Rumburk</v>
      </c>
      <c r="I81" s="23" t="s">
        <v>27</v>
      </c>
      <c r="J81" s="24" t="str">
        <f>E19</f>
        <v>motion contruction s.r.o.</v>
      </c>
      <c r="L81" s="26"/>
    </row>
    <row r="82" spans="2:12" s="1" customFormat="1" ht="12.6" customHeight="1">
      <c r="B82" s="26"/>
      <c r="C82" s="23" t="s">
        <v>26</v>
      </c>
      <c r="F82" s="15" t="str">
        <f>IF(E16="","",E16)</f>
        <v xml:space="preserve"> </v>
      </c>
      <c r="I82" s="23" t="s">
        <v>30</v>
      </c>
      <c r="J82" s="24" t="str">
        <f>E22</f>
        <v xml:space="preserve"> </v>
      </c>
      <c r="L82" s="26"/>
    </row>
    <row r="83" spans="2:12" s="1" customFormat="1" ht="10.35" customHeight="1">
      <c r="B83" s="26"/>
      <c r="L83" s="26"/>
    </row>
    <row r="84" spans="2:20" s="9" customFormat="1" ht="29.25" customHeight="1">
      <c r="B84" s="96"/>
      <c r="C84" s="97" t="s">
        <v>93</v>
      </c>
      <c r="D84" s="98" t="s">
        <v>51</v>
      </c>
      <c r="E84" s="98" t="s">
        <v>47</v>
      </c>
      <c r="F84" s="98" t="s">
        <v>48</v>
      </c>
      <c r="G84" s="98" t="s">
        <v>94</v>
      </c>
      <c r="H84" s="98" t="s">
        <v>95</v>
      </c>
      <c r="I84" s="98" t="s">
        <v>96</v>
      </c>
      <c r="J84" s="98" t="s">
        <v>77</v>
      </c>
      <c r="K84" s="99" t="s">
        <v>97</v>
      </c>
      <c r="L84" s="96"/>
      <c r="M84" s="51" t="s">
        <v>1</v>
      </c>
      <c r="N84" s="52" t="s">
        <v>36</v>
      </c>
      <c r="O84" s="52" t="s">
        <v>98</v>
      </c>
      <c r="P84" s="52" t="s">
        <v>99</v>
      </c>
      <c r="Q84" s="52" t="s">
        <v>100</v>
      </c>
      <c r="R84" s="52" t="s">
        <v>101</v>
      </c>
      <c r="S84" s="52" t="s">
        <v>102</v>
      </c>
      <c r="T84" s="53" t="s">
        <v>103</v>
      </c>
    </row>
    <row r="85" spans="2:63" s="1" customFormat="1" ht="22.9" customHeight="1">
      <c r="B85" s="26"/>
      <c r="C85" s="56" t="s">
        <v>104</v>
      </c>
      <c r="J85" s="100">
        <f>BK85</f>
        <v>0</v>
      </c>
      <c r="L85" s="26"/>
      <c r="M85" s="54"/>
      <c r="N85" s="44"/>
      <c r="O85" s="44"/>
      <c r="P85" s="101">
        <f>P86+P220</f>
        <v>941.7295489999999</v>
      </c>
      <c r="Q85" s="44"/>
      <c r="R85" s="101">
        <f>R86+R220</f>
        <v>63.683189000000006</v>
      </c>
      <c r="S85" s="44"/>
      <c r="T85" s="102">
        <f>T86+T220</f>
        <v>33.989834</v>
      </c>
      <c r="AT85" s="15" t="s">
        <v>65</v>
      </c>
      <c r="AU85" s="15" t="s">
        <v>79</v>
      </c>
      <c r="BK85" s="103">
        <f>BK86+BK220</f>
        <v>0</v>
      </c>
    </row>
    <row r="86" spans="2:63" s="10" customFormat="1" ht="25.9" customHeight="1">
      <c r="B86" s="104"/>
      <c r="D86" s="105" t="s">
        <v>65</v>
      </c>
      <c r="E86" s="106" t="s">
        <v>105</v>
      </c>
      <c r="F86" s="106" t="s">
        <v>106</v>
      </c>
      <c r="J86" s="107">
        <f>BK86</f>
        <v>0</v>
      </c>
      <c r="L86" s="104"/>
      <c r="M86" s="108"/>
      <c r="N86" s="109"/>
      <c r="O86" s="109"/>
      <c r="P86" s="110">
        <f>P87+P113+P142+P151+P183+P197+P211+P218</f>
        <v>818.6131889999999</v>
      </c>
      <c r="Q86" s="109"/>
      <c r="R86" s="110">
        <f>R87+R113+R142+R151+R183+R197+R211+R218</f>
        <v>62.24101780000001</v>
      </c>
      <c r="S86" s="109"/>
      <c r="T86" s="111">
        <f>T87+T113+T142+T151+T183+T197+T211+T218</f>
        <v>33.989834</v>
      </c>
      <c r="AR86" s="105" t="s">
        <v>71</v>
      </c>
      <c r="AT86" s="112" t="s">
        <v>65</v>
      </c>
      <c r="AU86" s="112" t="s">
        <v>66</v>
      </c>
      <c r="AY86" s="105" t="s">
        <v>107</v>
      </c>
      <c r="BK86" s="113">
        <f>BK87+BK113+BK142+BK151+BK183+BK197+BK211+BK218</f>
        <v>0</v>
      </c>
    </row>
    <row r="87" spans="2:63" s="10" customFormat="1" ht="22.9" customHeight="1">
      <c r="B87" s="104"/>
      <c r="D87" s="105" t="s">
        <v>65</v>
      </c>
      <c r="E87" s="114" t="s">
        <v>71</v>
      </c>
      <c r="F87" s="114" t="s">
        <v>108</v>
      </c>
      <c r="J87" s="115">
        <f>BK87</f>
        <v>0</v>
      </c>
      <c r="L87" s="104"/>
      <c r="M87" s="108"/>
      <c r="N87" s="109"/>
      <c r="O87" s="109"/>
      <c r="P87" s="110">
        <f>SUM(P88:P112)</f>
        <v>51.11463499999999</v>
      </c>
      <c r="Q87" s="109"/>
      <c r="R87" s="110">
        <f>SUM(R88:R112)</f>
        <v>0</v>
      </c>
      <c r="S87" s="109"/>
      <c r="T87" s="111">
        <f>SUM(T88:T112)</f>
        <v>0</v>
      </c>
      <c r="AR87" s="105" t="s">
        <v>71</v>
      </c>
      <c r="AT87" s="112" t="s">
        <v>65</v>
      </c>
      <c r="AU87" s="112" t="s">
        <v>71</v>
      </c>
      <c r="AY87" s="105" t="s">
        <v>107</v>
      </c>
      <c r="BK87" s="113">
        <f>SUM(BK88:BK112)</f>
        <v>0</v>
      </c>
    </row>
    <row r="88" spans="2:65" s="1" customFormat="1" ht="20.45" customHeight="1">
      <c r="B88" s="116"/>
      <c r="C88" s="117" t="s">
        <v>71</v>
      </c>
      <c r="D88" s="117" t="s">
        <v>109</v>
      </c>
      <c r="E88" s="118" t="s">
        <v>110</v>
      </c>
      <c r="F88" s="119" t="s">
        <v>111</v>
      </c>
      <c r="G88" s="120" t="s">
        <v>112</v>
      </c>
      <c r="H88" s="121">
        <v>11.024</v>
      </c>
      <c r="I88" s="122"/>
      <c r="J88" s="122">
        <f>ROUND(I88*H88,2)</f>
        <v>0</v>
      </c>
      <c r="K88" s="119" t="s">
        <v>113</v>
      </c>
      <c r="L88" s="26"/>
      <c r="M88" s="46" t="s">
        <v>1</v>
      </c>
      <c r="N88" s="123" t="s">
        <v>37</v>
      </c>
      <c r="O88" s="124">
        <v>3.36</v>
      </c>
      <c r="P88" s="124">
        <f>O88*H88</f>
        <v>37.040639999999996</v>
      </c>
      <c r="Q88" s="124">
        <v>0</v>
      </c>
      <c r="R88" s="124">
        <f>Q88*H88</f>
        <v>0</v>
      </c>
      <c r="S88" s="124">
        <v>0</v>
      </c>
      <c r="T88" s="125">
        <f>S88*H88</f>
        <v>0</v>
      </c>
      <c r="AR88" s="15" t="s">
        <v>114</v>
      </c>
      <c r="AT88" s="15" t="s">
        <v>109</v>
      </c>
      <c r="AU88" s="15" t="s">
        <v>73</v>
      </c>
      <c r="AY88" s="15" t="s">
        <v>107</v>
      </c>
      <c r="BE88" s="126">
        <f>IF(N88="základní",J88,0)</f>
        <v>0</v>
      </c>
      <c r="BF88" s="126">
        <f>IF(N88="snížená",J88,0)</f>
        <v>0</v>
      </c>
      <c r="BG88" s="126">
        <f>IF(N88="zákl. přenesená",J88,0)</f>
        <v>0</v>
      </c>
      <c r="BH88" s="126">
        <f>IF(N88="sníž. přenesená",J88,0)</f>
        <v>0</v>
      </c>
      <c r="BI88" s="126">
        <f>IF(N88="nulová",J88,0)</f>
        <v>0</v>
      </c>
      <c r="BJ88" s="15" t="s">
        <v>71</v>
      </c>
      <c r="BK88" s="126">
        <f>ROUND(I88*H88,2)</f>
        <v>0</v>
      </c>
      <c r="BL88" s="15" t="s">
        <v>114</v>
      </c>
      <c r="BM88" s="15" t="s">
        <v>115</v>
      </c>
    </row>
    <row r="89" spans="2:51" s="11" customFormat="1" ht="11.25">
      <c r="B89" s="127"/>
      <c r="D89" s="128" t="s">
        <v>116</v>
      </c>
      <c r="E89" s="129" t="s">
        <v>1</v>
      </c>
      <c r="F89" s="130" t="s">
        <v>117</v>
      </c>
      <c r="H89" s="131">
        <v>6.201</v>
      </c>
      <c r="L89" s="127"/>
      <c r="M89" s="132"/>
      <c r="N89" s="133"/>
      <c r="O89" s="133"/>
      <c r="P89" s="133"/>
      <c r="Q89" s="133"/>
      <c r="R89" s="133"/>
      <c r="S89" s="133"/>
      <c r="T89" s="134"/>
      <c r="AT89" s="129" t="s">
        <v>116</v>
      </c>
      <c r="AU89" s="129" t="s">
        <v>73</v>
      </c>
      <c r="AV89" s="11" t="s">
        <v>73</v>
      </c>
      <c r="AW89" s="11" t="s">
        <v>29</v>
      </c>
      <c r="AX89" s="11" t="s">
        <v>66</v>
      </c>
      <c r="AY89" s="129" t="s">
        <v>107</v>
      </c>
    </row>
    <row r="90" spans="2:51" s="11" customFormat="1" ht="11.25">
      <c r="B90" s="127"/>
      <c r="D90" s="128" t="s">
        <v>116</v>
      </c>
      <c r="E90" s="129" t="s">
        <v>1</v>
      </c>
      <c r="F90" s="130" t="s">
        <v>118</v>
      </c>
      <c r="H90" s="131">
        <v>4.823</v>
      </c>
      <c r="L90" s="127"/>
      <c r="M90" s="132"/>
      <c r="N90" s="133"/>
      <c r="O90" s="133"/>
      <c r="P90" s="133"/>
      <c r="Q90" s="133"/>
      <c r="R90" s="133"/>
      <c r="S90" s="133"/>
      <c r="T90" s="134"/>
      <c r="AT90" s="129" t="s">
        <v>116</v>
      </c>
      <c r="AU90" s="129" t="s">
        <v>73</v>
      </c>
      <c r="AV90" s="11" t="s">
        <v>73</v>
      </c>
      <c r="AW90" s="11" t="s">
        <v>29</v>
      </c>
      <c r="AX90" s="11" t="s">
        <v>66</v>
      </c>
      <c r="AY90" s="129" t="s">
        <v>107</v>
      </c>
    </row>
    <row r="91" spans="2:51" s="12" customFormat="1" ht="11.25">
      <c r="B91" s="135"/>
      <c r="D91" s="128" t="s">
        <v>116</v>
      </c>
      <c r="E91" s="136" t="s">
        <v>1</v>
      </c>
      <c r="F91" s="137" t="s">
        <v>119</v>
      </c>
      <c r="H91" s="138">
        <v>11.024000000000001</v>
      </c>
      <c r="L91" s="135"/>
      <c r="M91" s="139"/>
      <c r="N91" s="140"/>
      <c r="O91" s="140"/>
      <c r="P91" s="140"/>
      <c r="Q91" s="140"/>
      <c r="R91" s="140"/>
      <c r="S91" s="140"/>
      <c r="T91" s="141"/>
      <c r="AT91" s="136" t="s">
        <v>116</v>
      </c>
      <c r="AU91" s="136" t="s">
        <v>73</v>
      </c>
      <c r="AV91" s="12" t="s">
        <v>114</v>
      </c>
      <c r="AW91" s="12" t="s">
        <v>29</v>
      </c>
      <c r="AX91" s="12" t="s">
        <v>71</v>
      </c>
      <c r="AY91" s="136" t="s">
        <v>107</v>
      </c>
    </row>
    <row r="92" spans="2:65" s="1" customFormat="1" ht="20.45" customHeight="1">
      <c r="B92" s="116"/>
      <c r="C92" s="117" t="s">
        <v>73</v>
      </c>
      <c r="D92" s="117" t="s">
        <v>109</v>
      </c>
      <c r="E92" s="118" t="s">
        <v>120</v>
      </c>
      <c r="F92" s="119" t="s">
        <v>121</v>
      </c>
      <c r="G92" s="120" t="s">
        <v>112</v>
      </c>
      <c r="H92" s="121">
        <v>11.024</v>
      </c>
      <c r="I92" s="122"/>
      <c r="J92" s="122">
        <f>ROUND(I92*H92,2)</f>
        <v>0</v>
      </c>
      <c r="K92" s="119" t="s">
        <v>113</v>
      </c>
      <c r="L92" s="26"/>
      <c r="M92" s="46" t="s">
        <v>1</v>
      </c>
      <c r="N92" s="123" t="s">
        <v>37</v>
      </c>
      <c r="O92" s="124">
        <v>0.706</v>
      </c>
      <c r="P92" s="124">
        <f>O92*H92</f>
        <v>7.782943999999999</v>
      </c>
      <c r="Q92" s="124">
        <v>0</v>
      </c>
      <c r="R92" s="124">
        <f>Q92*H92</f>
        <v>0</v>
      </c>
      <c r="S92" s="124">
        <v>0</v>
      </c>
      <c r="T92" s="125">
        <f>S92*H92</f>
        <v>0</v>
      </c>
      <c r="AR92" s="15" t="s">
        <v>114</v>
      </c>
      <c r="AT92" s="15" t="s">
        <v>109</v>
      </c>
      <c r="AU92" s="15" t="s">
        <v>73</v>
      </c>
      <c r="AY92" s="15" t="s">
        <v>107</v>
      </c>
      <c r="BE92" s="126">
        <f>IF(N92="základní",J92,0)</f>
        <v>0</v>
      </c>
      <c r="BF92" s="126">
        <f>IF(N92="snížená",J92,0)</f>
        <v>0</v>
      </c>
      <c r="BG92" s="126">
        <f>IF(N92="zákl. přenesená",J92,0)</f>
        <v>0</v>
      </c>
      <c r="BH92" s="126">
        <f>IF(N92="sníž. přenesená",J92,0)</f>
        <v>0</v>
      </c>
      <c r="BI92" s="126">
        <f>IF(N92="nulová",J92,0)</f>
        <v>0</v>
      </c>
      <c r="BJ92" s="15" t="s">
        <v>71</v>
      </c>
      <c r="BK92" s="126">
        <f>ROUND(I92*H92,2)</f>
        <v>0</v>
      </c>
      <c r="BL92" s="15" t="s">
        <v>114</v>
      </c>
      <c r="BM92" s="15" t="s">
        <v>122</v>
      </c>
    </row>
    <row r="93" spans="2:65" s="1" customFormat="1" ht="20.45" customHeight="1">
      <c r="B93" s="116"/>
      <c r="C93" s="117" t="s">
        <v>123</v>
      </c>
      <c r="D93" s="117" t="s">
        <v>109</v>
      </c>
      <c r="E93" s="118" t="s">
        <v>124</v>
      </c>
      <c r="F93" s="119" t="s">
        <v>125</v>
      </c>
      <c r="G93" s="120" t="s">
        <v>112</v>
      </c>
      <c r="H93" s="121">
        <v>6.175</v>
      </c>
      <c r="I93" s="122"/>
      <c r="J93" s="122">
        <f>ROUND(I93*H93,2)</f>
        <v>0</v>
      </c>
      <c r="K93" s="119" t="s">
        <v>113</v>
      </c>
      <c r="L93" s="26"/>
      <c r="M93" s="46" t="s">
        <v>1</v>
      </c>
      <c r="N93" s="123" t="s">
        <v>37</v>
      </c>
      <c r="O93" s="124">
        <v>0.083</v>
      </c>
      <c r="P93" s="124">
        <f>O93*H93</f>
        <v>0.512525</v>
      </c>
      <c r="Q93" s="124">
        <v>0</v>
      </c>
      <c r="R93" s="124">
        <f>Q93*H93</f>
        <v>0</v>
      </c>
      <c r="S93" s="124">
        <v>0</v>
      </c>
      <c r="T93" s="125">
        <f>S93*H93</f>
        <v>0</v>
      </c>
      <c r="AR93" s="15" t="s">
        <v>114</v>
      </c>
      <c r="AT93" s="15" t="s">
        <v>109</v>
      </c>
      <c r="AU93" s="15" t="s">
        <v>73</v>
      </c>
      <c r="AY93" s="15" t="s">
        <v>107</v>
      </c>
      <c r="BE93" s="126">
        <f>IF(N93="základní",J93,0)</f>
        <v>0</v>
      </c>
      <c r="BF93" s="126">
        <f>IF(N93="snížená",J93,0)</f>
        <v>0</v>
      </c>
      <c r="BG93" s="126">
        <f>IF(N93="zákl. přenesená",J93,0)</f>
        <v>0</v>
      </c>
      <c r="BH93" s="126">
        <f>IF(N93="sníž. přenesená",J93,0)</f>
        <v>0</v>
      </c>
      <c r="BI93" s="126">
        <f>IF(N93="nulová",J93,0)</f>
        <v>0</v>
      </c>
      <c r="BJ93" s="15" t="s">
        <v>71</v>
      </c>
      <c r="BK93" s="126">
        <f>ROUND(I93*H93,2)</f>
        <v>0</v>
      </c>
      <c r="BL93" s="15" t="s">
        <v>114</v>
      </c>
      <c r="BM93" s="15" t="s">
        <v>126</v>
      </c>
    </row>
    <row r="94" spans="2:51" s="13" customFormat="1" ht="11.25">
      <c r="B94" s="142"/>
      <c r="D94" s="128" t="s">
        <v>116</v>
      </c>
      <c r="E94" s="143" t="s">
        <v>1</v>
      </c>
      <c r="F94" s="144" t="s">
        <v>127</v>
      </c>
      <c r="H94" s="143" t="s">
        <v>1</v>
      </c>
      <c r="L94" s="142"/>
      <c r="M94" s="145"/>
      <c r="N94" s="146"/>
      <c r="O94" s="146"/>
      <c r="P94" s="146"/>
      <c r="Q94" s="146"/>
      <c r="R94" s="146"/>
      <c r="S94" s="146"/>
      <c r="T94" s="147"/>
      <c r="AT94" s="143" t="s">
        <v>116</v>
      </c>
      <c r="AU94" s="143" t="s">
        <v>73</v>
      </c>
      <c r="AV94" s="13" t="s">
        <v>71</v>
      </c>
      <c r="AW94" s="13" t="s">
        <v>29</v>
      </c>
      <c r="AX94" s="13" t="s">
        <v>66</v>
      </c>
      <c r="AY94" s="143" t="s">
        <v>107</v>
      </c>
    </row>
    <row r="95" spans="2:51" s="11" customFormat="1" ht="11.25">
      <c r="B95" s="127"/>
      <c r="D95" s="128" t="s">
        <v>116</v>
      </c>
      <c r="E95" s="129" t="s">
        <v>1</v>
      </c>
      <c r="F95" s="130" t="s">
        <v>128</v>
      </c>
      <c r="H95" s="131">
        <v>11.024</v>
      </c>
      <c r="L95" s="127"/>
      <c r="M95" s="132"/>
      <c r="N95" s="133"/>
      <c r="O95" s="133"/>
      <c r="P95" s="133"/>
      <c r="Q95" s="133"/>
      <c r="R95" s="133"/>
      <c r="S95" s="133"/>
      <c r="T95" s="134"/>
      <c r="AT95" s="129" t="s">
        <v>116</v>
      </c>
      <c r="AU95" s="129" t="s">
        <v>73</v>
      </c>
      <c r="AV95" s="11" t="s">
        <v>73</v>
      </c>
      <c r="AW95" s="11" t="s">
        <v>29</v>
      </c>
      <c r="AX95" s="11" t="s">
        <v>66</v>
      </c>
      <c r="AY95" s="129" t="s">
        <v>107</v>
      </c>
    </row>
    <row r="96" spans="2:51" s="13" customFormat="1" ht="11.25">
      <c r="B96" s="142"/>
      <c r="D96" s="128" t="s">
        <v>116</v>
      </c>
      <c r="E96" s="143" t="s">
        <v>1</v>
      </c>
      <c r="F96" s="144" t="s">
        <v>129</v>
      </c>
      <c r="H96" s="143" t="s">
        <v>1</v>
      </c>
      <c r="L96" s="142"/>
      <c r="M96" s="145"/>
      <c r="N96" s="146"/>
      <c r="O96" s="146"/>
      <c r="P96" s="146"/>
      <c r="Q96" s="146"/>
      <c r="R96" s="146"/>
      <c r="S96" s="146"/>
      <c r="T96" s="147"/>
      <c r="AT96" s="143" t="s">
        <v>116</v>
      </c>
      <c r="AU96" s="143" t="s">
        <v>73</v>
      </c>
      <c r="AV96" s="13" t="s">
        <v>71</v>
      </c>
      <c r="AW96" s="13" t="s">
        <v>29</v>
      </c>
      <c r="AX96" s="13" t="s">
        <v>66</v>
      </c>
      <c r="AY96" s="143" t="s">
        <v>107</v>
      </c>
    </row>
    <row r="97" spans="2:51" s="11" customFormat="1" ht="11.25">
      <c r="B97" s="127"/>
      <c r="D97" s="128" t="s">
        <v>116</v>
      </c>
      <c r="E97" s="129" t="s">
        <v>1</v>
      </c>
      <c r="F97" s="130" t="s">
        <v>130</v>
      </c>
      <c r="H97" s="131">
        <v>-4.849</v>
      </c>
      <c r="L97" s="127"/>
      <c r="M97" s="132"/>
      <c r="N97" s="133"/>
      <c r="O97" s="133"/>
      <c r="P97" s="133"/>
      <c r="Q97" s="133"/>
      <c r="R97" s="133"/>
      <c r="S97" s="133"/>
      <c r="T97" s="134"/>
      <c r="AT97" s="129" t="s">
        <v>116</v>
      </c>
      <c r="AU97" s="129" t="s">
        <v>73</v>
      </c>
      <c r="AV97" s="11" t="s">
        <v>73</v>
      </c>
      <c r="AW97" s="11" t="s">
        <v>29</v>
      </c>
      <c r="AX97" s="11" t="s">
        <v>66</v>
      </c>
      <c r="AY97" s="129" t="s">
        <v>107</v>
      </c>
    </row>
    <row r="98" spans="2:51" s="12" customFormat="1" ht="11.25">
      <c r="B98" s="135"/>
      <c r="D98" s="128" t="s">
        <v>116</v>
      </c>
      <c r="E98" s="136" t="s">
        <v>1</v>
      </c>
      <c r="F98" s="137" t="s">
        <v>119</v>
      </c>
      <c r="H98" s="138">
        <v>6.174999999999999</v>
      </c>
      <c r="L98" s="135"/>
      <c r="M98" s="139"/>
      <c r="N98" s="140"/>
      <c r="O98" s="140"/>
      <c r="P98" s="140"/>
      <c r="Q98" s="140"/>
      <c r="R98" s="140"/>
      <c r="S98" s="140"/>
      <c r="T98" s="141"/>
      <c r="AT98" s="136" t="s">
        <v>116</v>
      </c>
      <c r="AU98" s="136" t="s">
        <v>73</v>
      </c>
      <c r="AV98" s="12" t="s">
        <v>114</v>
      </c>
      <c r="AW98" s="12" t="s">
        <v>29</v>
      </c>
      <c r="AX98" s="12" t="s">
        <v>71</v>
      </c>
      <c r="AY98" s="136" t="s">
        <v>107</v>
      </c>
    </row>
    <row r="99" spans="2:65" s="1" customFormat="1" ht="20.45" customHeight="1">
      <c r="B99" s="116"/>
      <c r="C99" s="117" t="s">
        <v>114</v>
      </c>
      <c r="D99" s="117" t="s">
        <v>109</v>
      </c>
      <c r="E99" s="118" t="s">
        <v>131</v>
      </c>
      <c r="F99" s="119" t="s">
        <v>132</v>
      </c>
      <c r="G99" s="120" t="s">
        <v>112</v>
      </c>
      <c r="H99" s="121">
        <v>61.75</v>
      </c>
      <c r="I99" s="122"/>
      <c r="J99" s="122">
        <f>ROUND(I99*H99,2)</f>
        <v>0</v>
      </c>
      <c r="K99" s="119" t="s">
        <v>113</v>
      </c>
      <c r="L99" s="26"/>
      <c r="M99" s="46" t="s">
        <v>1</v>
      </c>
      <c r="N99" s="123" t="s">
        <v>37</v>
      </c>
      <c r="O99" s="124">
        <v>0.004</v>
      </c>
      <c r="P99" s="124">
        <f>O99*H99</f>
        <v>0.247</v>
      </c>
      <c r="Q99" s="124">
        <v>0</v>
      </c>
      <c r="R99" s="124">
        <f>Q99*H99</f>
        <v>0</v>
      </c>
      <c r="S99" s="124">
        <v>0</v>
      </c>
      <c r="T99" s="125">
        <f>S99*H99</f>
        <v>0</v>
      </c>
      <c r="AR99" s="15" t="s">
        <v>114</v>
      </c>
      <c r="AT99" s="15" t="s">
        <v>109</v>
      </c>
      <c r="AU99" s="15" t="s">
        <v>73</v>
      </c>
      <c r="AY99" s="15" t="s">
        <v>107</v>
      </c>
      <c r="BE99" s="126">
        <f>IF(N99="základní",J99,0)</f>
        <v>0</v>
      </c>
      <c r="BF99" s="126">
        <f>IF(N99="snížená",J99,0)</f>
        <v>0</v>
      </c>
      <c r="BG99" s="126">
        <f>IF(N99="zákl. přenesená",J99,0)</f>
        <v>0</v>
      </c>
      <c r="BH99" s="126">
        <f>IF(N99="sníž. přenesená",J99,0)</f>
        <v>0</v>
      </c>
      <c r="BI99" s="126">
        <f>IF(N99="nulová",J99,0)</f>
        <v>0</v>
      </c>
      <c r="BJ99" s="15" t="s">
        <v>71</v>
      </c>
      <c r="BK99" s="126">
        <f>ROUND(I99*H99,2)</f>
        <v>0</v>
      </c>
      <c r="BL99" s="15" t="s">
        <v>114</v>
      </c>
      <c r="BM99" s="15" t="s">
        <v>133</v>
      </c>
    </row>
    <row r="100" spans="2:51" s="11" customFormat="1" ht="11.25">
      <c r="B100" s="127"/>
      <c r="D100" s="128" t="s">
        <v>116</v>
      </c>
      <c r="F100" s="130" t="s">
        <v>134</v>
      </c>
      <c r="H100" s="131">
        <v>61.75</v>
      </c>
      <c r="L100" s="127"/>
      <c r="M100" s="132"/>
      <c r="N100" s="133"/>
      <c r="O100" s="133"/>
      <c r="P100" s="133"/>
      <c r="Q100" s="133"/>
      <c r="R100" s="133"/>
      <c r="S100" s="133"/>
      <c r="T100" s="134"/>
      <c r="AT100" s="129" t="s">
        <v>116</v>
      </c>
      <c r="AU100" s="129" t="s">
        <v>73</v>
      </c>
      <c r="AV100" s="11" t="s">
        <v>73</v>
      </c>
      <c r="AW100" s="11" t="s">
        <v>3</v>
      </c>
      <c r="AX100" s="11" t="s">
        <v>71</v>
      </c>
      <c r="AY100" s="129" t="s">
        <v>107</v>
      </c>
    </row>
    <row r="101" spans="2:65" s="1" customFormat="1" ht="20.45" customHeight="1">
      <c r="B101" s="116"/>
      <c r="C101" s="117" t="s">
        <v>135</v>
      </c>
      <c r="D101" s="117" t="s">
        <v>109</v>
      </c>
      <c r="E101" s="118" t="s">
        <v>136</v>
      </c>
      <c r="F101" s="119" t="s">
        <v>137</v>
      </c>
      <c r="G101" s="120" t="s">
        <v>112</v>
      </c>
      <c r="H101" s="121">
        <v>6.175</v>
      </c>
      <c r="I101" s="122"/>
      <c r="J101" s="122">
        <f>ROUND(I101*H101,2)</f>
        <v>0</v>
      </c>
      <c r="K101" s="119" t="s">
        <v>113</v>
      </c>
      <c r="L101" s="26"/>
      <c r="M101" s="46" t="s">
        <v>1</v>
      </c>
      <c r="N101" s="123" t="s">
        <v>37</v>
      </c>
      <c r="O101" s="124">
        <v>0.652</v>
      </c>
      <c r="P101" s="124">
        <f>O101*H101</f>
        <v>4.0261000000000005</v>
      </c>
      <c r="Q101" s="124">
        <v>0</v>
      </c>
      <c r="R101" s="124">
        <f>Q101*H101</f>
        <v>0</v>
      </c>
      <c r="S101" s="124">
        <v>0</v>
      </c>
      <c r="T101" s="125">
        <f>S101*H101</f>
        <v>0</v>
      </c>
      <c r="AR101" s="15" t="s">
        <v>114</v>
      </c>
      <c r="AT101" s="15" t="s">
        <v>109</v>
      </c>
      <c r="AU101" s="15" t="s">
        <v>73</v>
      </c>
      <c r="AY101" s="15" t="s">
        <v>107</v>
      </c>
      <c r="BE101" s="126">
        <f>IF(N101="základní",J101,0)</f>
        <v>0</v>
      </c>
      <c r="BF101" s="126">
        <f>IF(N101="snížená",J101,0)</f>
        <v>0</v>
      </c>
      <c r="BG101" s="126">
        <f>IF(N101="zákl. přenesená",J101,0)</f>
        <v>0</v>
      </c>
      <c r="BH101" s="126">
        <f>IF(N101="sníž. přenesená",J101,0)</f>
        <v>0</v>
      </c>
      <c r="BI101" s="126">
        <f>IF(N101="nulová",J101,0)</f>
        <v>0</v>
      </c>
      <c r="BJ101" s="15" t="s">
        <v>71</v>
      </c>
      <c r="BK101" s="126">
        <f>ROUND(I101*H101,2)</f>
        <v>0</v>
      </c>
      <c r="BL101" s="15" t="s">
        <v>114</v>
      </c>
      <c r="BM101" s="15" t="s">
        <v>138</v>
      </c>
    </row>
    <row r="102" spans="2:65" s="1" customFormat="1" ht="20.45" customHeight="1">
      <c r="B102" s="116"/>
      <c r="C102" s="117" t="s">
        <v>139</v>
      </c>
      <c r="D102" s="117" t="s">
        <v>109</v>
      </c>
      <c r="E102" s="118" t="s">
        <v>140</v>
      </c>
      <c r="F102" s="119" t="s">
        <v>141</v>
      </c>
      <c r="G102" s="120" t="s">
        <v>112</v>
      </c>
      <c r="H102" s="121">
        <v>6.175</v>
      </c>
      <c r="I102" s="122"/>
      <c r="J102" s="122">
        <f>ROUND(I102*H102,2)</f>
        <v>0</v>
      </c>
      <c r="K102" s="119" t="s">
        <v>113</v>
      </c>
      <c r="L102" s="26"/>
      <c r="M102" s="46" t="s">
        <v>1</v>
      </c>
      <c r="N102" s="123" t="s">
        <v>37</v>
      </c>
      <c r="O102" s="124">
        <v>0.009</v>
      </c>
      <c r="P102" s="124">
        <f>O102*H102</f>
        <v>0.05557499999999999</v>
      </c>
      <c r="Q102" s="124">
        <v>0</v>
      </c>
      <c r="R102" s="124">
        <f>Q102*H102</f>
        <v>0</v>
      </c>
      <c r="S102" s="124">
        <v>0</v>
      </c>
      <c r="T102" s="125">
        <f>S102*H102</f>
        <v>0</v>
      </c>
      <c r="AR102" s="15" t="s">
        <v>114</v>
      </c>
      <c r="AT102" s="15" t="s">
        <v>109</v>
      </c>
      <c r="AU102" s="15" t="s">
        <v>73</v>
      </c>
      <c r="AY102" s="15" t="s">
        <v>107</v>
      </c>
      <c r="BE102" s="126">
        <f>IF(N102="základní",J102,0)</f>
        <v>0</v>
      </c>
      <c r="BF102" s="126">
        <f>IF(N102="snížená",J102,0)</f>
        <v>0</v>
      </c>
      <c r="BG102" s="126">
        <f>IF(N102="zákl. přenesená",J102,0)</f>
        <v>0</v>
      </c>
      <c r="BH102" s="126">
        <f>IF(N102="sníž. přenesená",J102,0)</f>
        <v>0</v>
      </c>
      <c r="BI102" s="126">
        <f>IF(N102="nulová",J102,0)</f>
        <v>0</v>
      </c>
      <c r="BJ102" s="15" t="s">
        <v>71</v>
      </c>
      <c r="BK102" s="126">
        <f>ROUND(I102*H102,2)</f>
        <v>0</v>
      </c>
      <c r="BL102" s="15" t="s">
        <v>114</v>
      </c>
      <c r="BM102" s="15" t="s">
        <v>142</v>
      </c>
    </row>
    <row r="103" spans="2:65" s="1" customFormat="1" ht="20.45" customHeight="1">
      <c r="B103" s="116"/>
      <c r="C103" s="117" t="s">
        <v>143</v>
      </c>
      <c r="D103" s="117" t="s">
        <v>109</v>
      </c>
      <c r="E103" s="118" t="s">
        <v>144</v>
      </c>
      <c r="F103" s="119" t="s">
        <v>145</v>
      </c>
      <c r="G103" s="120" t="s">
        <v>146</v>
      </c>
      <c r="H103" s="121">
        <v>10.189</v>
      </c>
      <c r="I103" s="122"/>
      <c r="J103" s="122">
        <f>ROUND(I103*H103,2)</f>
        <v>0</v>
      </c>
      <c r="K103" s="119" t="s">
        <v>113</v>
      </c>
      <c r="L103" s="26"/>
      <c r="M103" s="46" t="s">
        <v>1</v>
      </c>
      <c r="N103" s="123" t="s">
        <v>37</v>
      </c>
      <c r="O103" s="124">
        <v>0</v>
      </c>
      <c r="P103" s="124">
        <f>O103*H103</f>
        <v>0</v>
      </c>
      <c r="Q103" s="124">
        <v>0</v>
      </c>
      <c r="R103" s="124">
        <f>Q103*H103</f>
        <v>0</v>
      </c>
      <c r="S103" s="124">
        <v>0</v>
      </c>
      <c r="T103" s="125">
        <f>S103*H103</f>
        <v>0</v>
      </c>
      <c r="AR103" s="15" t="s">
        <v>114</v>
      </c>
      <c r="AT103" s="15" t="s">
        <v>109</v>
      </c>
      <c r="AU103" s="15" t="s">
        <v>73</v>
      </c>
      <c r="AY103" s="15" t="s">
        <v>107</v>
      </c>
      <c r="BE103" s="126">
        <f>IF(N103="základní",J103,0)</f>
        <v>0</v>
      </c>
      <c r="BF103" s="126">
        <f>IF(N103="snížená",J103,0)</f>
        <v>0</v>
      </c>
      <c r="BG103" s="126">
        <f>IF(N103="zákl. přenesená",J103,0)</f>
        <v>0</v>
      </c>
      <c r="BH103" s="126">
        <f>IF(N103="sníž. přenesená",J103,0)</f>
        <v>0</v>
      </c>
      <c r="BI103" s="126">
        <f>IF(N103="nulová",J103,0)</f>
        <v>0</v>
      </c>
      <c r="BJ103" s="15" t="s">
        <v>71</v>
      </c>
      <c r="BK103" s="126">
        <f>ROUND(I103*H103,2)</f>
        <v>0</v>
      </c>
      <c r="BL103" s="15" t="s">
        <v>114</v>
      </c>
      <c r="BM103" s="15" t="s">
        <v>147</v>
      </c>
    </row>
    <row r="104" spans="2:51" s="11" customFormat="1" ht="11.25">
      <c r="B104" s="127"/>
      <c r="D104" s="128" t="s">
        <v>116</v>
      </c>
      <c r="F104" s="130" t="s">
        <v>148</v>
      </c>
      <c r="H104" s="131">
        <v>10.189</v>
      </c>
      <c r="L104" s="127"/>
      <c r="M104" s="132"/>
      <c r="N104" s="133"/>
      <c r="O104" s="133"/>
      <c r="P104" s="133"/>
      <c r="Q104" s="133"/>
      <c r="R104" s="133"/>
      <c r="S104" s="133"/>
      <c r="T104" s="134"/>
      <c r="AT104" s="129" t="s">
        <v>116</v>
      </c>
      <c r="AU104" s="129" t="s">
        <v>73</v>
      </c>
      <c r="AV104" s="11" t="s">
        <v>73</v>
      </c>
      <c r="AW104" s="11" t="s">
        <v>3</v>
      </c>
      <c r="AX104" s="11" t="s">
        <v>71</v>
      </c>
      <c r="AY104" s="129" t="s">
        <v>107</v>
      </c>
    </row>
    <row r="105" spans="2:65" s="1" customFormat="1" ht="20.45" customHeight="1">
      <c r="B105" s="116"/>
      <c r="C105" s="117" t="s">
        <v>149</v>
      </c>
      <c r="D105" s="117" t="s">
        <v>109</v>
      </c>
      <c r="E105" s="118" t="s">
        <v>150</v>
      </c>
      <c r="F105" s="119" t="s">
        <v>151</v>
      </c>
      <c r="G105" s="120" t="s">
        <v>112</v>
      </c>
      <c r="H105" s="121">
        <v>4.849</v>
      </c>
      <c r="I105" s="122"/>
      <c r="J105" s="122">
        <f>ROUND(I105*H105,2)</f>
        <v>0</v>
      </c>
      <c r="K105" s="119" t="s">
        <v>113</v>
      </c>
      <c r="L105" s="26"/>
      <c r="M105" s="46" t="s">
        <v>1</v>
      </c>
      <c r="N105" s="123" t="s">
        <v>37</v>
      </c>
      <c r="O105" s="124">
        <v>0.299</v>
      </c>
      <c r="P105" s="124">
        <f>O105*H105</f>
        <v>1.449851</v>
      </c>
      <c r="Q105" s="124">
        <v>0</v>
      </c>
      <c r="R105" s="124">
        <f>Q105*H105</f>
        <v>0</v>
      </c>
      <c r="S105" s="124">
        <v>0</v>
      </c>
      <c r="T105" s="125">
        <f>S105*H105</f>
        <v>0</v>
      </c>
      <c r="AR105" s="15" t="s">
        <v>114</v>
      </c>
      <c r="AT105" s="15" t="s">
        <v>109</v>
      </c>
      <c r="AU105" s="15" t="s">
        <v>73</v>
      </c>
      <c r="AY105" s="15" t="s">
        <v>107</v>
      </c>
      <c r="BE105" s="126">
        <f>IF(N105="základní",J105,0)</f>
        <v>0</v>
      </c>
      <c r="BF105" s="126">
        <f>IF(N105="snížená",J105,0)</f>
        <v>0</v>
      </c>
      <c r="BG105" s="126">
        <f>IF(N105="zákl. přenesená",J105,0)</f>
        <v>0</v>
      </c>
      <c r="BH105" s="126">
        <f>IF(N105="sníž. přenesená",J105,0)</f>
        <v>0</v>
      </c>
      <c r="BI105" s="126">
        <f>IF(N105="nulová",J105,0)</f>
        <v>0</v>
      </c>
      <c r="BJ105" s="15" t="s">
        <v>71</v>
      </c>
      <c r="BK105" s="126">
        <f>ROUND(I105*H105,2)</f>
        <v>0</v>
      </c>
      <c r="BL105" s="15" t="s">
        <v>114</v>
      </c>
      <c r="BM105" s="15" t="s">
        <v>152</v>
      </c>
    </row>
    <row r="106" spans="2:51" s="13" customFormat="1" ht="11.25">
      <c r="B106" s="142"/>
      <c r="D106" s="128" t="s">
        <v>116</v>
      </c>
      <c r="E106" s="143" t="s">
        <v>1</v>
      </c>
      <c r="F106" s="144" t="s">
        <v>127</v>
      </c>
      <c r="H106" s="143" t="s">
        <v>1</v>
      </c>
      <c r="L106" s="142"/>
      <c r="M106" s="145"/>
      <c r="N106" s="146"/>
      <c r="O106" s="146"/>
      <c r="P106" s="146"/>
      <c r="Q106" s="146"/>
      <c r="R106" s="146"/>
      <c r="S106" s="146"/>
      <c r="T106" s="147"/>
      <c r="AT106" s="143" t="s">
        <v>116</v>
      </c>
      <c r="AU106" s="143" t="s">
        <v>73</v>
      </c>
      <c r="AV106" s="13" t="s">
        <v>71</v>
      </c>
      <c r="AW106" s="13" t="s">
        <v>29</v>
      </c>
      <c r="AX106" s="13" t="s">
        <v>66</v>
      </c>
      <c r="AY106" s="143" t="s">
        <v>107</v>
      </c>
    </row>
    <row r="107" spans="2:51" s="11" customFormat="1" ht="11.25">
      <c r="B107" s="127"/>
      <c r="D107" s="128" t="s">
        <v>116</v>
      </c>
      <c r="E107" s="129" t="s">
        <v>1</v>
      </c>
      <c r="F107" s="130" t="s">
        <v>128</v>
      </c>
      <c r="H107" s="131">
        <v>11.024</v>
      </c>
      <c r="L107" s="127"/>
      <c r="M107" s="132"/>
      <c r="N107" s="133"/>
      <c r="O107" s="133"/>
      <c r="P107" s="133"/>
      <c r="Q107" s="133"/>
      <c r="R107" s="133"/>
      <c r="S107" s="133"/>
      <c r="T107" s="134"/>
      <c r="AT107" s="129" t="s">
        <v>116</v>
      </c>
      <c r="AU107" s="129" t="s">
        <v>73</v>
      </c>
      <c r="AV107" s="11" t="s">
        <v>73</v>
      </c>
      <c r="AW107" s="11" t="s">
        <v>29</v>
      </c>
      <c r="AX107" s="11" t="s">
        <v>66</v>
      </c>
      <c r="AY107" s="129" t="s">
        <v>107</v>
      </c>
    </row>
    <row r="108" spans="2:51" s="13" customFormat="1" ht="11.25">
      <c r="B108" s="142"/>
      <c r="D108" s="128" t="s">
        <v>116</v>
      </c>
      <c r="E108" s="143" t="s">
        <v>1</v>
      </c>
      <c r="F108" s="144" t="s">
        <v>153</v>
      </c>
      <c r="H108" s="143" t="s">
        <v>1</v>
      </c>
      <c r="L108" s="142"/>
      <c r="M108" s="145"/>
      <c r="N108" s="146"/>
      <c r="O108" s="146"/>
      <c r="P108" s="146"/>
      <c r="Q108" s="146"/>
      <c r="R108" s="146"/>
      <c r="S108" s="146"/>
      <c r="T108" s="147"/>
      <c r="AT108" s="143" t="s">
        <v>116</v>
      </c>
      <c r="AU108" s="143" t="s">
        <v>73</v>
      </c>
      <c r="AV108" s="13" t="s">
        <v>71</v>
      </c>
      <c r="AW108" s="13" t="s">
        <v>29</v>
      </c>
      <c r="AX108" s="13" t="s">
        <v>66</v>
      </c>
      <c r="AY108" s="143" t="s">
        <v>107</v>
      </c>
    </row>
    <row r="109" spans="2:51" s="11" customFormat="1" ht="11.25">
      <c r="B109" s="127"/>
      <c r="D109" s="128" t="s">
        <v>116</v>
      </c>
      <c r="E109" s="129" t="s">
        <v>1</v>
      </c>
      <c r="F109" s="130" t="s">
        <v>154</v>
      </c>
      <c r="H109" s="131">
        <v>-5.3</v>
      </c>
      <c r="L109" s="127"/>
      <c r="M109" s="132"/>
      <c r="N109" s="133"/>
      <c r="O109" s="133"/>
      <c r="P109" s="133"/>
      <c r="Q109" s="133"/>
      <c r="R109" s="133"/>
      <c r="S109" s="133"/>
      <c r="T109" s="134"/>
      <c r="AT109" s="129" t="s">
        <v>116</v>
      </c>
      <c r="AU109" s="129" t="s">
        <v>73</v>
      </c>
      <c r="AV109" s="11" t="s">
        <v>73</v>
      </c>
      <c r="AW109" s="11" t="s">
        <v>29</v>
      </c>
      <c r="AX109" s="11" t="s">
        <v>66</v>
      </c>
      <c r="AY109" s="129" t="s">
        <v>107</v>
      </c>
    </row>
    <row r="110" spans="2:51" s="11" customFormat="1" ht="11.25">
      <c r="B110" s="127"/>
      <c r="D110" s="128" t="s">
        <v>116</v>
      </c>
      <c r="E110" s="129" t="s">
        <v>1</v>
      </c>
      <c r="F110" s="130" t="s">
        <v>155</v>
      </c>
      <c r="H110" s="131">
        <v>-0.398</v>
      </c>
      <c r="L110" s="127"/>
      <c r="M110" s="132"/>
      <c r="N110" s="133"/>
      <c r="O110" s="133"/>
      <c r="P110" s="133"/>
      <c r="Q110" s="133"/>
      <c r="R110" s="133"/>
      <c r="S110" s="133"/>
      <c r="T110" s="134"/>
      <c r="AT110" s="129" t="s">
        <v>116</v>
      </c>
      <c r="AU110" s="129" t="s">
        <v>73</v>
      </c>
      <c r="AV110" s="11" t="s">
        <v>73</v>
      </c>
      <c r="AW110" s="11" t="s">
        <v>29</v>
      </c>
      <c r="AX110" s="11" t="s">
        <v>66</v>
      </c>
      <c r="AY110" s="129" t="s">
        <v>107</v>
      </c>
    </row>
    <row r="111" spans="2:51" s="11" customFormat="1" ht="11.25">
      <c r="B111" s="127"/>
      <c r="D111" s="128" t="s">
        <v>116</v>
      </c>
      <c r="E111" s="129" t="s">
        <v>1</v>
      </c>
      <c r="F111" s="130" t="s">
        <v>156</v>
      </c>
      <c r="H111" s="131">
        <v>-0.477</v>
      </c>
      <c r="L111" s="127"/>
      <c r="M111" s="132"/>
      <c r="N111" s="133"/>
      <c r="O111" s="133"/>
      <c r="P111" s="133"/>
      <c r="Q111" s="133"/>
      <c r="R111" s="133"/>
      <c r="S111" s="133"/>
      <c r="T111" s="134"/>
      <c r="AT111" s="129" t="s">
        <v>116</v>
      </c>
      <c r="AU111" s="129" t="s">
        <v>73</v>
      </c>
      <c r="AV111" s="11" t="s">
        <v>73</v>
      </c>
      <c r="AW111" s="11" t="s">
        <v>29</v>
      </c>
      <c r="AX111" s="11" t="s">
        <v>66</v>
      </c>
      <c r="AY111" s="129" t="s">
        <v>107</v>
      </c>
    </row>
    <row r="112" spans="2:51" s="12" customFormat="1" ht="11.25">
      <c r="B112" s="135"/>
      <c r="D112" s="128" t="s">
        <v>116</v>
      </c>
      <c r="E112" s="136" t="s">
        <v>1</v>
      </c>
      <c r="F112" s="137" t="s">
        <v>119</v>
      </c>
      <c r="H112" s="138">
        <v>4.848999999999999</v>
      </c>
      <c r="L112" s="135"/>
      <c r="M112" s="139"/>
      <c r="N112" s="140"/>
      <c r="O112" s="140"/>
      <c r="P112" s="140"/>
      <c r="Q112" s="140"/>
      <c r="R112" s="140"/>
      <c r="S112" s="140"/>
      <c r="T112" s="141"/>
      <c r="AT112" s="136" t="s">
        <v>116</v>
      </c>
      <c r="AU112" s="136" t="s">
        <v>73</v>
      </c>
      <c r="AV112" s="12" t="s">
        <v>114</v>
      </c>
      <c r="AW112" s="12" t="s">
        <v>29</v>
      </c>
      <c r="AX112" s="12" t="s">
        <v>71</v>
      </c>
      <c r="AY112" s="136" t="s">
        <v>107</v>
      </c>
    </row>
    <row r="113" spans="2:63" s="10" customFormat="1" ht="22.9" customHeight="1">
      <c r="B113" s="104"/>
      <c r="D113" s="105" t="s">
        <v>65</v>
      </c>
      <c r="E113" s="114" t="s">
        <v>73</v>
      </c>
      <c r="F113" s="114" t="s">
        <v>157</v>
      </c>
      <c r="J113" s="115">
        <f>BK113</f>
        <v>0</v>
      </c>
      <c r="L113" s="104"/>
      <c r="M113" s="108"/>
      <c r="N113" s="109"/>
      <c r="O113" s="109"/>
      <c r="P113" s="110">
        <f>SUM(P114:P141)</f>
        <v>38.739017999999994</v>
      </c>
      <c r="Q113" s="109"/>
      <c r="R113" s="110">
        <f>SUM(R114:R141)</f>
        <v>19.25864025</v>
      </c>
      <c r="S113" s="109"/>
      <c r="T113" s="111">
        <f>SUM(T114:T141)</f>
        <v>0</v>
      </c>
      <c r="AR113" s="105" t="s">
        <v>71</v>
      </c>
      <c r="AT113" s="112" t="s">
        <v>65</v>
      </c>
      <c r="AU113" s="112" t="s">
        <v>71</v>
      </c>
      <c r="AY113" s="105" t="s">
        <v>107</v>
      </c>
      <c r="BK113" s="113">
        <f>SUM(BK114:BK141)</f>
        <v>0</v>
      </c>
    </row>
    <row r="114" spans="2:65" s="1" customFormat="1" ht="20.45" customHeight="1">
      <c r="B114" s="116"/>
      <c r="C114" s="117" t="s">
        <v>158</v>
      </c>
      <c r="D114" s="117" t="s">
        <v>109</v>
      </c>
      <c r="E114" s="118" t="s">
        <v>159</v>
      </c>
      <c r="F114" s="119" t="s">
        <v>160</v>
      </c>
      <c r="G114" s="120" t="s">
        <v>112</v>
      </c>
      <c r="H114" s="121">
        <v>0.848</v>
      </c>
      <c r="I114" s="122"/>
      <c r="J114" s="122">
        <f>ROUND(I114*H114,2)</f>
        <v>0</v>
      </c>
      <c r="K114" s="119" t="s">
        <v>113</v>
      </c>
      <c r="L114" s="26"/>
      <c r="M114" s="46" t="s">
        <v>1</v>
      </c>
      <c r="N114" s="123" t="s">
        <v>37</v>
      </c>
      <c r="O114" s="124">
        <v>0.584</v>
      </c>
      <c r="P114" s="124">
        <f>O114*H114</f>
        <v>0.49523199999999995</v>
      </c>
      <c r="Q114" s="124">
        <v>2.25634</v>
      </c>
      <c r="R114" s="124">
        <f>Q114*H114</f>
        <v>1.9133763199999998</v>
      </c>
      <c r="S114" s="124">
        <v>0</v>
      </c>
      <c r="T114" s="125">
        <f>S114*H114</f>
        <v>0</v>
      </c>
      <c r="AR114" s="15" t="s">
        <v>114</v>
      </c>
      <c r="AT114" s="15" t="s">
        <v>109</v>
      </c>
      <c r="AU114" s="15" t="s">
        <v>73</v>
      </c>
      <c r="AY114" s="15" t="s">
        <v>107</v>
      </c>
      <c r="BE114" s="126">
        <f>IF(N114="základní",J114,0)</f>
        <v>0</v>
      </c>
      <c r="BF114" s="126">
        <f>IF(N114="snížená",J114,0)</f>
        <v>0</v>
      </c>
      <c r="BG114" s="126">
        <f>IF(N114="zákl. přenesená",J114,0)</f>
        <v>0</v>
      </c>
      <c r="BH114" s="126">
        <f>IF(N114="sníž. přenesená",J114,0)</f>
        <v>0</v>
      </c>
      <c r="BI114" s="126">
        <f>IF(N114="nulová",J114,0)</f>
        <v>0</v>
      </c>
      <c r="BJ114" s="15" t="s">
        <v>71</v>
      </c>
      <c r="BK114" s="126">
        <f>ROUND(I114*H114,2)</f>
        <v>0</v>
      </c>
      <c r="BL114" s="15" t="s">
        <v>114</v>
      </c>
      <c r="BM114" s="15" t="s">
        <v>161</v>
      </c>
    </row>
    <row r="115" spans="2:51" s="11" customFormat="1" ht="11.25">
      <c r="B115" s="127"/>
      <c r="D115" s="128" t="s">
        <v>116</v>
      </c>
      <c r="E115" s="129" t="s">
        <v>1</v>
      </c>
      <c r="F115" s="130" t="s">
        <v>162</v>
      </c>
      <c r="H115" s="131">
        <v>0.371</v>
      </c>
      <c r="L115" s="127"/>
      <c r="M115" s="132"/>
      <c r="N115" s="133"/>
      <c r="O115" s="133"/>
      <c r="P115" s="133"/>
      <c r="Q115" s="133"/>
      <c r="R115" s="133"/>
      <c r="S115" s="133"/>
      <c r="T115" s="134"/>
      <c r="AT115" s="129" t="s">
        <v>116</v>
      </c>
      <c r="AU115" s="129" t="s">
        <v>73</v>
      </c>
      <c r="AV115" s="11" t="s">
        <v>73</v>
      </c>
      <c r="AW115" s="11" t="s">
        <v>29</v>
      </c>
      <c r="AX115" s="11" t="s">
        <v>66</v>
      </c>
      <c r="AY115" s="129" t="s">
        <v>107</v>
      </c>
    </row>
    <row r="116" spans="2:51" s="11" customFormat="1" ht="11.25">
      <c r="B116" s="127"/>
      <c r="D116" s="128" t="s">
        <v>116</v>
      </c>
      <c r="E116" s="129" t="s">
        <v>1</v>
      </c>
      <c r="F116" s="130" t="s">
        <v>163</v>
      </c>
      <c r="H116" s="131">
        <v>0.477</v>
      </c>
      <c r="L116" s="127"/>
      <c r="M116" s="132"/>
      <c r="N116" s="133"/>
      <c r="O116" s="133"/>
      <c r="P116" s="133"/>
      <c r="Q116" s="133"/>
      <c r="R116" s="133"/>
      <c r="S116" s="133"/>
      <c r="T116" s="134"/>
      <c r="AT116" s="129" t="s">
        <v>116</v>
      </c>
      <c r="AU116" s="129" t="s">
        <v>73</v>
      </c>
      <c r="AV116" s="11" t="s">
        <v>73</v>
      </c>
      <c r="AW116" s="11" t="s">
        <v>29</v>
      </c>
      <c r="AX116" s="11" t="s">
        <v>66</v>
      </c>
      <c r="AY116" s="129" t="s">
        <v>107</v>
      </c>
    </row>
    <row r="117" spans="2:51" s="12" customFormat="1" ht="11.25">
      <c r="B117" s="135"/>
      <c r="D117" s="128" t="s">
        <v>116</v>
      </c>
      <c r="E117" s="136" t="s">
        <v>1</v>
      </c>
      <c r="F117" s="137" t="s">
        <v>119</v>
      </c>
      <c r="H117" s="138">
        <v>0.848</v>
      </c>
      <c r="L117" s="135"/>
      <c r="M117" s="139"/>
      <c r="N117" s="140"/>
      <c r="O117" s="140"/>
      <c r="P117" s="140"/>
      <c r="Q117" s="140"/>
      <c r="R117" s="140"/>
      <c r="S117" s="140"/>
      <c r="T117" s="141"/>
      <c r="AT117" s="136" t="s">
        <v>116</v>
      </c>
      <c r="AU117" s="136" t="s">
        <v>73</v>
      </c>
      <c r="AV117" s="12" t="s">
        <v>114</v>
      </c>
      <c r="AW117" s="12" t="s">
        <v>29</v>
      </c>
      <c r="AX117" s="12" t="s">
        <v>71</v>
      </c>
      <c r="AY117" s="136" t="s">
        <v>107</v>
      </c>
    </row>
    <row r="118" spans="2:65" s="1" customFormat="1" ht="20.45" customHeight="1">
      <c r="B118" s="116"/>
      <c r="C118" s="117" t="s">
        <v>164</v>
      </c>
      <c r="D118" s="117" t="s">
        <v>109</v>
      </c>
      <c r="E118" s="118" t="s">
        <v>165</v>
      </c>
      <c r="F118" s="119" t="s">
        <v>166</v>
      </c>
      <c r="G118" s="120" t="s">
        <v>112</v>
      </c>
      <c r="H118" s="121">
        <v>4.452</v>
      </c>
      <c r="I118" s="122"/>
      <c r="J118" s="122">
        <f>ROUND(I118*H118,2)</f>
        <v>0</v>
      </c>
      <c r="K118" s="119" t="s">
        <v>113</v>
      </c>
      <c r="L118" s="26"/>
      <c r="M118" s="46" t="s">
        <v>1</v>
      </c>
      <c r="N118" s="123" t="s">
        <v>37</v>
      </c>
      <c r="O118" s="124">
        <v>0.629</v>
      </c>
      <c r="P118" s="124">
        <f>O118*H118</f>
        <v>2.800308</v>
      </c>
      <c r="Q118" s="124">
        <v>2.45329</v>
      </c>
      <c r="R118" s="124">
        <f>Q118*H118</f>
        <v>10.92204708</v>
      </c>
      <c r="S118" s="124">
        <v>0</v>
      </c>
      <c r="T118" s="125">
        <f>S118*H118</f>
        <v>0</v>
      </c>
      <c r="AR118" s="15" t="s">
        <v>114</v>
      </c>
      <c r="AT118" s="15" t="s">
        <v>109</v>
      </c>
      <c r="AU118" s="15" t="s">
        <v>73</v>
      </c>
      <c r="AY118" s="15" t="s">
        <v>107</v>
      </c>
      <c r="BE118" s="126">
        <f>IF(N118="základní",J118,0)</f>
        <v>0</v>
      </c>
      <c r="BF118" s="126">
        <f>IF(N118="snížená",J118,0)</f>
        <v>0</v>
      </c>
      <c r="BG118" s="126">
        <f>IF(N118="zákl. přenesená",J118,0)</f>
        <v>0</v>
      </c>
      <c r="BH118" s="126">
        <f>IF(N118="sníž. přenesená",J118,0)</f>
        <v>0</v>
      </c>
      <c r="BI118" s="126">
        <f>IF(N118="nulová",J118,0)</f>
        <v>0</v>
      </c>
      <c r="BJ118" s="15" t="s">
        <v>71</v>
      </c>
      <c r="BK118" s="126">
        <f>ROUND(I118*H118,2)</f>
        <v>0</v>
      </c>
      <c r="BL118" s="15" t="s">
        <v>114</v>
      </c>
      <c r="BM118" s="15" t="s">
        <v>167</v>
      </c>
    </row>
    <row r="119" spans="2:51" s="11" customFormat="1" ht="11.25">
      <c r="B119" s="127"/>
      <c r="D119" s="128" t="s">
        <v>116</v>
      </c>
      <c r="E119" s="129" t="s">
        <v>1</v>
      </c>
      <c r="F119" s="130" t="s">
        <v>168</v>
      </c>
      <c r="H119" s="131">
        <v>1.908</v>
      </c>
      <c r="L119" s="127"/>
      <c r="M119" s="132"/>
      <c r="N119" s="133"/>
      <c r="O119" s="133"/>
      <c r="P119" s="133"/>
      <c r="Q119" s="133"/>
      <c r="R119" s="133"/>
      <c r="S119" s="133"/>
      <c r="T119" s="134"/>
      <c r="AT119" s="129" t="s">
        <v>116</v>
      </c>
      <c r="AU119" s="129" t="s">
        <v>73</v>
      </c>
      <c r="AV119" s="11" t="s">
        <v>73</v>
      </c>
      <c r="AW119" s="11" t="s">
        <v>29</v>
      </c>
      <c r="AX119" s="11" t="s">
        <v>66</v>
      </c>
      <c r="AY119" s="129" t="s">
        <v>107</v>
      </c>
    </row>
    <row r="120" spans="2:51" s="11" customFormat="1" ht="11.25">
      <c r="B120" s="127"/>
      <c r="D120" s="128" t="s">
        <v>116</v>
      </c>
      <c r="E120" s="129" t="s">
        <v>1</v>
      </c>
      <c r="F120" s="130" t="s">
        <v>169</v>
      </c>
      <c r="H120" s="131">
        <v>2.544</v>
      </c>
      <c r="L120" s="127"/>
      <c r="M120" s="132"/>
      <c r="N120" s="133"/>
      <c r="O120" s="133"/>
      <c r="P120" s="133"/>
      <c r="Q120" s="133"/>
      <c r="R120" s="133"/>
      <c r="S120" s="133"/>
      <c r="T120" s="134"/>
      <c r="AT120" s="129" t="s">
        <v>116</v>
      </c>
      <c r="AU120" s="129" t="s">
        <v>73</v>
      </c>
      <c r="AV120" s="11" t="s">
        <v>73</v>
      </c>
      <c r="AW120" s="11" t="s">
        <v>29</v>
      </c>
      <c r="AX120" s="11" t="s">
        <v>66</v>
      </c>
      <c r="AY120" s="129" t="s">
        <v>107</v>
      </c>
    </row>
    <row r="121" spans="2:51" s="12" customFormat="1" ht="11.25">
      <c r="B121" s="135"/>
      <c r="D121" s="128" t="s">
        <v>116</v>
      </c>
      <c r="E121" s="136" t="s">
        <v>1</v>
      </c>
      <c r="F121" s="137" t="s">
        <v>119</v>
      </c>
      <c r="H121" s="138">
        <v>4.452</v>
      </c>
      <c r="L121" s="135"/>
      <c r="M121" s="139"/>
      <c r="N121" s="140"/>
      <c r="O121" s="140"/>
      <c r="P121" s="140"/>
      <c r="Q121" s="140"/>
      <c r="R121" s="140"/>
      <c r="S121" s="140"/>
      <c r="T121" s="141"/>
      <c r="AT121" s="136" t="s">
        <v>116</v>
      </c>
      <c r="AU121" s="136" t="s">
        <v>73</v>
      </c>
      <c r="AV121" s="12" t="s">
        <v>114</v>
      </c>
      <c r="AW121" s="12" t="s">
        <v>29</v>
      </c>
      <c r="AX121" s="12" t="s">
        <v>71</v>
      </c>
      <c r="AY121" s="136" t="s">
        <v>107</v>
      </c>
    </row>
    <row r="122" spans="2:65" s="1" customFormat="1" ht="20.45" customHeight="1">
      <c r="B122" s="116"/>
      <c r="C122" s="117" t="s">
        <v>170</v>
      </c>
      <c r="D122" s="117" t="s">
        <v>109</v>
      </c>
      <c r="E122" s="118" t="s">
        <v>171</v>
      </c>
      <c r="F122" s="119" t="s">
        <v>172</v>
      </c>
      <c r="G122" s="120" t="s">
        <v>173</v>
      </c>
      <c r="H122" s="121">
        <v>19.26</v>
      </c>
      <c r="I122" s="122"/>
      <c r="J122" s="122">
        <f>ROUND(I122*H122,2)</f>
        <v>0</v>
      </c>
      <c r="K122" s="119" t="s">
        <v>113</v>
      </c>
      <c r="L122" s="26"/>
      <c r="M122" s="46" t="s">
        <v>1</v>
      </c>
      <c r="N122" s="123" t="s">
        <v>37</v>
      </c>
      <c r="O122" s="124">
        <v>0.247</v>
      </c>
      <c r="P122" s="124">
        <f>O122*H122</f>
        <v>4.75722</v>
      </c>
      <c r="Q122" s="124">
        <v>0.00269</v>
      </c>
      <c r="R122" s="124">
        <f>Q122*H122</f>
        <v>0.051809400000000005</v>
      </c>
      <c r="S122" s="124">
        <v>0</v>
      </c>
      <c r="T122" s="125">
        <f>S122*H122</f>
        <v>0</v>
      </c>
      <c r="AR122" s="15" t="s">
        <v>114</v>
      </c>
      <c r="AT122" s="15" t="s">
        <v>109</v>
      </c>
      <c r="AU122" s="15" t="s">
        <v>73</v>
      </c>
      <c r="AY122" s="15" t="s">
        <v>107</v>
      </c>
      <c r="BE122" s="126">
        <f>IF(N122="základní",J122,0)</f>
        <v>0</v>
      </c>
      <c r="BF122" s="126">
        <f>IF(N122="snížená",J122,0)</f>
        <v>0</v>
      </c>
      <c r="BG122" s="126">
        <f>IF(N122="zákl. přenesená",J122,0)</f>
        <v>0</v>
      </c>
      <c r="BH122" s="126">
        <f>IF(N122="sníž. přenesená",J122,0)</f>
        <v>0</v>
      </c>
      <c r="BI122" s="126">
        <f>IF(N122="nulová",J122,0)</f>
        <v>0</v>
      </c>
      <c r="BJ122" s="15" t="s">
        <v>71</v>
      </c>
      <c r="BK122" s="126">
        <f>ROUND(I122*H122,2)</f>
        <v>0</v>
      </c>
      <c r="BL122" s="15" t="s">
        <v>114</v>
      </c>
      <c r="BM122" s="15" t="s">
        <v>174</v>
      </c>
    </row>
    <row r="123" spans="2:51" s="11" customFormat="1" ht="11.25">
      <c r="B123" s="127"/>
      <c r="D123" s="128" t="s">
        <v>116</v>
      </c>
      <c r="E123" s="129" t="s">
        <v>1</v>
      </c>
      <c r="F123" s="130" t="s">
        <v>175</v>
      </c>
      <c r="H123" s="131">
        <v>1.8</v>
      </c>
      <c r="L123" s="127"/>
      <c r="M123" s="132"/>
      <c r="N123" s="133"/>
      <c r="O123" s="133"/>
      <c r="P123" s="133"/>
      <c r="Q123" s="133"/>
      <c r="R123" s="133"/>
      <c r="S123" s="133"/>
      <c r="T123" s="134"/>
      <c r="AT123" s="129" t="s">
        <v>116</v>
      </c>
      <c r="AU123" s="129" t="s">
        <v>73</v>
      </c>
      <c r="AV123" s="11" t="s">
        <v>73</v>
      </c>
      <c r="AW123" s="11" t="s">
        <v>29</v>
      </c>
      <c r="AX123" s="11" t="s">
        <v>66</v>
      </c>
      <c r="AY123" s="129" t="s">
        <v>107</v>
      </c>
    </row>
    <row r="124" spans="2:51" s="11" customFormat="1" ht="11.25">
      <c r="B124" s="127"/>
      <c r="D124" s="128" t="s">
        <v>116</v>
      </c>
      <c r="E124" s="129" t="s">
        <v>1</v>
      </c>
      <c r="F124" s="130" t="s">
        <v>176</v>
      </c>
      <c r="H124" s="131">
        <v>1.86</v>
      </c>
      <c r="L124" s="127"/>
      <c r="M124" s="132"/>
      <c r="N124" s="133"/>
      <c r="O124" s="133"/>
      <c r="P124" s="133"/>
      <c r="Q124" s="133"/>
      <c r="R124" s="133"/>
      <c r="S124" s="133"/>
      <c r="T124" s="134"/>
      <c r="AT124" s="129" t="s">
        <v>116</v>
      </c>
      <c r="AU124" s="129" t="s">
        <v>73</v>
      </c>
      <c r="AV124" s="11" t="s">
        <v>73</v>
      </c>
      <c r="AW124" s="11" t="s">
        <v>29</v>
      </c>
      <c r="AX124" s="11" t="s">
        <v>66</v>
      </c>
      <c r="AY124" s="129" t="s">
        <v>107</v>
      </c>
    </row>
    <row r="125" spans="2:51" s="11" customFormat="1" ht="11.25">
      <c r="B125" s="127"/>
      <c r="D125" s="128" t="s">
        <v>116</v>
      </c>
      <c r="E125" s="129" t="s">
        <v>1</v>
      </c>
      <c r="F125" s="130" t="s">
        <v>177</v>
      </c>
      <c r="H125" s="131">
        <v>7.67</v>
      </c>
      <c r="L125" s="127"/>
      <c r="M125" s="132"/>
      <c r="N125" s="133"/>
      <c r="O125" s="133"/>
      <c r="P125" s="133"/>
      <c r="Q125" s="133"/>
      <c r="R125" s="133"/>
      <c r="S125" s="133"/>
      <c r="T125" s="134"/>
      <c r="AT125" s="129" t="s">
        <v>116</v>
      </c>
      <c r="AU125" s="129" t="s">
        <v>73</v>
      </c>
      <c r="AV125" s="11" t="s">
        <v>73</v>
      </c>
      <c r="AW125" s="11" t="s">
        <v>29</v>
      </c>
      <c r="AX125" s="11" t="s">
        <v>66</v>
      </c>
      <c r="AY125" s="129" t="s">
        <v>107</v>
      </c>
    </row>
    <row r="126" spans="2:51" s="11" customFormat="1" ht="11.25">
      <c r="B126" s="127"/>
      <c r="D126" s="128" t="s">
        <v>116</v>
      </c>
      <c r="E126" s="129" t="s">
        <v>1</v>
      </c>
      <c r="F126" s="130" t="s">
        <v>178</v>
      </c>
      <c r="H126" s="131">
        <v>7.93</v>
      </c>
      <c r="L126" s="127"/>
      <c r="M126" s="132"/>
      <c r="N126" s="133"/>
      <c r="O126" s="133"/>
      <c r="P126" s="133"/>
      <c r="Q126" s="133"/>
      <c r="R126" s="133"/>
      <c r="S126" s="133"/>
      <c r="T126" s="134"/>
      <c r="AT126" s="129" t="s">
        <v>116</v>
      </c>
      <c r="AU126" s="129" t="s">
        <v>73</v>
      </c>
      <c r="AV126" s="11" t="s">
        <v>73</v>
      </c>
      <c r="AW126" s="11" t="s">
        <v>29</v>
      </c>
      <c r="AX126" s="11" t="s">
        <v>66</v>
      </c>
      <c r="AY126" s="129" t="s">
        <v>107</v>
      </c>
    </row>
    <row r="127" spans="2:51" s="12" customFormat="1" ht="11.25">
      <c r="B127" s="135"/>
      <c r="D127" s="128" t="s">
        <v>116</v>
      </c>
      <c r="E127" s="136" t="s">
        <v>1</v>
      </c>
      <c r="F127" s="137" t="s">
        <v>119</v>
      </c>
      <c r="H127" s="138">
        <v>19.259999999999998</v>
      </c>
      <c r="L127" s="135"/>
      <c r="M127" s="139"/>
      <c r="N127" s="140"/>
      <c r="O127" s="140"/>
      <c r="P127" s="140"/>
      <c r="Q127" s="140"/>
      <c r="R127" s="140"/>
      <c r="S127" s="140"/>
      <c r="T127" s="141"/>
      <c r="AT127" s="136" t="s">
        <v>116</v>
      </c>
      <c r="AU127" s="136" t="s">
        <v>73</v>
      </c>
      <c r="AV127" s="12" t="s">
        <v>114</v>
      </c>
      <c r="AW127" s="12" t="s">
        <v>29</v>
      </c>
      <c r="AX127" s="12" t="s">
        <v>71</v>
      </c>
      <c r="AY127" s="136" t="s">
        <v>107</v>
      </c>
    </row>
    <row r="128" spans="2:65" s="1" customFormat="1" ht="20.45" customHeight="1">
      <c r="B128" s="116"/>
      <c r="C128" s="117" t="s">
        <v>179</v>
      </c>
      <c r="D128" s="117" t="s">
        <v>109</v>
      </c>
      <c r="E128" s="118" t="s">
        <v>180</v>
      </c>
      <c r="F128" s="119" t="s">
        <v>181</v>
      </c>
      <c r="G128" s="120" t="s">
        <v>173</v>
      </c>
      <c r="H128" s="121">
        <v>19.26</v>
      </c>
      <c r="I128" s="122"/>
      <c r="J128" s="122">
        <f>ROUND(I128*H128,2)</f>
        <v>0</v>
      </c>
      <c r="K128" s="119" t="s">
        <v>113</v>
      </c>
      <c r="L128" s="26"/>
      <c r="M128" s="46" t="s">
        <v>1</v>
      </c>
      <c r="N128" s="123" t="s">
        <v>37</v>
      </c>
      <c r="O128" s="124">
        <v>0.083</v>
      </c>
      <c r="P128" s="124">
        <f>O128*H128</f>
        <v>1.5985800000000001</v>
      </c>
      <c r="Q128" s="124">
        <v>0</v>
      </c>
      <c r="R128" s="124">
        <f>Q128*H128</f>
        <v>0</v>
      </c>
      <c r="S128" s="124">
        <v>0</v>
      </c>
      <c r="T128" s="125">
        <f>S128*H128</f>
        <v>0</v>
      </c>
      <c r="AR128" s="15" t="s">
        <v>114</v>
      </c>
      <c r="AT128" s="15" t="s">
        <v>109</v>
      </c>
      <c r="AU128" s="15" t="s">
        <v>73</v>
      </c>
      <c r="AY128" s="15" t="s">
        <v>107</v>
      </c>
      <c r="BE128" s="126">
        <f>IF(N128="základní",J128,0)</f>
        <v>0</v>
      </c>
      <c r="BF128" s="126">
        <f>IF(N128="snížená",J128,0)</f>
        <v>0</v>
      </c>
      <c r="BG128" s="126">
        <f>IF(N128="zákl. přenesená",J128,0)</f>
        <v>0</v>
      </c>
      <c r="BH128" s="126">
        <f>IF(N128="sníž. přenesená",J128,0)</f>
        <v>0</v>
      </c>
      <c r="BI128" s="126">
        <f>IF(N128="nulová",J128,0)</f>
        <v>0</v>
      </c>
      <c r="BJ128" s="15" t="s">
        <v>71</v>
      </c>
      <c r="BK128" s="126">
        <f>ROUND(I128*H128,2)</f>
        <v>0</v>
      </c>
      <c r="BL128" s="15" t="s">
        <v>114</v>
      </c>
      <c r="BM128" s="15" t="s">
        <v>182</v>
      </c>
    </row>
    <row r="129" spans="2:65" s="1" customFormat="1" ht="20.45" customHeight="1">
      <c r="B129" s="116"/>
      <c r="C129" s="117" t="s">
        <v>183</v>
      </c>
      <c r="D129" s="117" t="s">
        <v>109</v>
      </c>
      <c r="E129" s="118" t="s">
        <v>184</v>
      </c>
      <c r="F129" s="119" t="s">
        <v>185</v>
      </c>
      <c r="G129" s="120" t="s">
        <v>146</v>
      </c>
      <c r="H129" s="121">
        <v>0.334</v>
      </c>
      <c r="I129" s="122"/>
      <c r="J129" s="122">
        <f>ROUND(I129*H129,2)</f>
        <v>0</v>
      </c>
      <c r="K129" s="119" t="s">
        <v>113</v>
      </c>
      <c r="L129" s="26"/>
      <c r="M129" s="46" t="s">
        <v>1</v>
      </c>
      <c r="N129" s="123" t="s">
        <v>37</v>
      </c>
      <c r="O129" s="124">
        <v>32.821</v>
      </c>
      <c r="P129" s="124">
        <f>O129*H129</f>
        <v>10.962214</v>
      </c>
      <c r="Q129" s="124">
        <v>1.06017</v>
      </c>
      <c r="R129" s="124">
        <f>Q129*H129</f>
        <v>0.35409678000000006</v>
      </c>
      <c r="S129" s="124">
        <v>0</v>
      </c>
      <c r="T129" s="125">
        <f>S129*H129</f>
        <v>0</v>
      </c>
      <c r="AR129" s="15" t="s">
        <v>114</v>
      </c>
      <c r="AT129" s="15" t="s">
        <v>109</v>
      </c>
      <c r="AU129" s="15" t="s">
        <v>73</v>
      </c>
      <c r="AY129" s="15" t="s">
        <v>107</v>
      </c>
      <c r="BE129" s="126">
        <f>IF(N129="základní",J129,0)</f>
        <v>0</v>
      </c>
      <c r="BF129" s="126">
        <f>IF(N129="snížená",J129,0)</f>
        <v>0</v>
      </c>
      <c r="BG129" s="126">
        <f>IF(N129="zákl. přenesená",J129,0)</f>
        <v>0</v>
      </c>
      <c r="BH129" s="126">
        <f>IF(N129="sníž. přenesená",J129,0)</f>
        <v>0</v>
      </c>
      <c r="BI129" s="126">
        <f>IF(N129="nulová",J129,0)</f>
        <v>0</v>
      </c>
      <c r="BJ129" s="15" t="s">
        <v>71</v>
      </c>
      <c r="BK129" s="126">
        <f>ROUND(I129*H129,2)</f>
        <v>0</v>
      </c>
      <c r="BL129" s="15" t="s">
        <v>114</v>
      </c>
      <c r="BM129" s="15" t="s">
        <v>186</v>
      </c>
    </row>
    <row r="130" spans="2:51" s="13" customFormat="1" ht="11.25">
      <c r="B130" s="142"/>
      <c r="D130" s="128" t="s">
        <v>116</v>
      </c>
      <c r="E130" s="143" t="s">
        <v>1</v>
      </c>
      <c r="F130" s="144" t="s">
        <v>187</v>
      </c>
      <c r="H130" s="143" t="s">
        <v>1</v>
      </c>
      <c r="L130" s="142"/>
      <c r="M130" s="145"/>
      <c r="N130" s="146"/>
      <c r="O130" s="146"/>
      <c r="P130" s="146"/>
      <c r="Q130" s="146"/>
      <c r="R130" s="146"/>
      <c r="S130" s="146"/>
      <c r="T130" s="147"/>
      <c r="AT130" s="143" t="s">
        <v>116</v>
      </c>
      <c r="AU130" s="143" t="s">
        <v>73</v>
      </c>
      <c r="AV130" s="13" t="s">
        <v>71</v>
      </c>
      <c r="AW130" s="13" t="s">
        <v>29</v>
      </c>
      <c r="AX130" s="13" t="s">
        <v>66</v>
      </c>
      <c r="AY130" s="143" t="s">
        <v>107</v>
      </c>
    </row>
    <row r="131" spans="2:51" s="13" customFormat="1" ht="11.25">
      <c r="B131" s="142"/>
      <c r="D131" s="128" t="s">
        <v>116</v>
      </c>
      <c r="E131" s="143" t="s">
        <v>1</v>
      </c>
      <c r="F131" s="144" t="s">
        <v>188</v>
      </c>
      <c r="H131" s="143" t="s">
        <v>1</v>
      </c>
      <c r="L131" s="142"/>
      <c r="M131" s="145"/>
      <c r="N131" s="146"/>
      <c r="O131" s="146"/>
      <c r="P131" s="146"/>
      <c r="Q131" s="146"/>
      <c r="R131" s="146"/>
      <c r="S131" s="146"/>
      <c r="T131" s="147"/>
      <c r="AT131" s="143" t="s">
        <v>116</v>
      </c>
      <c r="AU131" s="143" t="s">
        <v>73</v>
      </c>
      <c r="AV131" s="13" t="s">
        <v>71</v>
      </c>
      <c r="AW131" s="13" t="s">
        <v>29</v>
      </c>
      <c r="AX131" s="13" t="s">
        <v>66</v>
      </c>
      <c r="AY131" s="143" t="s">
        <v>107</v>
      </c>
    </row>
    <row r="132" spans="2:51" s="11" customFormat="1" ht="11.25">
      <c r="B132" s="127"/>
      <c r="D132" s="128" t="s">
        <v>116</v>
      </c>
      <c r="E132" s="129" t="s">
        <v>1</v>
      </c>
      <c r="F132" s="130" t="s">
        <v>189</v>
      </c>
      <c r="H132" s="131">
        <v>0.334</v>
      </c>
      <c r="L132" s="127"/>
      <c r="M132" s="132"/>
      <c r="N132" s="133"/>
      <c r="O132" s="133"/>
      <c r="P132" s="133"/>
      <c r="Q132" s="133"/>
      <c r="R132" s="133"/>
      <c r="S132" s="133"/>
      <c r="T132" s="134"/>
      <c r="AT132" s="129" t="s">
        <v>116</v>
      </c>
      <c r="AU132" s="129" t="s">
        <v>73</v>
      </c>
      <c r="AV132" s="11" t="s">
        <v>73</v>
      </c>
      <c r="AW132" s="11" t="s">
        <v>29</v>
      </c>
      <c r="AX132" s="11" t="s">
        <v>71</v>
      </c>
      <c r="AY132" s="129" t="s">
        <v>107</v>
      </c>
    </row>
    <row r="133" spans="2:65" s="1" customFormat="1" ht="20.45" customHeight="1">
      <c r="B133" s="116"/>
      <c r="C133" s="117" t="s">
        <v>190</v>
      </c>
      <c r="D133" s="117" t="s">
        <v>109</v>
      </c>
      <c r="E133" s="118" t="s">
        <v>191</v>
      </c>
      <c r="F133" s="119" t="s">
        <v>192</v>
      </c>
      <c r="G133" s="120" t="s">
        <v>112</v>
      </c>
      <c r="H133" s="121">
        <v>2.425</v>
      </c>
      <c r="I133" s="122"/>
      <c r="J133" s="122">
        <f>ROUND(I133*H133,2)</f>
        <v>0</v>
      </c>
      <c r="K133" s="119" t="s">
        <v>113</v>
      </c>
      <c r="L133" s="26"/>
      <c r="M133" s="46" t="s">
        <v>1</v>
      </c>
      <c r="N133" s="123" t="s">
        <v>37</v>
      </c>
      <c r="O133" s="124">
        <v>0.735</v>
      </c>
      <c r="P133" s="124">
        <f>O133*H133</f>
        <v>1.7823749999999998</v>
      </c>
      <c r="Q133" s="124">
        <v>2.45329</v>
      </c>
      <c r="R133" s="124">
        <f>Q133*H133</f>
        <v>5.949228249999999</v>
      </c>
      <c r="S133" s="124">
        <v>0</v>
      </c>
      <c r="T133" s="125">
        <f>S133*H133</f>
        <v>0</v>
      </c>
      <c r="AR133" s="15" t="s">
        <v>114</v>
      </c>
      <c r="AT133" s="15" t="s">
        <v>109</v>
      </c>
      <c r="AU133" s="15" t="s">
        <v>73</v>
      </c>
      <c r="AY133" s="15" t="s">
        <v>107</v>
      </c>
      <c r="BE133" s="126">
        <f>IF(N133="základní",J133,0)</f>
        <v>0</v>
      </c>
      <c r="BF133" s="126">
        <f>IF(N133="snížená",J133,0)</f>
        <v>0</v>
      </c>
      <c r="BG133" s="126">
        <f>IF(N133="zákl. přenesená",J133,0)</f>
        <v>0</v>
      </c>
      <c r="BH133" s="126">
        <f>IF(N133="sníž. přenesená",J133,0)</f>
        <v>0</v>
      </c>
      <c r="BI133" s="126">
        <f>IF(N133="nulová",J133,0)</f>
        <v>0</v>
      </c>
      <c r="BJ133" s="15" t="s">
        <v>71</v>
      </c>
      <c r="BK133" s="126">
        <f>ROUND(I133*H133,2)</f>
        <v>0</v>
      </c>
      <c r="BL133" s="15" t="s">
        <v>114</v>
      </c>
      <c r="BM133" s="15" t="s">
        <v>193</v>
      </c>
    </row>
    <row r="134" spans="2:51" s="11" customFormat="1" ht="11.25">
      <c r="B134" s="127"/>
      <c r="D134" s="128" t="s">
        <v>116</v>
      </c>
      <c r="E134" s="129" t="s">
        <v>1</v>
      </c>
      <c r="F134" s="130" t="s">
        <v>194</v>
      </c>
      <c r="H134" s="131">
        <v>1.948</v>
      </c>
      <c r="L134" s="127"/>
      <c r="M134" s="132"/>
      <c r="N134" s="133"/>
      <c r="O134" s="133"/>
      <c r="P134" s="133"/>
      <c r="Q134" s="133"/>
      <c r="R134" s="133"/>
      <c r="S134" s="133"/>
      <c r="T134" s="134"/>
      <c r="AT134" s="129" t="s">
        <v>116</v>
      </c>
      <c r="AU134" s="129" t="s">
        <v>73</v>
      </c>
      <c r="AV134" s="11" t="s">
        <v>73</v>
      </c>
      <c r="AW134" s="11" t="s">
        <v>29</v>
      </c>
      <c r="AX134" s="11" t="s">
        <v>66</v>
      </c>
      <c r="AY134" s="129" t="s">
        <v>107</v>
      </c>
    </row>
    <row r="135" spans="2:51" s="11" customFormat="1" ht="11.25">
      <c r="B135" s="127"/>
      <c r="D135" s="128" t="s">
        <v>116</v>
      </c>
      <c r="E135" s="129" t="s">
        <v>1</v>
      </c>
      <c r="F135" s="130" t="s">
        <v>195</v>
      </c>
      <c r="H135" s="131">
        <v>0.477</v>
      </c>
      <c r="L135" s="127"/>
      <c r="M135" s="132"/>
      <c r="N135" s="133"/>
      <c r="O135" s="133"/>
      <c r="P135" s="133"/>
      <c r="Q135" s="133"/>
      <c r="R135" s="133"/>
      <c r="S135" s="133"/>
      <c r="T135" s="134"/>
      <c r="AT135" s="129" t="s">
        <v>116</v>
      </c>
      <c r="AU135" s="129" t="s">
        <v>73</v>
      </c>
      <c r="AV135" s="11" t="s">
        <v>73</v>
      </c>
      <c r="AW135" s="11" t="s">
        <v>29</v>
      </c>
      <c r="AX135" s="11" t="s">
        <v>66</v>
      </c>
      <c r="AY135" s="129" t="s">
        <v>107</v>
      </c>
    </row>
    <row r="136" spans="2:51" s="12" customFormat="1" ht="11.25">
      <c r="B136" s="135"/>
      <c r="D136" s="128" t="s">
        <v>116</v>
      </c>
      <c r="E136" s="136" t="s">
        <v>1</v>
      </c>
      <c r="F136" s="137" t="s">
        <v>119</v>
      </c>
      <c r="H136" s="138">
        <v>2.425</v>
      </c>
      <c r="L136" s="135"/>
      <c r="M136" s="139"/>
      <c r="N136" s="140"/>
      <c r="O136" s="140"/>
      <c r="P136" s="140"/>
      <c r="Q136" s="140"/>
      <c r="R136" s="140"/>
      <c r="S136" s="140"/>
      <c r="T136" s="141"/>
      <c r="AT136" s="136" t="s">
        <v>116</v>
      </c>
      <c r="AU136" s="136" t="s">
        <v>73</v>
      </c>
      <c r="AV136" s="12" t="s">
        <v>114</v>
      </c>
      <c r="AW136" s="12" t="s">
        <v>29</v>
      </c>
      <c r="AX136" s="12" t="s">
        <v>71</v>
      </c>
      <c r="AY136" s="136" t="s">
        <v>107</v>
      </c>
    </row>
    <row r="137" spans="2:65" s="1" customFormat="1" ht="20.45" customHeight="1">
      <c r="B137" s="116"/>
      <c r="C137" s="117" t="s">
        <v>8</v>
      </c>
      <c r="D137" s="117" t="s">
        <v>109</v>
      </c>
      <c r="E137" s="118" t="s">
        <v>196</v>
      </c>
      <c r="F137" s="119" t="s">
        <v>197</v>
      </c>
      <c r="G137" s="120" t="s">
        <v>173</v>
      </c>
      <c r="H137" s="121">
        <v>19.677</v>
      </c>
      <c r="I137" s="122"/>
      <c r="J137" s="122">
        <f>ROUND(I137*H137,2)</f>
        <v>0</v>
      </c>
      <c r="K137" s="119" t="s">
        <v>113</v>
      </c>
      <c r="L137" s="26"/>
      <c r="M137" s="46" t="s">
        <v>1</v>
      </c>
      <c r="N137" s="123" t="s">
        <v>37</v>
      </c>
      <c r="O137" s="124">
        <v>0.597</v>
      </c>
      <c r="P137" s="124">
        <f>O137*H137</f>
        <v>11.747169</v>
      </c>
      <c r="Q137" s="124">
        <v>0.00346</v>
      </c>
      <c r="R137" s="124">
        <f>Q137*H137</f>
        <v>0.06808242</v>
      </c>
      <c r="S137" s="124">
        <v>0</v>
      </c>
      <c r="T137" s="125">
        <f>S137*H137</f>
        <v>0</v>
      </c>
      <c r="AR137" s="15" t="s">
        <v>114</v>
      </c>
      <c r="AT137" s="15" t="s">
        <v>109</v>
      </c>
      <c r="AU137" s="15" t="s">
        <v>73</v>
      </c>
      <c r="AY137" s="15" t="s">
        <v>107</v>
      </c>
      <c r="BE137" s="126">
        <f>IF(N137="základní",J137,0)</f>
        <v>0</v>
      </c>
      <c r="BF137" s="126">
        <f>IF(N137="snížená",J137,0)</f>
        <v>0</v>
      </c>
      <c r="BG137" s="126">
        <f>IF(N137="zákl. přenesená",J137,0)</f>
        <v>0</v>
      </c>
      <c r="BH137" s="126">
        <f>IF(N137="sníž. přenesená",J137,0)</f>
        <v>0</v>
      </c>
      <c r="BI137" s="126">
        <f>IF(N137="nulová",J137,0)</f>
        <v>0</v>
      </c>
      <c r="BJ137" s="15" t="s">
        <v>71</v>
      </c>
      <c r="BK137" s="126">
        <f>ROUND(I137*H137,2)</f>
        <v>0</v>
      </c>
      <c r="BL137" s="15" t="s">
        <v>114</v>
      </c>
      <c r="BM137" s="15" t="s">
        <v>198</v>
      </c>
    </row>
    <row r="138" spans="2:51" s="11" customFormat="1" ht="11.25">
      <c r="B138" s="127"/>
      <c r="D138" s="128" t="s">
        <v>116</v>
      </c>
      <c r="E138" s="129" t="s">
        <v>1</v>
      </c>
      <c r="F138" s="130" t="s">
        <v>199</v>
      </c>
      <c r="H138" s="131">
        <v>16.317</v>
      </c>
      <c r="L138" s="127"/>
      <c r="M138" s="132"/>
      <c r="N138" s="133"/>
      <c r="O138" s="133"/>
      <c r="P138" s="133"/>
      <c r="Q138" s="133"/>
      <c r="R138" s="133"/>
      <c r="S138" s="133"/>
      <c r="T138" s="134"/>
      <c r="AT138" s="129" t="s">
        <v>116</v>
      </c>
      <c r="AU138" s="129" t="s">
        <v>73</v>
      </c>
      <c r="AV138" s="11" t="s">
        <v>73</v>
      </c>
      <c r="AW138" s="11" t="s">
        <v>29</v>
      </c>
      <c r="AX138" s="11" t="s">
        <v>66</v>
      </c>
      <c r="AY138" s="129" t="s">
        <v>107</v>
      </c>
    </row>
    <row r="139" spans="2:51" s="11" customFormat="1" ht="11.25">
      <c r="B139" s="127"/>
      <c r="D139" s="128" t="s">
        <v>116</v>
      </c>
      <c r="E139" s="129" t="s">
        <v>1</v>
      </c>
      <c r="F139" s="130" t="s">
        <v>200</v>
      </c>
      <c r="H139" s="131">
        <v>3.36</v>
      </c>
      <c r="L139" s="127"/>
      <c r="M139" s="132"/>
      <c r="N139" s="133"/>
      <c r="O139" s="133"/>
      <c r="P139" s="133"/>
      <c r="Q139" s="133"/>
      <c r="R139" s="133"/>
      <c r="S139" s="133"/>
      <c r="T139" s="134"/>
      <c r="AT139" s="129" t="s">
        <v>116</v>
      </c>
      <c r="AU139" s="129" t="s">
        <v>73</v>
      </c>
      <c r="AV139" s="11" t="s">
        <v>73</v>
      </c>
      <c r="AW139" s="11" t="s">
        <v>29</v>
      </c>
      <c r="AX139" s="11" t="s">
        <v>66</v>
      </c>
      <c r="AY139" s="129" t="s">
        <v>107</v>
      </c>
    </row>
    <row r="140" spans="2:51" s="12" customFormat="1" ht="11.25">
      <c r="B140" s="135"/>
      <c r="D140" s="128" t="s">
        <v>116</v>
      </c>
      <c r="E140" s="136" t="s">
        <v>1</v>
      </c>
      <c r="F140" s="137" t="s">
        <v>119</v>
      </c>
      <c r="H140" s="138">
        <v>19.677</v>
      </c>
      <c r="L140" s="135"/>
      <c r="M140" s="139"/>
      <c r="N140" s="140"/>
      <c r="O140" s="140"/>
      <c r="P140" s="140"/>
      <c r="Q140" s="140"/>
      <c r="R140" s="140"/>
      <c r="S140" s="140"/>
      <c r="T140" s="141"/>
      <c r="AT140" s="136" t="s">
        <v>116</v>
      </c>
      <c r="AU140" s="136" t="s">
        <v>73</v>
      </c>
      <c r="AV140" s="12" t="s">
        <v>114</v>
      </c>
      <c r="AW140" s="12" t="s">
        <v>29</v>
      </c>
      <c r="AX140" s="12" t="s">
        <v>71</v>
      </c>
      <c r="AY140" s="136" t="s">
        <v>107</v>
      </c>
    </row>
    <row r="141" spans="2:65" s="1" customFormat="1" ht="20.45" customHeight="1">
      <c r="B141" s="116"/>
      <c r="C141" s="117" t="s">
        <v>201</v>
      </c>
      <c r="D141" s="117" t="s">
        <v>109</v>
      </c>
      <c r="E141" s="118" t="s">
        <v>202</v>
      </c>
      <c r="F141" s="119" t="s">
        <v>203</v>
      </c>
      <c r="G141" s="120" t="s">
        <v>173</v>
      </c>
      <c r="H141" s="121">
        <v>19.81</v>
      </c>
      <c r="I141" s="122"/>
      <c r="J141" s="122">
        <f>ROUND(I141*H141,2)</f>
        <v>0</v>
      </c>
      <c r="K141" s="119" t="s">
        <v>113</v>
      </c>
      <c r="L141" s="26"/>
      <c r="M141" s="46" t="s">
        <v>1</v>
      </c>
      <c r="N141" s="123" t="s">
        <v>37</v>
      </c>
      <c r="O141" s="124">
        <v>0.232</v>
      </c>
      <c r="P141" s="124">
        <f>O141*H141</f>
        <v>4.59592</v>
      </c>
      <c r="Q141" s="124">
        <v>0</v>
      </c>
      <c r="R141" s="124">
        <f>Q141*H141</f>
        <v>0</v>
      </c>
      <c r="S141" s="124">
        <v>0</v>
      </c>
      <c r="T141" s="125">
        <f>S141*H141</f>
        <v>0</v>
      </c>
      <c r="AR141" s="15" t="s">
        <v>114</v>
      </c>
      <c r="AT141" s="15" t="s">
        <v>109</v>
      </c>
      <c r="AU141" s="15" t="s">
        <v>73</v>
      </c>
      <c r="AY141" s="15" t="s">
        <v>107</v>
      </c>
      <c r="BE141" s="126">
        <f>IF(N141="základní",J141,0)</f>
        <v>0</v>
      </c>
      <c r="BF141" s="126">
        <f>IF(N141="snížená",J141,0)</f>
        <v>0</v>
      </c>
      <c r="BG141" s="126">
        <f>IF(N141="zákl. přenesená",J141,0)</f>
        <v>0</v>
      </c>
      <c r="BH141" s="126">
        <f>IF(N141="sníž. přenesená",J141,0)</f>
        <v>0</v>
      </c>
      <c r="BI141" s="126">
        <f>IF(N141="nulová",J141,0)</f>
        <v>0</v>
      </c>
      <c r="BJ141" s="15" t="s">
        <v>71</v>
      </c>
      <c r="BK141" s="126">
        <f>ROUND(I141*H141,2)</f>
        <v>0</v>
      </c>
      <c r="BL141" s="15" t="s">
        <v>114</v>
      </c>
      <c r="BM141" s="15" t="s">
        <v>204</v>
      </c>
    </row>
    <row r="142" spans="2:63" s="10" customFormat="1" ht="22.9" customHeight="1">
      <c r="B142" s="104"/>
      <c r="D142" s="105" t="s">
        <v>65</v>
      </c>
      <c r="E142" s="114" t="s">
        <v>123</v>
      </c>
      <c r="F142" s="114" t="s">
        <v>205</v>
      </c>
      <c r="J142" s="115">
        <f>BK142</f>
        <v>0</v>
      </c>
      <c r="L142" s="104"/>
      <c r="M142" s="108"/>
      <c r="N142" s="109"/>
      <c r="O142" s="109"/>
      <c r="P142" s="110">
        <f>SUM(P143:P150)</f>
        <v>10.260413999999999</v>
      </c>
      <c r="Q142" s="109"/>
      <c r="R142" s="110">
        <f>SUM(R143:R150)</f>
        <v>2.24976104</v>
      </c>
      <c r="S142" s="109"/>
      <c r="T142" s="111">
        <f>SUM(T143:T150)</f>
        <v>0</v>
      </c>
      <c r="AR142" s="105" t="s">
        <v>71</v>
      </c>
      <c r="AT142" s="112" t="s">
        <v>65</v>
      </c>
      <c r="AU142" s="112" t="s">
        <v>71</v>
      </c>
      <c r="AY142" s="105" t="s">
        <v>107</v>
      </c>
      <c r="BK142" s="113">
        <f>SUM(BK143:BK150)</f>
        <v>0</v>
      </c>
    </row>
    <row r="143" spans="2:65" s="1" customFormat="1" ht="20.45" customHeight="1">
      <c r="B143" s="116"/>
      <c r="C143" s="117" t="s">
        <v>206</v>
      </c>
      <c r="D143" s="117" t="s">
        <v>109</v>
      </c>
      <c r="E143" s="118" t="s">
        <v>207</v>
      </c>
      <c r="F143" s="119" t="s">
        <v>208</v>
      </c>
      <c r="G143" s="120" t="s">
        <v>173</v>
      </c>
      <c r="H143" s="121">
        <v>4.797</v>
      </c>
      <c r="I143" s="122"/>
      <c r="J143" s="122">
        <f>ROUND(I143*H143,2)</f>
        <v>0</v>
      </c>
      <c r="K143" s="119" t="s">
        <v>113</v>
      </c>
      <c r="L143" s="26"/>
      <c r="M143" s="46" t="s">
        <v>1</v>
      </c>
      <c r="N143" s="123" t="s">
        <v>37</v>
      </c>
      <c r="O143" s="124">
        <v>0.762</v>
      </c>
      <c r="P143" s="124">
        <f>O143*H143</f>
        <v>3.6553139999999997</v>
      </c>
      <c r="Q143" s="124">
        <v>0.42832</v>
      </c>
      <c r="R143" s="124">
        <f>Q143*H143</f>
        <v>2.05465104</v>
      </c>
      <c r="S143" s="124">
        <v>0</v>
      </c>
      <c r="T143" s="125">
        <f>S143*H143</f>
        <v>0</v>
      </c>
      <c r="AR143" s="15" t="s">
        <v>114</v>
      </c>
      <c r="AT143" s="15" t="s">
        <v>109</v>
      </c>
      <c r="AU143" s="15" t="s">
        <v>73</v>
      </c>
      <c r="AY143" s="15" t="s">
        <v>107</v>
      </c>
      <c r="BE143" s="126">
        <f>IF(N143="základní",J143,0)</f>
        <v>0</v>
      </c>
      <c r="BF143" s="126">
        <f>IF(N143="snížená",J143,0)</f>
        <v>0</v>
      </c>
      <c r="BG143" s="126">
        <f>IF(N143="zákl. přenesená",J143,0)</f>
        <v>0</v>
      </c>
      <c r="BH143" s="126">
        <f>IF(N143="sníž. přenesená",J143,0)</f>
        <v>0</v>
      </c>
      <c r="BI143" s="126">
        <f>IF(N143="nulová",J143,0)</f>
        <v>0</v>
      </c>
      <c r="BJ143" s="15" t="s">
        <v>71</v>
      </c>
      <c r="BK143" s="126">
        <f>ROUND(I143*H143,2)</f>
        <v>0</v>
      </c>
      <c r="BL143" s="15" t="s">
        <v>114</v>
      </c>
      <c r="BM143" s="15" t="s">
        <v>209</v>
      </c>
    </row>
    <row r="144" spans="2:51" s="13" customFormat="1" ht="11.25">
      <c r="B144" s="142"/>
      <c r="D144" s="128" t="s">
        <v>116</v>
      </c>
      <c r="E144" s="143" t="s">
        <v>1</v>
      </c>
      <c r="F144" s="144" t="s">
        <v>210</v>
      </c>
      <c r="H144" s="143" t="s">
        <v>1</v>
      </c>
      <c r="L144" s="142"/>
      <c r="M144" s="145"/>
      <c r="N144" s="146"/>
      <c r="O144" s="146"/>
      <c r="P144" s="146"/>
      <c r="Q144" s="146"/>
      <c r="R144" s="146"/>
      <c r="S144" s="146"/>
      <c r="T144" s="147"/>
      <c r="AT144" s="143" t="s">
        <v>116</v>
      </c>
      <c r="AU144" s="143" t="s">
        <v>73</v>
      </c>
      <c r="AV144" s="13" t="s">
        <v>71</v>
      </c>
      <c r="AW144" s="13" t="s">
        <v>29</v>
      </c>
      <c r="AX144" s="13" t="s">
        <v>66</v>
      </c>
      <c r="AY144" s="143" t="s">
        <v>107</v>
      </c>
    </row>
    <row r="145" spans="2:51" s="11" customFormat="1" ht="11.25">
      <c r="B145" s="127"/>
      <c r="D145" s="128" t="s">
        <v>116</v>
      </c>
      <c r="E145" s="129" t="s">
        <v>1</v>
      </c>
      <c r="F145" s="130" t="s">
        <v>211</v>
      </c>
      <c r="H145" s="131">
        <v>2.457</v>
      </c>
      <c r="L145" s="127"/>
      <c r="M145" s="132"/>
      <c r="N145" s="133"/>
      <c r="O145" s="133"/>
      <c r="P145" s="133"/>
      <c r="Q145" s="133"/>
      <c r="R145" s="133"/>
      <c r="S145" s="133"/>
      <c r="T145" s="134"/>
      <c r="AT145" s="129" t="s">
        <v>116</v>
      </c>
      <c r="AU145" s="129" t="s">
        <v>73</v>
      </c>
      <c r="AV145" s="11" t="s">
        <v>73</v>
      </c>
      <c r="AW145" s="11" t="s">
        <v>29</v>
      </c>
      <c r="AX145" s="11" t="s">
        <v>66</v>
      </c>
      <c r="AY145" s="129" t="s">
        <v>107</v>
      </c>
    </row>
    <row r="146" spans="2:51" s="11" customFormat="1" ht="11.25">
      <c r="B146" s="127"/>
      <c r="D146" s="128" t="s">
        <v>116</v>
      </c>
      <c r="E146" s="129" t="s">
        <v>1</v>
      </c>
      <c r="F146" s="130" t="s">
        <v>212</v>
      </c>
      <c r="H146" s="131">
        <v>2.34</v>
      </c>
      <c r="L146" s="127"/>
      <c r="M146" s="132"/>
      <c r="N146" s="133"/>
      <c r="O146" s="133"/>
      <c r="P146" s="133"/>
      <c r="Q146" s="133"/>
      <c r="R146" s="133"/>
      <c r="S146" s="133"/>
      <c r="T146" s="134"/>
      <c r="AT146" s="129" t="s">
        <v>116</v>
      </c>
      <c r="AU146" s="129" t="s">
        <v>73</v>
      </c>
      <c r="AV146" s="11" t="s">
        <v>73</v>
      </c>
      <c r="AW146" s="11" t="s">
        <v>29</v>
      </c>
      <c r="AX146" s="11" t="s">
        <v>66</v>
      </c>
      <c r="AY146" s="129" t="s">
        <v>107</v>
      </c>
    </row>
    <row r="147" spans="2:51" s="12" customFormat="1" ht="11.25">
      <c r="B147" s="135"/>
      <c r="D147" s="128" t="s">
        <v>116</v>
      </c>
      <c r="E147" s="136" t="s">
        <v>1</v>
      </c>
      <c r="F147" s="137" t="s">
        <v>119</v>
      </c>
      <c r="H147" s="138">
        <v>4.797</v>
      </c>
      <c r="L147" s="135"/>
      <c r="M147" s="139"/>
      <c r="N147" s="140"/>
      <c r="O147" s="140"/>
      <c r="P147" s="140"/>
      <c r="Q147" s="140"/>
      <c r="R147" s="140"/>
      <c r="S147" s="140"/>
      <c r="T147" s="141"/>
      <c r="AT147" s="136" t="s">
        <v>116</v>
      </c>
      <c r="AU147" s="136" t="s">
        <v>73</v>
      </c>
      <c r="AV147" s="12" t="s">
        <v>114</v>
      </c>
      <c r="AW147" s="12" t="s">
        <v>29</v>
      </c>
      <c r="AX147" s="12" t="s">
        <v>71</v>
      </c>
      <c r="AY147" s="136" t="s">
        <v>107</v>
      </c>
    </row>
    <row r="148" spans="2:65" s="1" customFormat="1" ht="20.45" customHeight="1">
      <c r="B148" s="116"/>
      <c r="C148" s="117" t="s">
        <v>213</v>
      </c>
      <c r="D148" s="117" t="s">
        <v>109</v>
      </c>
      <c r="E148" s="118" t="s">
        <v>214</v>
      </c>
      <c r="F148" s="119" t="s">
        <v>215</v>
      </c>
      <c r="G148" s="120" t="s">
        <v>146</v>
      </c>
      <c r="H148" s="121">
        <v>0.179</v>
      </c>
      <c r="I148" s="122"/>
      <c r="J148" s="122">
        <f>ROUND(I148*H148,2)</f>
        <v>0</v>
      </c>
      <c r="K148" s="119" t="s">
        <v>113</v>
      </c>
      <c r="L148" s="26"/>
      <c r="M148" s="46" t="s">
        <v>1</v>
      </c>
      <c r="N148" s="123" t="s">
        <v>37</v>
      </c>
      <c r="O148" s="124">
        <v>36.9</v>
      </c>
      <c r="P148" s="124">
        <f>O148*H148</f>
        <v>6.605099999999999</v>
      </c>
      <c r="Q148" s="124">
        <v>1.09</v>
      </c>
      <c r="R148" s="124">
        <f>Q148*H148</f>
        <v>0.19511</v>
      </c>
      <c r="S148" s="124">
        <v>0</v>
      </c>
      <c r="T148" s="125">
        <f>S148*H148</f>
        <v>0</v>
      </c>
      <c r="AR148" s="15" t="s">
        <v>114</v>
      </c>
      <c r="AT148" s="15" t="s">
        <v>109</v>
      </c>
      <c r="AU148" s="15" t="s">
        <v>73</v>
      </c>
      <c r="AY148" s="15" t="s">
        <v>107</v>
      </c>
      <c r="BE148" s="126">
        <f>IF(N148="základní",J148,0)</f>
        <v>0</v>
      </c>
      <c r="BF148" s="126">
        <f>IF(N148="snížená",J148,0)</f>
        <v>0</v>
      </c>
      <c r="BG148" s="126">
        <f>IF(N148="zákl. přenesená",J148,0)</f>
        <v>0</v>
      </c>
      <c r="BH148" s="126">
        <f>IF(N148="sníž. přenesená",J148,0)</f>
        <v>0</v>
      </c>
      <c r="BI148" s="126">
        <f>IF(N148="nulová",J148,0)</f>
        <v>0</v>
      </c>
      <c r="BJ148" s="15" t="s">
        <v>71</v>
      </c>
      <c r="BK148" s="126">
        <f>ROUND(I148*H148,2)</f>
        <v>0</v>
      </c>
      <c r="BL148" s="15" t="s">
        <v>114</v>
      </c>
      <c r="BM148" s="15" t="s">
        <v>216</v>
      </c>
    </row>
    <row r="149" spans="2:51" s="13" customFormat="1" ht="11.25">
      <c r="B149" s="142"/>
      <c r="D149" s="128" t="s">
        <v>116</v>
      </c>
      <c r="E149" s="143" t="s">
        <v>1</v>
      </c>
      <c r="F149" s="144" t="s">
        <v>217</v>
      </c>
      <c r="H149" s="143" t="s">
        <v>1</v>
      </c>
      <c r="L149" s="142"/>
      <c r="M149" s="145"/>
      <c r="N149" s="146"/>
      <c r="O149" s="146"/>
      <c r="P149" s="146"/>
      <c r="Q149" s="146"/>
      <c r="R149" s="146"/>
      <c r="S149" s="146"/>
      <c r="T149" s="147"/>
      <c r="AT149" s="143" t="s">
        <v>116</v>
      </c>
      <c r="AU149" s="143" t="s">
        <v>73</v>
      </c>
      <c r="AV149" s="13" t="s">
        <v>71</v>
      </c>
      <c r="AW149" s="13" t="s">
        <v>29</v>
      </c>
      <c r="AX149" s="13" t="s">
        <v>66</v>
      </c>
      <c r="AY149" s="143" t="s">
        <v>107</v>
      </c>
    </row>
    <row r="150" spans="2:51" s="11" customFormat="1" ht="11.25">
      <c r="B150" s="127"/>
      <c r="D150" s="128" t="s">
        <v>116</v>
      </c>
      <c r="E150" s="129" t="s">
        <v>1</v>
      </c>
      <c r="F150" s="130" t="s">
        <v>218</v>
      </c>
      <c r="H150" s="131">
        <v>0.179</v>
      </c>
      <c r="L150" s="127"/>
      <c r="M150" s="132"/>
      <c r="N150" s="133"/>
      <c r="O150" s="133"/>
      <c r="P150" s="133"/>
      <c r="Q150" s="133"/>
      <c r="R150" s="133"/>
      <c r="S150" s="133"/>
      <c r="T150" s="134"/>
      <c r="AT150" s="129" t="s">
        <v>116</v>
      </c>
      <c r="AU150" s="129" t="s">
        <v>73</v>
      </c>
      <c r="AV150" s="11" t="s">
        <v>73</v>
      </c>
      <c r="AW150" s="11" t="s">
        <v>29</v>
      </c>
      <c r="AX150" s="11" t="s">
        <v>71</v>
      </c>
      <c r="AY150" s="129" t="s">
        <v>107</v>
      </c>
    </row>
    <row r="151" spans="2:63" s="10" customFormat="1" ht="22.9" customHeight="1">
      <c r="B151" s="104"/>
      <c r="D151" s="105" t="s">
        <v>65</v>
      </c>
      <c r="E151" s="114" t="s">
        <v>114</v>
      </c>
      <c r="F151" s="114" t="s">
        <v>219</v>
      </c>
      <c r="J151" s="115">
        <f>BK151</f>
        <v>0</v>
      </c>
      <c r="L151" s="104"/>
      <c r="M151" s="108"/>
      <c r="N151" s="109"/>
      <c r="O151" s="109"/>
      <c r="P151" s="110">
        <f>SUM(P152:P182)</f>
        <v>297.387488</v>
      </c>
      <c r="Q151" s="109"/>
      <c r="R151" s="110">
        <f>SUM(R152:R182)</f>
        <v>40.67697665000001</v>
      </c>
      <c r="S151" s="109"/>
      <c r="T151" s="111">
        <f>SUM(T152:T182)</f>
        <v>0</v>
      </c>
      <c r="AR151" s="105" t="s">
        <v>71</v>
      </c>
      <c r="AT151" s="112" t="s">
        <v>65</v>
      </c>
      <c r="AU151" s="112" t="s">
        <v>71</v>
      </c>
      <c r="AY151" s="105" t="s">
        <v>107</v>
      </c>
      <c r="BK151" s="113">
        <f>SUM(BK152:BK182)</f>
        <v>0</v>
      </c>
    </row>
    <row r="152" spans="2:65" s="1" customFormat="1" ht="20.45" customHeight="1">
      <c r="B152" s="116"/>
      <c r="C152" s="117" t="s">
        <v>220</v>
      </c>
      <c r="D152" s="117" t="s">
        <v>109</v>
      </c>
      <c r="E152" s="118" t="s">
        <v>221</v>
      </c>
      <c r="F152" s="119" t="s">
        <v>222</v>
      </c>
      <c r="G152" s="120" t="s">
        <v>223</v>
      </c>
      <c r="H152" s="121">
        <v>2</v>
      </c>
      <c r="I152" s="122"/>
      <c r="J152" s="122">
        <f>ROUND(I152*H152,2)</f>
        <v>0</v>
      </c>
      <c r="K152" s="119" t="s">
        <v>113</v>
      </c>
      <c r="L152" s="26"/>
      <c r="M152" s="46" t="s">
        <v>1</v>
      </c>
      <c r="N152" s="123" t="s">
        <v>37</v>
      </c>
      <c r="O152" s="124">
        <v>0.2</v>
      </c>
      <c r="P152" s="124">
        <f>O152*H152</f>
        <v>0.4</v>
      </c>
      <c r="Q152" s="124">
        <v>0.02278</v>
      </c>
      <c r="R152" s="124">
        <f>Q152*H152</f>
        <v>0.04556</v>
      </c>
      <c r="S152" s="124">
        <v>0</v>
      </c>
      <c r="T152" s="125">
        <f>S152*H152</f>
        <v>0</v>
      </c>
      <c r="AR152" s="15" t="s">
        <v>114</v>
      </c>
      <c r="AT152" s="15" t="s">
        <v>109</v>
      </c>
      <c r="AU152" s="15" t="s">
        <v>73</v>
      </c>
      <c r="AY152" s="15" t="s">
        <v>107</v>
      </c>
      <c r="BE152" s="126">
        <f>IF(N152="základní",J152,0)</f>
        <v>0</v>
      </c>
      <c r="BF152" s="126">
        <f>IF(N152="snížená",J152,0)</f>
        <v>0</v>
      </c>
      <c r="BG152" s="126">
        <f>IF(N152="zákl. přenesená",J152,0)</f>
        <v>0</v>
      </c>
      <c r="BH152" s="126">
        <f>IF(N152="sníž. přenesená",J152,0)</f>
        <v>0</v>
      </c>
      <c r="BI152" s="126">
        <f>IF(N152="nulová",J152,0)</f>
        <v>0</v>
      </c>
      <c r="BJ152" s="15" t="s">
        <v>71</v>
      </c>
      <c r="BK152" s="126">
        <f>ROUND(I152*H152,2)</f>
        <v>0</v>
      </c>
      <c r="BL152" s="15" t="s">
        <v>114</v>
      </c>
      <c r="BM152" s="15" t="s">
        <v>224</v>
      </c>
    </row>
    <row r="153" spans="2:65" s="1" customFormat="1" ht="20.45" customHeight="1">
      <c r="B153" s="116"/>
      <c r="C153" s="117" t="s">
        <v>225</v>
      </c>
      <c r="D153" s="117" t="s">
        <v>109</v>
      </c>
      <c r="E153" s="118" t="s">
        <v>226</v>
      </c>
      <c r="F153" s="119" t="s">
        <v>227</v>
      </c>
      <c r="G153" s="120" t="s">
        <v>112</v>
      </c>
      <c r="H153" s="121">
        <v>15.23</v>
      </c>
      <c r="I153" s="122"/>
      <c r="J153" s="122">
        <f>ROUND(I153*H153,2)</f>
        <v>0</v>
      </c>
      <c r="K153" s="119" t="s">
        <v>113</v>
      </c>
      <c r="L153" s="26"/>
      <c r="M153" s="46" t="s">
        <v>1</v>
      </c>
      <c r="N153" s="123" t="s">
        <v>37</v>
      </c>
      <c r="O153" s="124">
        <v>2.513</v>
      </c>
      <c r="P153" s="124">
        <f>O153*H153</f>
        <v>38.27299</v>
      </c>
      <c r="Q153" s="124">
        <v>2.45337</v>
      </c>
      <c r="R153" s="124">
        <f>Q153*H153</f>
        <v>37.364825100000004</v>
      </c>
      <c r="S153" s="124">
        <v>0</v>
      </c>
      <c r="T153" s="125">
        <f>S153*H153</f>
        <v>0</v>
      </c>
      <c r="AR153" s="15" t="s">
        <v>114</v>
      </c>
      <c r="AT153" s="15" t="s">
        <v>109</v>
      </c>
      <c r="AU153" s="15" t="s">
        <v>73</v>
      </c>
      <c r="AY153" s="15" t="s">
        <v>107</v>
      </c>
      <c r="BE153" s="126">
        <f>IF(N153="základní",J153,0)</f>
        <v>0</v>
      </c>
      <c r="BF153" s="126">
        <f>IF(N153="snížená",J153,0)</f>
        <v>0</v>
      </c>
      <c r="BG153" s="126">
        <f>IF(N153="zákl. přenesená",J153,0)</f>
        <v>0</v>
      </c>
      <c r="BH153" s="126">
        <f>IF(N153="sníž. přenesená",J153,0)</f>
        <v>0</v>
      </c>
      <c r="BI153" s="126">
        <f>IF(N153="nulová",J153,0)</f>
        <v>0</v>
      </c>
      <c r="BJ153" s="15" t="s">
        <v>71</v>
      </c>
      <c r="BK153" s="126">
        <f>ROUND(I153*H153,2)</f>
        <v>0</v>
      </c>
      <c r="BL153" s="15" t="s">
        <v>114</v>
      </c>
      <c r="BM153" s="15" t="s">
        <v>228</v>
      </c>
    </row>
    <row r="154" spans="2:51" s="13" customFormat="1" ht="11.25">
      <c r="B154" s="142"/>
      <c r="D154" s="128" t="s">
        <v>116</v>
      </c>
      <c r="E154" s="143" t="s">
        <v>1</v>
      </c>
      <c r="F154" s="144" t="s">
        <v>229</v>
      </c>
      <c r="H154" s="143" t="s">
        <v>1</v>
      </c>
      <c r="L154" s="142"/>
      <c r="M154" s="145"/>
      <c r="N154" s="146"/>
      <c r="O154" s="146"/>
      <c r="P154" s="146"/>
      <c r="Q154" s="146"/>
      <c r="R154" s="146"/>
      <c r="S154" s="146"/>
      <c r="T154" s="147"/>
      <c r="AT154" s="143" t="s">
        <v>116</v>
      </c>
      <c r="AU154" s="143" t="s">
        <v>73</v>
      </c>
      <c r="AV154" s="13" t="s">
        <v>71</v>
      </c>
      <c r="AW154" s="13" t="s">
        <v>29</v>
      </c>
      <c r="AX154" s="13" t="s">
        <v>66</v>
      </c>
      <c r="AY154" s="143" t="s">
        <v>107</v>
      </c>
    </row>
    <row r="155" spans="2:51" s="11" customFormat="1" ht="11.25">
      <c r="B155" s="127"/>
      <c r="D155" s="128" t="s">
        <v>116</v>
      </c>
      <c r="E155" s="129" t="s">
        <v>1</v>
      </c>
      <c r="F155" s="130" t="s">
        <v>230</v>
      </c>
      <c r="H155" s="131">
        <v>1.912</v>
      </c>
      <c r="L155" s="127"/>
      <c r="M155" s="132"/>
      <c r="N155" s="133"/>
      <c r="O155" s="133"/>
      <c r="P155" s="133"/>
      <c r="Q155" s="133"/>
      <c r="R155" s="133"/>
      <c r="S155" s="133"/>
      <c r="T155" s="134"/>
      <c r="AT155" s="129" t="s">
        <v>116</v>
      </c>
      <c r="AU155" s="129" t="s">
        <v>73</v>
      </c>
      <c r="AV155" s="11" t="s">
        <v>73</v>
      </c>
      <c r="AW155" s="11" t="s">
        <v>29</v>
      </c>
      <c r="AX155" s="11" t="s">
        <v>66</v>
      </c>
      <c r="AY155" s="129" t="s">
        <v>107</v>
      </c>
    </row>
    <row r="156" spans="2:51" s="13" customFormat="1" ht="11.25">
      <c r="B156" s="142"/>
      <c r="D156" s="128" t="s">
        <v>116</v>
      </c>
      <c r="E156" s="143" t="s">
        <v>1</v>
      </c>
      <c r="F156" s="144" t="s">
        <v>231</v>
      </c>
      <c r="H156" s="143" t="s">
        <v>1</v>
      </c>
      <c r="L156" s="142"/>
      <c r="M156" s="145"/>
      <c r="N156" s="146"/>
      <c r="O156" s="146"/>
      <c r="P156" s="146"/>
      <c r="Q156" s="146"/>
      <c r="R156" s="146"/>
      <c r="S156" s="146"/>
      <c r="T156" s="147"/>
      <c r="AT156" s="143" t="s">
        <v>116</v>
      </c>
      <c r="AU156" s="143" t="s">
        <v>73</v>
      </c>
      <c r="AV156" s="13" t="s">
        <v>71</v>
      </c>
      <c r="AW156" s="13" t="s">
        <v>29</v>
      </c>
      <c r="AX156" s="13" t="s">
        <v>66</v>
      </c>
      <c r="AY156" s="143" t="s">
        <v>107</v>
      </c>
    </row>
    <row r="157" spans="2:51" s="11" customFormat="1" ht="11.25">
      <c r="B157" s="127"/>
      <c r="D157" s="128" t="s">
        <v>116</v>
      </c>
      <c r="E157" s="129" t="s">
        <v>1</v>
      </c>
      <c r="F157" s="130" t="s">
        <v>232</v>
      </c>
      <c r="H157" s="131">
        <v>1.325</v>
      </c>
      <c r="L157" s="127"/>
      <c r="M157" s="132"/>
      <c r="N157" s="133"/>
      <c r="O157" s="133"/>
      <c r="P157" s="133"/>
      <c r="Q157" s="133"/>
      <c r="R157" s="133"/>
      <c r="S157" s="133"/>
      <c r="T157" s="134"/>
      <c r="AT157" s="129" t="s">
        <v>116</v>
      </c>
      <c r="AU157" s="129" t="s">
        <v>73</v>
      </c>
      <c r="AV157" s="11" t="s">
        <v>73</v>
      </c>
      <c r="AW157" s="11" t="s">
        <v>29</v>
      </c>
      <c r="AX157" s="11" t="s">
        <v>66</v>
      </c>
      <c r="AY157" s="129" t="s">
        <v>107</v>
      </c>
    </row>
    <row r="158" spans="2:51" s="11" customFormat="1" ht="11.25">
      <c r="B158" s="127"/>
      <c r="D158" s="128" t="s">
        <v>116</v>
      </c>
      <c r="E158" s="129" t="s">
        <v>1</v>
      </c>
      <c r="F158" s="130" t="s">
        <v>233</v>
      </c>
      <c r="H158" s="131">
        <v>0.225</v>
      </c>
      <c r="L158" s="127"/>
      <c r="M158" s="132"/>
      <c r="N158" s="133"/>
      <c r="O158" s="133"/>
      <c r="P158" s="133"/>
      <c r="Q158" s="133"/>
      <c r="R158" s="133"/>
      <c r="S158" s="133"/>
      <c r="T158" s="134"/>
      <c r="AT158" s="129" t="s">
        <v>116</v>
      </c>
      <c r="AU158" s="129" t="s">
        <v>73</v>
      </c>
      <c r="AV158" s="11" t="s">
        <v>73</v>
      </c>
      <c r="AW158" s="11" t="s">
        <v>29</v>
      </c>
      <c r="AX158" s="11" t="s">
        <v>66</v>
      </c>
      <c r="AY158" s="129" t="s">
        <v>107</v>
      </c>
    </row>
    <row r="159" spans="2:51" s="11" customFormat="1" ht="11.25">
      <c r="B159" s="127"/>
      <c r="D159" s="128" t="s">
        <v>116</v>
      </c>
      <c r="E159" s="129" t="s">
        <v>1</v>
      </c>
      <c r="F159" s="130" t="s">
        <v>234</v>
      </c>
      <c r="H159" s="131">
        <v>3.074</v>
      </c>
      <c r="L159" s="127"/>
      <c r="M159" s="132"/>
      <c r="N159" s="133"/>
      <c r="O159" s="133"/>
      <c r="P159" s="133"/>
      <c r="Q159" s="133"/>
      <c r="R159" s="133"/>
      <c r="S159" s="133"/>
      <c r="T159" s="134"/>
      <c r="AT159" s="129" t="s">
        <v>116</v>
      </c>
      <c r="AU159" s="129" t="s">
        <v>73</v>
      </c>
      <c r="AV159" s="11" t="s">
        <v>73</v>
      </c>
      <c r="AW159" s="11" t="s">
        <v>29</v>
      </c>
      <c r="AX159" s="11" t="s">
        <v>66</v>
      </c>
      <c r="AY159" s="129" t="s">
        <v>107</v>
      </c>
    </row>
    <row r="160" spans="2:51" s="11" customFormat="1" ht="11.25">
      <c r="B160" s="127"/>
      <c r="D160" s="128" t="s">
        <v>116</v>
      </c>
      <c r="E160" s="129" t="s">
        <v>1</v>
      </c>
      <c r="F160" s="130" t="s">
        <v>235</v>
      </c>
      <c r="H160" s="131">
        <v>0.522</v>
      </c>
      <c r="L160" s="127"/>
      <c r="M160" s="132"/>
      <c r="N160" s="133"/>
      <c r="O160" s="133"/>
      <c r="P160" s="133"/>
      <c r="Q160" s="133"/>
      <c r="R160" s="133"/>
      <c r="S160" s="133"/>
      <c r="T160" s="134"/>
      <c r="AT160" s="129" t="s">
        <v>116</v>
      </c>
      <c r="AU160" s="129" t="s">
        <v>73</v>
      </c>
      <c r="AV160" s="11" t="s">
        <v>73</v>
      </c>
      <c r="AW160" s="11" t="s">
        <v>29</v>
      </c>
      <c r="AX160" s="11" t="s">
        <v>66</v>
      </c>
      <c r="AY160" s="129" t="s">
        <v>107</v>
      </c>
    </row>
    <row r="161" spans="2:51" s="11" customFormat="1" ht="11.25">
      <c r="B161" s="127"/>
      <c r="D161" s="128" t="s">
        <v>116</v>
      </c>
      <c r="E161" s="129" t="s">
        <v>1</v>
      </c>
      <c r="F161" s="130" t="s">
        <v>236</v>
      </c>
      <c r="H161" s="131">
        <v>3.71</v>
      </c>
      <c r="L161" s="127"/>
      <c r="M161" s="132"/>
      <c r="N161" s="133"/>
      <c r="O161" s="133"/>
      <c r="P161" s="133"/>
      <c r="Q161" s="133"/>
      <c r="R161" s="133"/>
      <c r="S161" s="133"/>
      <c r="T161" s="134"/>
      <c r="AT161" s="129" t="s">
        <v>116</v>
      </c>
      <c r="AU161" s="129" t="s">
        <v>73</v>
      </c>
      <c r="AV161" s="11" t="s">
        <v>73</v>
      </c>
      <c r="AW161" s="11" t="s">
        <v>29</v>
      </c>
      <c r="AX161" s="11" t="s">
        <v>66</v>
      </c>
      <c r="AY161" s="129" t="s">
        <v>107</v>
      </c>
    </row>
    <row r="162" spans="2:51" s="11" customFormat="1" ht="11.25">
      <c r="B162" s="127"/>
      <c r="D162" s="128" t="s">
        <v>116</v>
      </c>
      <c r="E162" s="129" t="s">
        <v>1</v>
      </c>
      <c r="F162" s="130" t="s">
        <v>237</v>
      </c>
      <c r="H162" s="131">
        <v>0.63</v>
      </c>
      <c r="L162" s="127"/>
      <c r="M162" s="132"/>
      <c r="N162" s="133"/>
      <c r="O162" s="133"/>
      <c r="P162" s="133"/>
      <c r="Q162" s="133"/>
      <c r="R162" s="133"/>
      <c r="S162" s="133"/>
      <c r="T162" s="134"/>
      <c r="AT162" s="129" t="s">
        <v>116</v>
      </c>
      <c r="AU162" s="129" t="s">
        <v>73</v>
      </c>
      <c r="AV162" s="11" t="s">
        <v>73</v>
      </c>
      <c r="AW162" s="11" t="s">
        <v>29</v>
      </c>
      <c r="AX162" s="11" t="s">
        <v>66</v>
      </c>
      <c r="AY162" s="129" t="s">
        <v>107</v>
      </c>
    </row>
    <row r="163" spans="2:51" s="11" customFormat="1" ht="11.25">
      <c r="B163" s="127"/>
      <c r="D163" s="128" t="s">
        <v>116</v>
      </c>
      <c r="E163" s="129" t="s">
        <v>1</v>
      </c>
      <c r="F163" s="130" t="s">
        <v>234</v>
      </c>
      <c r="H163" s="131">
        <v>3.074</v>
      </c>
      <c r="L163" s="127"/>
      <c r="M163" s="132"/>
      <c r="N163" s="133"/>
      <c r="O163" s="133"/>
      <c r="P163" s="133"/>
      <c r="Q163" s="133"/>
      <c r="R163" s="133"/>
      <c r="S163" s="133"/>
      <c r="T163" s="134"/>
      <c r="AT163" s="129" t="s">
        <v>116</v>
      </c>
      <c r="AU163" s="129" t="s">
        <v>73</v>
      </c>
      <c r="AV163" s="11" t="s">
        <v>73</v>
      </c>
      <c r="AW163" s="11" t="s">
        <v>29</v>
      </c>
      <c r="AX163" s="11" t="s">
        <v>66</v>
      </c>
      <c r="AY163" s="129" t="s">
        <v>107</v>
      </c>
    </row>
    <row r="164" spans="2:51" s="11" customFormat="1" ht="11.25">
      <c r="B164" s="127"/>
      <c r="D164" s="128" t="s">
        <v>116</v>
      </c>
      <c r="E164" s="129" t="s">
        <v>1</v>
      </c>
      <c r="F164" s="130" t="s">
        <v>235</v>
      </c>
      <c r="H164" s="131">
        <v>0.522</v>
      </c>
      <c r="L164" s="127"/>
      <c r="M164" s="132"/>
      <c r="N164" s="133"/>
      <c r="O164" s="133"/>
      <c r="P164" s="133"/>
      <c r="Q164" s="133"/>
      <c r="R164" s="133"/>
      <c r="S164" s="133"/>
      <c r="T164" s="134"/>
      <c r="AT164" s="129" t="s">
        <v>116</v>
      </c>
      <c r="AU164" s="129" t="s">
        <v>73</v>
      </c>
      <c r="AV164" s="11" t="s">
        <v>73</v>
      </c>
      <c r="AW164" s="11" t="s">
        <v>29</v>
      </c>
      <c r="AX164" s="11" t="s">
        <v>66</v>
      </c>
      <c r="AY164" s="129" t="s">
        <v>107</v>
      </c>
    </row>
    <row r="165" spans="2:51" s="11" customFormat="1" ht="11.25">
      <c r="B165" s="127"/>
      <c r="D165" s="128" t="s">
        <v>116</v>
      </c>
      <c r="E165" s="129" t="s">
        <v>1</v>
      </c>
      <c r="F165" s="130" t="s">
        <v>238</v>
      </c>
      <c r="H165" s="131">
        <v>0.236</v>
      </c>
      <c r="L165" s="127"/>
      <c r="M165" s="132"/>
      <c r="N165" s="133"/>
      <c r="O165" s="133"/>
      <c r="P165" s="133"/>
      <c r="Q165" s="133"/>
      <c r="R165" s="133"/>
      <c r="S165" s="133"/>
      <c r="T165" s="134"/>
      <c r="AT165" s="129" t="s">
        <v>116</v>
      </c>
      <c r="AU165" s="129" t="s">
        <v>73</v>
      </c>
      <c r="AV165" s="11" t="s">
        <v>73</v>
      </c>
      <c r="AW165" s="11" t="s">
        <v>29</v>
      </c>
      <c r="AX165" s="11" t="s">
        <v>66</v>
      </c>
      <c r="AY165" s="129" t="s">
        <v>107</v>
      </c>
    </row>
    <row r="166" spans="2:51" s="12" customFormat="1" ht="11.25">
      <c r="B166" s="135"/>
      <c r="D166" s="128" t="s">
        <v>116</v>
      </c>
      <c r="E166" s="136" t="s">
        <v>1</v>
      </c>
      <c r="F166" s="137" t="s">
        <v>119</v>
      </c>
      <c r="H166" s="138">
        <v>15.230000000000002</v>
      </c>
      <c r="L166" s="135"/>
      <c r="M166" s="139"/>
      <c r="N166" s="140"/>
      <c r="O166" s="140"/>
      <c r="P166" s="140"/>
      <c r="Q166" s="140"/>
      <c r="R166" s="140"/>
      <c r="S166" s="140"/>
      <c r="T166" s="141"/>
      <c r="AT166" s="136" t="s">
        <v>116</v>
      </c>
      <c r="AU166" s="136" t="s">
        <v>73</v>
      </c>
      <c r="AV166" s="12" t="s">
        <v>114</v>
      </c>
      <c r="AW166" s="12" t="s">
        <v>29</v>
      </c>
      <c r="AX166" s="12" t="s">
        <v>71</v>
      </c>
      <c r="AY166" s="136" t="s">
        <v>107</v>
      </c>
    </row>
    <row r="167" spans="2:65" s="1" customFormat="1" ht="20.45" customHeight="1">
      <c r="B167" s="116"/>
      <c r="C167" s="117" t="s">
        <v>7</v>
      </c>
      <c r="D167" s="117" t="s">
        <v>109</v>
      </c>
      <c r="E167" s="118" t="s">
        <v>239</v>
      </c>
      <c r="F167" s="119" t="s">
        <v>240</v>
      </c>
      <c r="G167" s="120" t="s">
        <v>146</v>
      </c>
      <c r="H167" s="121">
        <v>2.089</v>
      </c>
      <c r="I167" s="122"/>
      <c r="J167" s="122">
        <f>ROUND(I167*H167,2)</f>
        <v>0</v>
      </c>
      <c r="K167" s="119" t="s">
        <v>113</v>
      </c>
      <c r="L167" s="26"/>
      <c r="M167" s="46" t="s">
        <v>1</v>
      </c>
      <c r="N167" s="123" t="s">
        <v>37</v>
      </c>
      <c r="O167" s="124">
        <v>52.157</v>
      </c>
      <c r="P167" s="124">
        <f>O167*H167</f>
        <v>108.95597299999999</v>
      </c>
      <c r="Q167" s="124">
        <v>1.04887</v>
      </c>
      <c r="R167" s="124">
        <f>Q167*H167</f>
        <v>2.19108943</v>
      </c>
      <c r="S167" s="124">
        <v>0</v>
      </c>
      <c r="T167" s="125">
        <f>S167*H167</f>
        <v>0</v>
      </c>
      <c r="AR167" s="15" t="s">
        <v>114</v>
      </c>
      <c r="AT167" s="15" t="s">
        <v>109</v>
      </c>
      <c r="AU167" s="15" t="s">
        <v>73</v>
      </c>
      <c r="AY167" s="15" t="s">
        <v>107</v>
      </c>
      <c r="BE167" s="126">
        <f>IF(N167="základní",J167,0)</f>
        <v>0</v>
      </c>
      <c r="BF167" s="126">
        <f>IF(N167="snížená",J167,0)</f>
        <v>0</v>
      </c>
      <c r="BG167" s="126">
        <f>IF(N167="zákl. přenesená",J167,0)</f>
        <v>0</v>
      </c>
      <c r="BH167" s="126">
        <f>IF(N167="sníž. přenesená",J167,0)</f>
        <v>0</v>
      </c>
      <c r="BI167" s="126">
        <f>IF(N167="nulová",J167,0)</f>
        <v>0</v>
      </c>
      <c r="BJ167" s="15" t="s">
        <v>71</v>
      </c>
      <c r="BK167" s="126">
        <f>ROUND(I167*H167,2)</f>
        <v>0</v>
      </c>
      <c r="BL167" s="15" t="s">
        <v>114</v>
      </c>
      <c r="BM167" s="15" t="s">
        <v>241</v>
      </c>
    </row>
    <row r="168" spans="2:51" s="13" customFormat="1" ht="11.25">
      <c r="B168" s="142"/>
      <c r="D168" s="128" t="s">
        <v>116</v>
      </c>
      <c r="E168" s="143" t="s">
        <v>1</v>
      </c>
      <c r="F168" s="144" t="s">
        <v>242</v>
      </c>
      <c r="H168" s="143" t="s">
        <v>1</v>
      </c>
      <c r="L168" s="142"/>
      <c r="M168" s="145"/>
      <c r="N168" s="146"/>
      <c r="O168" s="146"/>
      <c r="P168" s="146"/>
      <c r="Q168" s="146"/>
      <c r="R168" s="146"/>
      <c r="S168" s="146"/>
      <c r="T168" s="147"/>
      <c r="AT168" s="143" t="s">
        <v>116</v>
      </c>
      <c r="AU168" s="143" t="s">
        <v>73</v>
      </c>
      <c r="AV168" s="13" t="s">
        <v>71</v>
      </c>
      <c r="AW168" s="13" t="s">
        <v>29</v>
      </c>
      <c r="AX168" s="13" t="s">
        <v>66</v>
      </c>
      <c r="AY168" s="143" t="s">
        <v>107</v>
      </c>
    </row>
    <row r="169" spans="2:51" s="11" customFormat="1" ht="11.25">
      <c r="B169" s="127"/>
      <c r="D169" s="128" t="s">
        <v>116</v>
      </c>
      <c r="E169" s="129" t="s">
        <v>1</v>
      </c>
      <c r="F169" s="130" t="s">
        <v>243</v>
      </c>
      <c r="H169" s="131">
        <v>2.089</v>
      </c>
      <c r="L169" s="127"/>
      <c r="M169" s="132"/>
      <c r="N169" s="133"/>
      <c r="O169" s="133"/>
      <c r="P169" s="133"/>
      <c r="Q169" s="133"/>
      <c r="R169" s="133"/>
      <c r="S169" s="133"/>
      <c r="T169" s="134"/>
      <c r="AT169" s="129" t="s">
        <v>116</v>
      </c>
      <c r="AU169" s="129" t="s">
        <v>73</v>
      </c>
      <c r="AV169" s="11" t="s">
        <v>73</v>
      </c>
      <c r="AW169" s="11" t="s">
        <v>29</v>
      </c>
      <c r="AX169" s="11" t="s">
        <v>71</v>
      </c>
      <c r="AY169" s="129" t="s">
        <v>107</v>
      </c>
    </row>
    <row r="170" spans="2:65" s="1" customFormat="1" ht="20.45" customHeight="1">
      <c r="B170" s="116"/>
      <c r="C170" s="117" t="s">
        <v>244</v>
      </c>
      <c r="D170" s="117" t="s">
        <v>109</v>
      </c>
      <c r="E170" s="118" t="s">
        <v>245</v>
      </c>
      <c r="F170" s="119" t="s">
        <v>246</v>
      </c>
      <c r="G170" s="120" t="s">
        <v>173</v>
      </c>
      <c r="H170" s="121">
        <v>64.771</v>
      </c>
      <c r="I170" s="122"/>
      <c r="J170" s="122">
        <f>ROUND(I170*H170,2)</f>
        <v>0</v>
      </c>
      <c r="K170" s="119" t="s">
        <v>113</v>
      </c>
      <c r="L170" s="26"/>
      <c r="M170" s="46" t="s">
        <v>1</v>
      </c>
      <c r="N170" s="123" t="s">
        <v>37</v>
      </c>
      <c r="O170" s="124">
        <v>1.342</v>
      </c>
      <c r="P170" s="124">
        <f>O170*H170</f>
        <v>86.92268200000001</v>
      </c>
      <c r="Q170" s="124">
        <v>0.01282</v>
      </c>
      <c r="R170" s="124">
        <f>Q170*H170</f>
        <v>0.83036422</v>
      </c>
      <c r="S170" s="124">
        <v>0</v>
      </c>
      <c r="T170" s="125">
        <f>S170*H170</f>
        <v>0</v>
      </c>
      <c r="AR170" s="15" t="s">
        <v>114</v>
      </c>
      <c r="AT170" s="15" t="s">
        <v>109</v>
      </c>
      <c r="AU170" s="15" t="s">
        <v>73</v>
      </c>
      <c r="AY170" s="15" t="s">
        <v>107</v>
      </c>
      <c r="BE170" s="126">
        <f>IF(N170="základní",J170,0)</f>
        <v>0</v>
      </c>
      <c r="BF170" s="126">
        <f>IF(N170="snížená",J170,0)</f>
        <v>0</v>
      </c>
      <c r="BG170" s="126">
        <f>IF(N170="zákl. přenesená",J170,0)</f>
        <v>0</v>
      </c>
      <c r="BH170" s="126">
        <f>IF(N170="sníž. přenesená",J170,0)</f>
        <v>0</v>
      </c>
      <c r="BI170" s="126">
        <f>IF(N170="nulová",J170,0)</f>
        <v>0</v>
      </c>
      <c r="BJ170" s="15" t="s">
        <v>71</v>
      </c>
      <c r="BK170" s="126">
        <f>ROUND(I170*H170,2)</f>
        <v>0</v>
      </c>
      <c r="BL170" s="15" t="s">
        <v>114</v>
      </c>
      <c r="BM170" s="15" t="s">
        <v>247</v>
      </c>
    </row>
    <row r="171" spans="2:51" s="13" customFormat="1" ht="11.25">
      <c r="B171" s="142"/>
      <c r="D171" s="128" t="s">
        <v>116</v>
      </c>
      <c r="E171" s="143" t="s">
        <v>1</v>
      </c>
      <c r="F171" s="144" t="s">
        <v>248</v>
      </c>
      <c r="H171" s="143" t="s">
        <v>1</v>
      </c>
      <c r="L171" s="142"/>
      <c r="M171" s="145"/>
      <c r="N171" s="146"/>
      <c r="O171" s="146"/>
      <c r="P171" s="146"/>
      <c r="Q171" s="146"/>
      <c r="R171" s="146"/>
      <c r="S171" s="146"/>
      <c r="T171" s="147"/>
      <c r="AT171" s="143" t="s">
        <v>116</v>
      </c>
      <c r="AU171" s="143" t="s">
        <v>73</v>
      </c>
      <c r="AV171" s="13" t="s">
        <v>71</v>
      </c>
      <c r="AW171" s="13" t="s">
        <v>29</v>
      </c>
      <c r="AX171" s="13" t="s">
        <v>66</v>
      </c>
      <c r="AY171" s="143" t="s">
        <v>107</v>
      </c>
    </row>
    <row r="172" spans="2:51" s="11" customFormat="1" ht="11.25">
      <c r="B172" s="127"/>
      <c r="D172" s="128" t="s">
        <v>116</v>
      </c>
      <c r="E172" s="129" t="s">
        <v>1</v>
      </c>
      <c r="F172" s="130" t="s">
        <v>249</v>
      </c>
      <c r="H172" s="131">
        <v>52.205</v>
      </c>
      <c r="L172" s="127"/>
      <c r="M172" s="132"/>
      <c r="N172" s="133"/>
      <c r="O172" s="133"/>
      <c r="P172" s="133"/>
      <c r="Q172" s="133"/>
      <c r="R172" s="133"/>
      <c r="S172" s="133"/>
      <c r="T172" s="134"/>
      <c r="AT172" s="129" t="s">
        <v>116</v>
      </c>
      <c r="AU172" s="129" t="s">
        <v>73</v>
      </c>
      <c r="AV172" s="11" t="s">
        <v>73</v>
      </c>
      <c r="AW172" s="11" t="s">
        <v>29</v>
      </c>
      <c r="AX172" s="11" t="s">
        <v>66</v>
      </c>
      <c r="AY172" s="129" t="s">
        <v>107</v>
      </c>
    </row>
    <row r="173" spans="2:51" s="13" customFormat="1" ht="11.25">
      <c r="B173" s="142"/>
      <c r="D173" s="128" t="s">
        <v>116</v>
      </c>
      <c r="E173" s="143" t="s">
        <v>1</v>
      </c>
      <c r="F173" s="144" t="s">
        <v>250</v>
      </c>
      <c r="H173" s="143" t="s">
        <v>1</v>
      </c>
      <c r="L173" s="142"/>
      <c r="M173" s="145"/>
      <c r="N173" s="146"/>
      <c r="O173" s="146"/>
      <c r="P173" s="146"/>
      <c r="Q173" s="146"/>
      <c r="R173" s="146"/>
      <c r="S173" s="146"/>
      <c r="T173" s="147"/>
      <c r="AT173" s="143" t="s">
        <v>116</v>
      </c>
      <c r="AU173" s="143" t="s">
        <v>73</v>
      </c>
      <c r="AV173" s="13" t="s">
        <v>71</v>
      </c>
      <c r="AW173" s="13" t="s">
        <v>29</v>
      </c>
      <c r="AX173" s="13" t="s">
        <v>66</v>
      </c>
      <c r="AY173" s="143" t="s">
        <v>107</v>
      </c>
    </row>
    <row r="174" spans="2:51" s="11" customFormat="1" ht="11.25">
      <c r="B174" s="127"/>
      <c r="D174" s="128" t="s">
        <v>116</v>
      </c>
      <c r="E174" s="129" t="s">
        <v>1</v>
      </c>
      <c r="F174" s="130" t="s">
        <v>251</v>
      </c>
      <c r="H174" s="131">
        <v>8.527</v>
      </c>
      <c r="L174" s="127"/>
      <c r="M174" s="132"/>
      <c r="N174" s="133"/>
      <c r="O174" s="133"/>
      <c r="P174" s="133"/>
      <c r="Q174" s="133"/>
      <c r="R174" s="133"/>
      <c r="S174" s="133"/>
      <c r="T174" s="134"/>
      <c r="AT174" s="129" t="s">
        <v>116</v>
      </c>
      <c r="AU174" s="129" t="s">
        <v>73</v>
      </c>
      <c r="AV174" s="11" t="s">
        <v>73</v>
      </c>
      <c r="AW174" s="11" t="s">
        <v>29</v>
      </c>
      <c r="AX174" s="11" t="s">
        <v>66</v>
      </c>
      <c r="AY174" s="129" t="s">
        <v>107</v>
      </c>
    </row>
    <row r="175" spans="2:51" s="11" customFormat="1" ht="11.25">
      <c r="B175" s="127"/>
      <c r="D175" s="128" t="s">
        <v>116</v>
      </c>
      <c r="E175" s="129" t="s">
        <v>1</v>
      </c>
      <c r="F175" s="130" t="s">
        <v>252</v>
      </c>
      <c r="H175" s="131">
        <v>4.039</v>
      </c>
      <c r="L175" s="127"/>
      <c r="M175" s="132"/>
      <c r="N175" s="133"/>
      <c r="O175" s="133"/>
      <c r="P175" s="133"/>
      <c r="Q175" s="133"/>
      <c r="R175" s="133"/>
      <c r="S175" s="133"/>
      <c r="T175" s="134"/>
      <c r="AT175" s="129" t="s">
        <v>116</v>
      </c>
      <c r="AU175" s="129" t="s">
        <v>73</v>
      </c>
      <c r="AV175" s="11" t="s">
        <v>73</v>
      </c>
      <c r="AW175" s="11" t="s">
        <v>29</v>
      </c>
      <c r="AX175" s="11" t="s">
        <v>66</v>
      </c>
      <c r="AY175" s="129" t="s">
        <v>107</v>
      </c>
    </row>
    <row r="176" spans="2:51" s="12" customFormat="1" ht="11.25">
      <c r="B176" s="135"/>
      <c r="D176" s="128" t="s">
        <v>116</v>
      </c>
      <c r="E176" s="136" t="s">
        <v>1</v>
      </c>
      <c r="F176" s="137" t="s">
        <v>119</v>
      </c>
      <c r="H176" s="138">
        <v>64.771</v>
      </c>
      <c r="L176" s="135"/>
      <c r="M176" s="139"/>
      <c r="N176" s="140"/>
      <c r="O176" s="140"/>
      <c r="P176" s="140"/>
      <c r="Q176" s="140"/>
      <c r="R176" s="140"/>
      <c r="S176" s="140"/>
      <c r="T176" s="141"/>
      <c r="AT176" s="136" t="s">
        <v>116</v>
      </c>
      <c r="AU176" s="136" t="s">
        <v>73</v>
      </c>
      <c r="AV176" s="12" t="s">
        <v>114</v>
      </c>
      <c r="AW176" s="12" t="s">
        <v>29</v>
      </c>
      <c r="AX176" s="12" t="s">
        <v>71</v>
      </c>
      <c r="AY176" s="136" t="s">
        <v>107</v>
      </c>
    </row>
    <row r="177" spans="2:65" s="1" customFormat="1" ht="20.45" customHeight="1">
      <c r="B177" s="116"/>
      <c r="C177" s="117" t="s">
        <v>253</v>
      </c>
      <c r="D177" s="117" t="s">
        <v>109</v>
      </c>
      <c r="E177" s="118" t="s">
        <v>254</v>
      </c>
      <c r="F177" s="119" t="s">
        <v>255</v>
      </c>
      <c r="G177" s="120" t="s">
        <v>173</v>
      </c>
      <c r="H177" s="121">
        <v>64.771</v>
      </c>
      <c r="I177" s="122"/>
      <c r="J177" s="122">
        <f>ROUND(I177*H177,2)</f>
        <v>0</v>
      </c>
      <c r="K177" s="119" t="s">
        <v>113</v>
      </c>
      <c r="L177" s="26"/>
      <c r="M177" s="46" t="s">
        <v>1</v>
      </c>
      <c r="N177" s="123" t="s">
        <v>37</v>
      </c>
      <c r="O177" s="124">
        <v>0.338</v>
      </c>
      <c r="P177" s="124">
        <f>O177*H177</f>
        <v>21.892598000000003</v>
      </c>
      <c r="Q177" s="124">
        <v>0</v>
      </c>
      <c r="R177" s="124">
        <f>Q177*H177</f>
        <v>0</v>
      </c>
      <c r="S177" s="124">
        <v>0</v>
      </c>
      <c r="T177" s="125">
        <f>S177*H177</f>
        <v>0</v>
      </c>
      <c r="AR177" s="15" t="s">
        <v>114</v>
      </c>
      <c r="AT177" s="15" t="s">
        <v>109</v>
      </c>
      <c r="AU177" s="15" t="s">
        <v>73</v>
      </c>
      <c r="AY177" s="15" t="s">
        <v>107</v>
      </c>
      <c r="BE177" s="126">
        <f>IF(N177="základní",J177,0)</f>
        <v>0</v>
      </c>
      <c r="BF177" s="126">
        <f>IF(N177="snížená",J177,0)</f>
        <v>0</v>
      </c>
      <c r="BG177" s="126">
        <f>IF(N177="zákl. přenesená",J177,0)</f>
        <v>0</v>
      </c>
      <c r="BH177" s="126">
        <f>IF(N177="sníž. přenesená",J177,0)</f>
        <v>0</v>
      </c>
      <c r="BI177" s="126">
        <f>IF(N177="nulová",J177,0)</f>
        <v>0</v>
      </c>
      <c r="BJ177" s="15" t="s">
        <v>71</v>
      </c>
      <c r="BK177" s="126">
        <f>ROUND(I177*H177,2)</f>
        <v>0</v>
      </c>
      <c r="BL177" s="15" t="s">
        <v>114</v>
      </c>
      <c r="BM177" s="15" t="s">
        <v>256</v>
      </c>
    </row>
    <row r="178" spans="2:65" s="1" customFormat="1" ht="20.45" customHeight="1">
      <c r="B178" s="116"/>
      <c r="C178" s="117" t="s">
        <v>257</v>
      </c>
      <c r="D178" s="117" t="s">
        <v>109</v>
      </c>
      <c r="E178" s="118" t="s">
        <v>258</v>
      </c>
      <c r="F178" s="119" t="s">
        <v>259</v>
      </c>
      <c r="G178" s="120" t="s">
        <v>173</v>
      </c>
      <c r="H178" s="121">
        <v>37.255</v>
      </c>
      <c r="I178" s="122"/>
      <c r="J178" s="122">
        <f>ROUND(I178*H178,2)</f>
        <v>0</v>
      </c>
      <c r="K178" s="119" t="s">
        <v>113</v>
      </c>
      <c r="L178" s="26"/>
      <c r="M178" s="46" t="s">
        <v>1</v>
      </c>
      <c r="N178" s="123" t="s">
        <v>37</v>
      </c>
      <c r="O178" s="124">
        <v>0.839</v>
      </c>
      <c r="P178" s="124">
        <f>O178*H178</f>
        <v>31.256945</v>
      </c>
      <c r="Q178" s="124">
        <v>0.00658</v>
      </c>
      <c r="R178" s="124">
        <f>Q178*H178</f>
        <v>0.24513790000000002</v>
      </c>
      <c r="S178" s="124">
        <v>0</v>
      </c>
      <c r="T178" s="125">
        <f>S178*H178</f>
        <v>0</v>
      </c>
      <c r="AR178" s="15" t="s">
        <v>114</v>
      </c>
      <c r="AT178" s="15" t="s">
        <v>109</v>
      </c>
      <c r="AU178" s="15" t="s">
        <v>73</v>
      </c>
      <c r="AY178" s="15" t="s">
        <v>107</v>
      </c>
      <c r="BE178" s="126">
        <f>IF(N178="základní",J178,0)</f>
        <v>0</v>
      </c>
      <c r="BF178" s="126">
        <f>IF(N178="snížená",J178,0)</f>
        <v>0</v>
      </c>
      <c r="BG178" s="126">
        <f>IF(N178="zákl. přenesená",J178,0)</f>
        <v>0</v>
      </c>
      <c r="BH178" s="126">
        <f>IF(N178="sníž. přenesená",J178,0)</f>
        <v>0</v>
      </c>
      <c r="BI178" s="126">
        <f>IF(N178="nulová",J178,0)</f>
        <v>0</v>
      </c>
      <c r="BJ178" s="15" t="s">
        <v>71</v>
      </c>
      <c r="BK178" s="126">
        <f>ROUND(I178*H178,2)</f>
        <v>0</v>
      </c>
      <c r="BL178" s="15" t="s">
        <v>114</v>
      </c>
      <c r="BM178" s="15" t="s">
        <v>260</v>
      </c>
    </row>
    <row r="179" spans="2:51" s="11" customFormat="1" ht="11.25">
      <c r="B179" s="127"/>
      <c r="D179" s="128" t="s">
        <v>116</v>
      </c>
      <c r="E179" s="129" t="s">
        <v>1</v>
      </c>
      <c r="F179" s="130" t="s">
        <v>261</v>
      </c>
      <c r="H179" s="131">
        <v>12.745</v>
      </c>
      <c r="L179" s="127"/>
      <c r="M179" s="132"/>
      <c r="N179" s="133"/>
      <c r="O179" s="133"/>
      <c r="P179" s="133"/>
      <c r="Q179" s="133"/>
      <c r="R179" s="133"/>
      <c r="S179" s="133"/>
      <c r="T179" s="134"/>
      <c r="AT179" s="129" t="s">
        <v>116</v>
      </c>
      <c r="AU179" s="129" t="s">
        <v>73</v>
      </c>
      <c r="AV179" s="11" t="s">
        <v>73</v>
      </c>
      <c r="AW179" s="11" t="s">
        <v>29</v>
      </c>
      <c r="AX179" s="11" t="s">
        <v>66</v>
      </c>
      <c r="AY179" s="129" t="s">
        <v>107</v>
      </c>
    </row>
    <row r="180" spans="2:51" s="11" customFormat="1" ht="11.25">
      <c r="B180" s="127"/>
      <c r="D180" s="128" t="s">
        <v>116</v>
      </c>
      <c r="E180" s="129" t="s">
        <v>1</v>
      </c>
      <c r="F180" s="130" t="s">
        <v>262</v>
      </c>
      <c r="H180" s="131">
        <v>24.51</v>
      </c>
      <c r="L180" s="127"/>
      <c r="M180" s="132"/>
      <c r="N180" s="133"/>
      <c r="O180" s="133"/>
      <c r="P180" s="133"/>
      <c r="Q180" s="133"/>
      <c r="R180" s="133"/>
      <c r="S180" s="133"/>
      <c r="T180" s="134"/>
      <c r="AT180" s="129" t="s">
        <v>116</v>
      </c>
      <c r="AU180" s="129" t="s">
        <v>73</v>
      </c>
      <c r="AV180" s="11" t="s">
        <v>73</v>
      </c>
      <c r="AW180" s="11" t="s">
        <v>29</v>
      </c>
      <c r="AX180" s="11" t="s">
        <v>66</v>
      </c>
      <c r="AY180" s="129" t="s">
        <v>107</v>
      </c>
    </row>
    <row r="181" spans="2:51" s="12" customFormat="1" ht="11.25">
      <c r="B181" s="135"/>
      <c r="D181" s="128" t="s">
        <v>116</v>
      </c>
      <c r="E181" s="136" t="s">
        <v>1</v>
      </c>
      <c r="F181" s="137" t="s">
        <v>119</v>
      </c>
      <c r="H181" s="138">
        <v>37.255</v>
      </c>
      <c r="L181" s="135"/>
      <c r="M181" s="139"/>
      <c r="N181" s="140"/>
      <c r="O181" s="140"/>
      <c r="P181" s="140"/>
      <c r="Q181" s="140"/>
      <c r="R181" s="140"/>
      <c r="S181" s="140"/>
      <c r="T181" s="141"/>
      <c r="AT181" s="136" t="s">
        <v>116</v>
      </c>
      <c r="AU181" s="136" t="s">
        <v>73</v>
      </c>
      <c r="AV181" s="12" t="s">
        <v>114</v>
      </c>
      <c r="AW181" s="12" t="s">
        <v>29</v>
      </c>
      <c r="AX181" s="12" t="s">
        <v>71</v>
      </c>
      <c r="AY181" s="136" t="s">
        <v>107</v>
      </c>
    </row>
    <row r="182" spans="2:65" s="1" customFormat="1" ht="20.45" customHeight="1">
      <c r="B182" s="116"/>
      <c r="C182" s="117" t="s">
        <v>263</v>
      </c>
      <c r="D182" s="117" t="s">
        <v>109</v>
      </c>
      <c r="E182" s="118" t="s">
        <v>264</v>
      </c>
      <c r="F182" s="119" t="s">
        <v>265</v>
      </c>
      <c r="G182" s="120" t="s">
        <v>173</v>
      </c>
      <c r="H182" s="121">
        <v>37.255</v>
      </c>
      <c r="I182" s="122"/>
      <c r="J182" s="122">
        <f>ROUND(I182*H182,2)</f>
        <v>0</v>
      </c>
      <c r="K182" s="119" t="s">
        <v>113</v>
      </c>
      <c r="L182" s="26"/>
      <c r="M182" s="46" t="s">
        <v>1</v>
      </c>
      <c r="N182" s="123" t="s">
        <v>37</v>
      </c>
      <c r="O182" s="124">
        <v>0.26</v>
      </c>
      <c r="P182" s="124">
        <f>O182*H182</f>
        <v>9.686300000000001</v>
      </c>
      <c r="Q182" s="124">
        <v>0</v>
      </c>
      <c r="R182" s="124">
        <f>Q182*H182</f>
        <v>0</v>
      </c>
      <c r="S182" s="124">
        <v>0</v>
      </c>
      <c r="T182" s="125">
        <f>S182*H182</f>
        <v>0</v>
      </c>
      <c r="AR182" s="15" t="s">
        <v>114</v>
      </c>
      <c r="AT182" s="15" t="s">
        <v>109</v>
      </c>
      <c r="AU182" s="15" t="s">
        <v>73</v>
      </c>
      <c r="AY182" s="15" t="s">
        <v>107</v>
      </c>
      <c r="BE182" s="126">
        <f>IF(N182="základní",J182,0)</f>
        <v>0</v>
      </c>
      <c r="BF182" s="126">
        <f>IF(N182="snížená",J182,0)</f>
        <v>0</v>
      </c>
      <c r="BG182" s="126">
        <f>IF(N182="zákl. přenesená",J182,0)</f>
        <v>0</v>
      </c>
      <c r="BH182" s="126">
        <f>IF(N182="sníž. přenesená",J182,0)</f>
        <v>0</v>
      </c>
      <c r="BI182" s="126">
        <f>IF(N182="nulová",J182,0)</f>
        <v>0</v>
      </c>
      <c r="BJ182" s="15" t="s">
        <v>71</v>
      </c>
      <c r="BK182" s="126">
        <f>ROUND(I182*H182,2)</f>
        <v>0</v>
      </c>
      <c r="BL182" s="15" t="s">
        <v>114</v>
      </c>
      <c r="BM182" s="15" t="s">
        <v>266</v>
      </c>
    </row>
    <row r="183" spans="2:63" s="10" customFormat="1" ht="22.9" customHeight="1">
      <c r="B183" s="104"/>
      <c r="D183" s="105" t="s">
        <v>65</v>
      </c>
      <c r="E183" s="114" t="s">
        <v>139</v>
      </c>
      <c r="F183" s="114" t="s">
        <v>267</v>
      </c>
      <c r="J183" s="115">
        <f>BK183</f>
        <v>0</v>
      </c>
      <c r="L183" s="104"/>
      <c r="M183" s="108"/>
      <c r="N183" s="109"/>
      <c r="O183" s="109"/>
      <c r="P183" s="110">
        <f>SUM(P184:P196)</f>
        <v>4.531575</v>
      </c>
      <c r="Q183" s="109"/>
      <c r="R183" s="110">
        <f>SUM(R184:R196)</f>
        <v>0.055639860000000006</v>
      </c>
      <c r="S183" s="109"/>
      <c r="T183" s="111">
        <f>SUM(T184:T196)</f>
        <v>0</v>
      </c>
      <c r="AR183" s="105" t="s">
        <v>71</v>
      </c>
      <c r="AT183" s="112" t="s">
        <v>65</v>
      </c>
      <c r="AU183" s="112" t="s">
        <v>71</v>
      </c>
      <c r="AY183" s="105" t="s">
        <v>107</v>
      </c>
      <c r="BK183" s="113">
        <f>SUM(BK184:BK196)</f>
        <v>0</v>
      </c>
    </row>
    <row r="184" spans="2:65" s="1" customFormat="1" ht="20.45" customHeight="1">
      <c r="B184" s="116"/>
      <c r="C184" s="117" t="s">
        <v>268</v>
      </c>
      <c r="D184" s="117" t="s">
        <v>109</v>
      </c>
      <c r="E184" s="118" t="s">
        <v>269</v>
      </c>
      <c r="F184" s="119" t="s">
        <v>270</v>
      </c>
      <c r="G184" s="120" t="s">
        <v>173</v>
      </c>
      <c r="H184" s="121">
        <v>7.881</v>
      </c>
      <c r="I184" s="122"/>
      <c r="J184" s="122">
        <f>ROUND(I184*H184,2)</f>
        <v>0</v>
      </c>
      <c r="K184" s="119" t="s">
        <v>113</v>
      </c>
      <c r="L184" s="26"/>
      <c r="M184" s="46" t="s">
        <v>1</v>
      </c>
      <c r="N184" s="123" t="s">
        <v>37</v>
      </c>
      <c r="O184" s="124">
        <v>0.33</v>
      </c>
      <c r="P184" s="124">
        <f>O184*H184</f>
        <v>2.60073</v>
      </c>
      <c r="Q184" s="124">
        <v>0.00438</v>
      </c>
      <c r="R184" s="124">
        <f>Q184*H184</f>
        <v>0.034518780000000006</v>
      </c>
      <c r="S184" s="124">
        <v>0</v>
      </c>
      <c r="T184" s="125">
        <f>S184*H184</f>
        <v>0</v>
      </c>
      <c r="AR184" s="15" t="s">
        <v>114</v>
      </c>
      <c r="AT184" s="15" t="s">
        <v>109</v>
      </c>
      <c r="AU184" s="15" t="s">
        <v>73</v>
      </c>
      <c r="AY184" s="15" t="s">
        <v>107</v>
      </c>
      <c r="BE184" s="126">
        <f>IF(N184="základní",J184,0)</f>
        <v>0</v>
      </c>
      <c r="BF184" s="126">
        <f>IF(N184="snížená",J184,0)</f>
        <v>0</v>
      </c>
      <c r="BG184" s="126">
        <f>IF(N184="zákl. přenesená",J184,0)</f>
        <v>0</v>
      </c>
      <c r="BH184" s="126">
        <f>IF(N184="sníž. přenesená",J184,0)</f>
        <v>0</v>
      </c>
      <c r="BI184" s="126">
        <f>IF(N184="nulová",J184,0)</f>
        <v>0</v>
      </c>
      <c r="BJ184" s="15" t="s">
        <v>71</v>
      </c>
      <c r="BK184" s="126">
        <f>ROUND(I184*H184,2)</f>
        <v>0</v>
      </c>
      <c r="BL184" s="15" t="s">
        <v>114</v>
      </c>
      <c r="BM184" s="15" t="s">
        <v>271</v>
      </c>
    </row>
    <row r="185" spans="2:51" s="13" customFormat="1" ht="11.25">
      <c r="B185" s="142"/>
      <c r="D185" s="128" t="s">
        <v>116</v>
      </c>
      <c r="E185" s="143" t="s">
        <v>1</v>
      </c>
      <c r="F185" s="144" t="s">
        <v>272</v>
      </c>
      <c r="H185" s="143" t="s">
        <v>1</v>
      </c>
      <c r="L185" s="142"/>
      <c r="M185" s="145"/>
      <c r="N185" s="146"/>
      <c r="O185" s="146"/>
      <c r="P185" s="146"/>
      <c r="Q185" s="146"/>
      <c r="R185" s="146"/>
      <c r="S185" s="146"/>
      <c r="T185" s="147"/>
      <c r="AT185" s="143" t="s">
        <v>116</v>
      </c>
      <c r="AU185" s="143" t="s">
        <v>73</v>
      </c>
      <c r="AV185" s="13" t="s">
        <v>71</v>
      </c>
      <c r="AW185" s="13" t="s">
        <v>29</v>
      </c>
      <c r="AX185" s="13" t="s">
        <v>66</v>
      </c>
      <c r="AY185" s="143" t="s">
        <v>107</v>
      </c>
    </row>
    <row r="186" spans="2:51" s="11" customFormat="1" ht="11.25">
      <c r="B186" s="127"/>
      <c r="D186" s="128" t="s">
        <v>116</v>
      </c>
      <c r="E186" s="129" t="s">
        <v>1</v>
      </c>
      <c r="F186" s="130" t="s">
        <v>273</v>
      </c>
      <c r="H186" s="131">
        <v>1.953</v>
      </c>
      <c r="L186" s="127"/>
      <c r="M186" s="132"/>
      <c r="N186" s="133"/>
      <c r="O186" s="133"/>
      <c r="P186" s="133"/>
      <c r="Q186" s="133"/>
      <c r="R186" s="133"/>
      <c r="S186" s="133"/>
      <c r="T186" s="134"/>
      <c r="AT186" s="129" t="s">
        <v>116</v>
      </c>
      <c r="AU186" s="129" t="s">
        <v>73</v>
      </c>
      <c r="AV186" s="11" t="s">
        <v>73</v>
      </c>
      <c r="AW186" s="11" t="s">
        <v>29</v>
      </c>
      <c r="AX186" s="11" t="s">
        <v>66</v>
      </c>
      <c r="AY186" s="129" t="s">
        <v>107</v>
      </c>
    </row>
    <row r="187" spans="2:51" s="11" customFormat="1" ht="11.25">
      <c r="B187" s="127"/>
      <c r="D187" s="128" t="s">
        <v>116</v>
      </c>
      <c r="E187" s="129" t="s">
        <v>1</v>
      </c>
      <c r="F187" s="130" t="s">
        <v>274</v>
      </c>
      <c r="H187" s="131">
        <v>0.798</v>
      </c>
      <c r="L187" s="127"/>
      <c r="M187" s="132"/>
      <c r="N187" s="133"/>
      <c r="O187" s="133"/>
      <c r="P187" s="133"/>
      <c r="Q187" s="133"/>
      <c r="R187" s="133"/>
      <c r="S187" s="133"/>
      <c r="T187" s="134"/>
      <c r="AT187" s="129" t="s">
        <v>116</v>
      </c>
      <c r="AU187" s="129" t="s">
        <v>73</v>
      </c>
      <c r="AV187" s="11" t="s">
        <v>73</v>
      </c>
      <c r="AW187" s="11" t="s">
        <v>29</v>
      </c>
      <c r="AX187" s="11" t="s">
        <v>66</v>
      </c>
      <c r="AY187" s="129" t="s">
        <v>107</v>
      </c>
    </row>
    <row r="188" spans="2:51" s="11" customFormat="1" ht="11.25">
      <c r="B188" s="127"/>
      <c r="D188" s="128" t="s">
        <v>116</v>
      </c>
      <c r="E188" s="129" t="s">
        <v>1</v>
      </c>
      <c r="F188" s="130" t="s">
        <v>275</v>
      </c>
      <c r="H188" s="131">
        <v>2.47</v>
      </c>
      <c r="L188" s="127"/>
      <c r="M188" s="132"/>
      <c r="N188" s="133"/>
      <c r="O188" s="133"/>
      <c r="P188" s="133"/>
      <c r="Q188" s="133"/>
      <c r="R188" s="133"/>
      <c r="S188" s="133"/>
      <c r="T188" s="134"/>
      <c r="AT188" s="129" t="s">
        <v>116</v>
      </c>
      <c r="AU188" s="129" t="s">
        <v>73</v>
      </c>
      <c r="AV188" s="11" t="s">
        <v>73</v>
      </c>
      <c r="AW188" s="11" t="s">
        <v>29</v>
      </c>
      <c r="AX188" s="11" t="s">
        <v>66</v>
      </c>
      <c r="AY188" s="129" t="s">
        <v>107</v>
      </c>
    </row>
    <row r="189" spans="2:51" s="11" customFormat="1" ht="11.25">
      <c r="B189" s="127"/>
      <c r="D189" s="128" t="s">
        <v>116</v>
      </c>
      <c r="E189" s="129" t="s">
        <v>1</v>
      </c>
      <c r="F189" s="130" t="s">
        <v>276</v>
      </c>
      <c r="H189" s="131">
        <v>2.66</v>
      </c>
      <c r="L189" s="127"/>
      <c r="M189" s="132"/>
      <c r="N189" s="133"/>
      <c r="O189" s="133"/>
      <c r="P189" s="133"/>
      <c r="Q189" s="133"/>
      <c r="R189" s="133"/>
      <c r="S189" s="133"/>
      <c r="T189" s="134"/>
      <c r="AT189" s="129" t="s">
        <v>116</v>
      </c>
      <c r="AU189" s="129" t="s">
        <v>73</v>
      </c>
      <c r="AV189" s="11" t="s">
        <v>73</v>
      </c>
      <c r="AW189" s="11" t="s">
        <v>29</v>
      </c>
      <c r="AX189" s="11" t="s">
        <v>66</v>
      </c>
      <c r="AY189" s="129" t="s">
        <v>107</v>
      </c>
    </row>
    <row r="190" spans="2:51" s="12" customFormat="1" ht="11.25">
      <c r="B190" s="135"/>
      <c r="D190" s="128" t="s">
        <v>116</v>
      </c>
      <c r="E190" s="136" t="s">
        <v>1</v>
      </c>
      <c r="F190" s="137" t="s">
        <v>119</v>
      </c>
      <c r="H190" s="138">
        <v>7.881</v>
      </c>
      <c r="L190" s="135"/>
      <c r="M190" s="139"/>
      <c r="N190" s="140"/>
      <c r="O190" s="140"/>
      <c r="P190" s="140"/>
      <c r="Q190" s="140"/>
      <c r="R190" s="140"/>
      <c r="S190" s="140"/>
      <c r="T190" s="141"/>
      <c r="AT190" s="136" t="s">
        <v>116</v>
      </c>
      <c r="AU190" s="136" t="s">
        <v>73</v>
      </c>
      <c r="AV190" s="12" t="s">
        <v>114</v>
      </c>
      <c r="AW190" s="12" t="s">
        <v>29</v>
      </c>
      <c r="AX190" s="12" t="s">
        <v>71</v>
      </c>
      <c r="AY190" s="136" t="s">
        <v>107</v>
      </c>
    </row>
    <row r="191" spans="2:65" s="1" customFormat="1" ht="20.45" customHeight="1">
      <c r="B191" s="116"/>
      <c r="C191" s="117" t="s">
        <v>277</v>
      </c>
      <c r="D191" s="117" t="s">
        <v>109</v>
      </c>
      <c r="E191" s="118" t="s">
        <v>278</v>
      </c>
      <c r="F191" s="119" t="s">
        <v>279</v>
      </c>
      <c r="G191" s="120" t="s">
        <v>173</v>
      </c>
      <c r="H191" s="121">
        <v>7.881</v>
      </c>
      <c r="I191" s="122"/>
      <c r="J191" s="122">
        <f>ROUND(I191*H191,2)</f>
        <v>0</v>
      </c>
      <c r="K191" s="119" t="s">
        <v>113</v>
      </c>
      <c r="L191" s="26"/>
      <c r="M191" s="46" t="s">
        <v>1</v>
      </c>
      <c r="N191" s="123" t="s">
        <v>37</v>
      </c>
      <c r="O191" s="124">
        <v>0.245</v>
      </c>
      <c r="P191" s="124">
        <f>O191*H191</f>
        <v>1.930845</v>
      </c>
      <c r="Q191" s="124">
        <v>0.00268</v>
      </c>
      <c r="R191" s="124">
        <f>Q191*H191</f>
        <v>0.02112108</v>
      </c>
      <c r="S191" s="124">
        <v>0</v>
      </c>
      <c r="T191" s="125">
        <f>S191*H191</f>
        <v>0</v>
      </c>
      <c r="AR191" s="15" t="s">
        <v>114</v>
      </c>
      <c r="AT191" s="15" t="s">
        <v>109</v>
      </c>
      <c r="AU191" s="15" t="s">
        <v>73</v>
      </c>
      <c r="AY191" s="15" t="s">
        <v>107</v>
      </c>
      <c r="BE191" s="126">
        <f>IF(N191="základní",J191,0)</f>
        <v>0</v>
      </c>
      <c r="BF191" s="126">
        <f>IF(N191="snížená",J191,0)</f>
        <v>0</v>
      </c>
      <c r="BG191" s="126">
        <f>IF(N191="zákl. přenesená",J191,0)</f>
        <v>0</v>
      </c>
      <c r="BH191" s="126">
        <f>IF(N191="sníž. přenesená",J191,0)</f>
        <v>0</v>
      </c>
      <c r="BI191" s="126">
        <f>IF(N191="nulová",J191,0)</f>
        <v>0</v>
      </c>
      <c r="BJ191" s="15" t="s">
        <v>71</v>
      </c>
      <c r="BK191" s="126">
        <f>ROUND(I191*H191,2)</f>
        <v>0</v>
      </c>
      <c r="BL191" s="15" t="s">
        <v>114</v>
      </c>
      <c r="BM191" s="15" t="s">
        <v>280</v>
      </c>
    </row>
    <row r="192" spans="2:51" s="11" customFormat="1" ht="11.25">
      <c r="B192" s="127"/>
      <c r="D192" s="128" t="s">
        <v>116</v>
      </c>
      <c r="E192" s="129" t="s">
        <v>1</v>
      </c>
      <c r="F192" s="130" t="s">
        <v>273</v>
      </c>
      <c r="H192" s="131">
        <v>1.953</v>
      </c>
      <c r="L192" s="127"/>
      <c r="M192" s="132"/>
      <c r="N192" s="133"/>
      <c r="O192" s="133"/>
      <c r="P192" s="133"/>
      <c r="Q192" s="133"/>
      <c r="R192" s="133"/>
      <c r="S192" s="133"/>
      <c r="T192" s="134"/>
      <c r="AT192" s="129" t="s">
        <v>116</v>
      </c>
      <c r="AU192" s="129" t="s">
        <v>73</v>
      </c>
      <c r="AV192" s="11" t="s">
        <v>73</v>
      </c>
      <c r="AW192" s="11" t="s">
        <v>29</v>
      </c>
      <c r="AX192" s="11" t="s">
        <v>66</v>
      </c>
      <c r="AY192" s="129" t="s">
        <v>107</v>
      </c>
    </row>
    <row r="193" spans="2:51" s="11" customFormat="1" ht="11.25">
      <c r="B193" s="127"/>
      <c r="D193" s="128" t="s">
        <v>116</v>
      </c>
      <c r="E193" s="129" t="s">
        <v>1</v>
      </c>
      <c r="F193" s="130" t="s">
        <v>274</v>
      </c>
      <c r="H193" s="131">
        <v>0.798</v>
      </c>
      <c r="L193" s="127"/>
      <c r="M193" s="132"/>
      <c r="N193" s="133"/>
      <c r="O193" s="133"/>
      <c r="P193" s="133"/>
      <c r="Q193" s="133"/>
      <c r="R193" s="133"/>
      <c r="S193" s="133"/>
      <c r="T193" s="134"/>
      <c r="AT193" s="129" t="s">
        <v>116</v>
      </c>
      <c r="AU193" s="129" t="s">
        <v>73</v>
      </c>
      <c r="AV193" s="11" t="s">
        <v>73</v>
      </c>
      <c r="AW193" s="11" t="s">
        <v>29</v>
      </c>
      <c r="AX193" s="11" t="s">
        <v>66</v>
      </c>
      <c r="AY193" s="129" t="s">
        <v>107</v>
      </c>
    </row>
    <row r="194" spans="2:51" s="11" customFormat="1" ht="11.25">
      <c r="B194" s="127"/>
      <c r="D194" s="128" t="s">
        <v>116</v>
      </c>
      <c r="E194" s="129" t="s">
        <v>1</v>
      </c>
      <c r="F194" s="130" t="s">
        <v>275</v>
      </c>
      <c r="H194" s="131">
        <v>2.47</v>
      </c>
      <c r="L194" s="127"/>
      <c r="M194" s="132"/>
      <c r="N194" s="133"/>
      <c r="O194" s="133"/>
      <c r="P194" s="133"/>
      <c r="Q194" s="133"/>
      <c r="R194" s="133"/>
      <c r="S194" s="133"/>
      <c r="T194" s="134"/>
      <c r="AT194" s="129" t="s">
        <v>116</v>
      </c>
      <c r="AU194" s="129" t="s">
        <v>73</v>
      </c>
      <c r="AV194" s="11" t="s">
        <v>73</v>
      </c>
      <c r="AW194" s="11" t="s">
        <v>29</v>
      </c>
      <c r="AX194" s="11" t="s">
        <v>66</v>
      </c>
      <c r="AY194" s="129" t="s">
        <v>107</v>
      </c>
    </row>
    <row r="195" spans="2:51" s="11" customFormat="1" ht="11.25">
      <c r="B195" s="127"/>
      <c r="D195" s="128" t="s">
        <v>116</v>
      </c>
      <c r="E195" s="129" t="s">
        <v>1</v>
      </c>
      <c r="F195" s="130" t="s">
        <v>276</v>
      </c>
      <c r="H195" s="131">
        <v>2.66</v>
      </c>
      <c r="L195" s="127"/>
      <c r="M195" s="132"/>
      <c r="N195" s="133"/>
      <c r="O195" s="133"/>
      <c r="P195" s="133"/>
      <c r="Q195" s="133"/>
      <c r="R195" s="133"/>
      <c r="S195" s="133"/>
      <c r="T195" s="134"/>
      <c r="AT195" s="129" t="s">
        <v>116</v>
      </c>
      <c r="AU195" s="129" t="s">
        <v>73</v>
      </c>
      <c r="AV195" s="11" t="s">
        <v>73</v>
      </c>
      <c r="AW195" s="11" t="s">
        <v>29</v>
      </c>
      <c r="AX195" s="11" t="s">
        <v>66</v>
      </c>
      <c r="AY195" s="129" t="s">
        <v>107</v>
      </c>
    </row>
    <row r="196" spans="2:51" s="12" customFormat="1" ht="11.25">
      <c r="B196" s="135"/>
      <c r="D196" s="128" t="s">
        <v>116</v>
      </c>
      <c r="E196" s="136" t="s">
        <v>1</v>
      </c>
      <c r="F196" s="137" t="s">
        <v>119</v>
      </c>
      <c r="H196" s="138">
        <v>7.881</v>
      </c>
      <c r="L196" s="135"/>
      <c r="M196" s="139"/>
      <c r="N196" s="140"/>
      <c r="O196" s="140"/>
      <c r="P196" s="140"/>
      <c r="Q196" s="140"/>
      <c r="R196" s="140"/>
      <c r="S196" s="140"/>
      <c r="T196" s="141"/>
      <c r="AT196" s="136" t="s">
        <v>116</v>
      </c>
      <c r="AU196" s="136" t="s">
        <v>73</v>
      </c>
      <c r="AV196" s="12" t="s">
        <v>114</v>
      </c>
      <c r="AW196" s="12" t="s">
        <v>29</v>
      </c>
      <c r="AX196" s="12" t="s">
        <v>71</v>
      </c>
      <c r="AY196" s="136" t="s">
        <v>107</v>
      </c>
    </row>
    <row r="197" spans="2:63" s="10" customFormat="1" ht="22.9" customHeight="1">
      <c r="B197" s="104"/>
      <c r="D197" s="105" t="s">
        <v>65</v>
      </c>
      <c r="E197" s="114" t="s">
        <v>158</v>
      </c>
      <c r="F197" s="114" t="s">
        <v>281</v>
      </c>
      <c r="J197" s="115">
        <f>BK197</f>
        <v>0</v>
      </c>
      <c r="L197" s="104"/>
      <c r="M197" s="108"/>
      <c r="N197" s="109"/>
      <c r="O197" s="109"/>
      <c r="P197" s="110">
        <f>SUM(P198:P210)</f>
        <v>208.30969999999996</v>
      </c>
      <c r="Q197" s="109"/>
      <c r="R197" s="110">
        <f>SUM(R198:R210)</f>
        <v>0</v>
      </c>
      <c r="S197" s="109"/>
      <c r="T197" s="111">
        <f>SUM(T198:T210)</f>
        <v>33.989834</v>
      </c>
      <c r="AR197" s="105" t="s">
        <v>71</v>
      </c>
      <c r="AT197" s="112" t="s">
        <v>65</v>
      </c>
      <c r="AU197" s="112" t="s">
        <v>71</v>
      </c>
      <c r="AY197" s="105" t="s">
        <v>107</v>
      </c>
      <c r="BK197" s="113">
        <f>SUM(BK198:BK210)</f>
        <v>0</v>
      </c>
    </row>
    <row r="198" spans="2:65" s="1" customFormat="1" ht="20.45" customHeight="1">
      <c r="B198" s="116"/>
      <c r="C198" s="117" t="s">
        <v>282</v>
      </c>
      <c r="D198" s="117" t="s">
        <v>109</v>
      </c>
      <c r="E198" s="118" t="s">
        <v>283</v>
      </c>
      <c r="F198" s="119" t="s">
        <v>284</v>
      </c>
      <c r="G198" s="120" t="s">
        <v>112</v>
      </c>
      <c r="H198" s="121">
        <v>4</v>
      </c>
      <c r="I198" s="122"/>
      <c r="J198" s="122">
        <f>ROUND(I198*H198,2)</f>
        <v>0</v>
      </c>
      <c r="K198" s="119" t="s">
        <v>113</v>
      </c>
      <c r="L198" s="26"/>
      <c r="M198" s="46" t="s">
        <v>1</v>
      </c>
      <c r="N198" s="123" t="s">
        <v>37</v>
      </c>
      <c r="O198" s="124">
        <v>10.986</v>
      </c>
      <c r="P198" s="124">
        <f>O198*H198</f>
        <v>43.944</v>
      </c>
      <c r="Q198" s="124">
        <v>0</v>
      </c>
      <c r="R198" s="124">
        <f>Q198*H198</f>
        <v>0</v>
      </c>
      <c r="S198" s="124">
        <v>2.4</v>
      </c>
      <c r="T198" s="125">
        <f>S198*H198</f>
        <v>9.6</v>
      </c>
      <c r="AR198" s="15" t="s">
        <v>114</v>
      </c>
      <c r="AT198" s="15" t="s">
        <v>109</v>
      </c>
      <c r="AU198" s="15" t="s">
        <v>73</v>
      </c>
      <c r="AY198" s="15" t="s">
        <v>107</v>
      </c>
      <c r="BE198" s="126">
        <f>IF(N198="základní",J198,0)</f>
        <v>0</v>
      </c>
      <c r="BF198" s="126">
        <f>IF(N198="snížená",J198,0)</f>
        <v>0</v>
      </c>
      <c r="BG198" s="126">
        <f>IF(N198="zákl. přenesená",J198,0)</f>
        <v>0</v>
      </c>
      <c r="BH198" s="126">
        <f>IF(N198="sníž. přenesená",J198,0)</f>
        <v>0</v>
      </c>
      <c r="BI198" s="126">
        <f>IF(N198="nulová",J198,0)</f>
        <v>0</v>
      </c>
      <c r="BJ198" s="15" t="s">
        <v>71</v>
      </c>
      <c r="BK198" s="126">
        <f>ROUND(I198*H198,2)</f>
        <v>0</v>
      </c>
      <c r="BL198" s="15" t="s">
        <v>114</v>
      </c>
      <c r="BM198" s="15" t="s">
        <v>285</v>
      </c>
    </row>
    <row r="199" spans="2:65" s="1" customFormat="1" ht="20.45" customHeight="1">
      <c r="B199" s="116"/>
      <c r="C199" s="117" t="s">
        <v>286</v>
      </c>
      <c r="D199" s="117" t="s">
        <v>109</v>
      </c>
      <c r="E199" s="118" t="s">
        <v>287</v>
      </c>
      <c r="F199" s="119" t="s">
        <v>288</v>
      </c>
      <c r="G199" s="120" t="s">
        <v>112</v>
      </c>
      <c r="H199" s="121">
        <v>2.8</v>
      </c>
      <c r="I199" s="122"/>
      <c r="J199" s="122">
        <f>ROUND(I199*H199,2)</f>
        <v>0</v>
      </c>
      <c r="K199" s="119" t="s">
        <v>113</v>
      </c>
      <c r="L199" s="26"/>
      <c r="M199" s="46" t="s">
        <v>1</v>
      </c>
      <c r="N199" s="123" t="s">
        <v>37</v>
      </c>
      <c r="O199" s="124">
        <v>1.52</v>
      </c>
      <c r="P199" s="124">
        <f>O199*H199</f>
        <v>4.255999999999999</v>
      </c>
      <c r="Q199" s="124">
        <v>0</v>
      </c>
      <c r="R199" s="124">
        <f>Q199*H199</f>
        <v>0</v>
      </c>
      <c r="S199" s="124">
        <v>1.8</v>
      </c>
      <c r="T199" s="125">
        <f>S199*H199</f>
        <v>5.04</v>
      </c>
      <c r="AR199" s="15" t="s">
        <v>114</v>
      </c>
      <c r="AT199" s="15" t="s">
        <v>109</v>
      </c>
      <c r="AU199" s="15" t="s">
        <v>73</v>
      </c>
      <c r="AY199" s="15" t="s">
        <v>107</v>
      </c>
      <c r="BE199" s="126">
        <f>IF(N199="základní",J199,0)</f>
        <v>0</v>
      </c>
      <c r="BF199" s="126">
        <f>IF(N199="snížená",J199,0)</f>
        <v>0</v>
      </c>
      <c r="BG199" s="126">
        <f>IF(N199="zákl. přenesená",J199,0)</f>
        <v>0</v>
      </c>
      <c r="BH199" s="126">
        <f>IF(N199="sníž. přenesená",J199,0)</f>
        <v>0</v>
      </c>
      <c r="BI199" s="126">
        <f>IF(N199="nulová",J199,0)</f>
        <v>0</v>
      </c>
      <c r="BJ199" s="15" t="s">
        <v>71</v>
      </c>
      <c r="BK199" s="126">
        <f>ROUND(I199*H199,2)</f>
        <v>0</v>
      </c>
      <c r="BL199" s="15" t="s">
        <v>114</v>
      </c>
      <c r="BM199" s="15" t="s">
        <v>289</v>
      </c>
    </row>
    <row r="200" spans="2:65" s="1" customFormat="1" ht="20.45" customHeight="1">
      <c r="B200" s="116"/>
      <c r="C200" s="117" t="s">
        <v>290</v>
      </c>
      <c r="D200" s="117" t="s">
        <v>109</v>
      </c>
      <c r="E200" s="118" t="s">
        <v>291</v>
      </c>
      <c r="F200" s="119" t="s">
        <v>292</v>
      </c>
      <c r="G200" s="120" t="s">
        <v>173</v>
      </c>
      <c r="H200" s="121">
        <v>50.198</v>
      </c>
      <c r="I200" s="122"/>
      <c r="J200" s="122">
        <f>ROUND(I200*H200,2)</f>
        <v>0</v>
      </c>
      <c r="K200" s="119" t="s">
        <v>113</v>
      </c>
      <c r="L200" s="26"/>
      <c r="M200" s="46" t="s">
        <v>1</v>
      </c>
      <c r="N200" s="123" t="s">
        <v>37</v>
      </c>
      <c r="O200" s="124">
        <v>3.15</v>
      </c>
      <c r="P200" s="124">
        <f>O200*H200</f>
        <v>158.12369999999999</v>
      </c>
      <c r="Q200" s="124">
        <v>0</v>
      </c>
      <c r="R200" s="124">
        <f>Q200*H200</f>
        <v>0</v>
      </c>
      <c r="S200" s="124">
        <v>0.383</v>
      </c>
      <c r="T200" s="125">
        <f>S200*H200</f>
        <v>19.225834</v>
      </c>
      <c r="AR200" s="15" t="s">
        <v>114</v>
      </c>
      <c r="AT200" s="15" t="s">
        <v>109</v>
      </c>
      <c r="AU200" s="15" t="s">
        <v>73</v>
      </c>
      <c r="AY200" s="15" t="s">
        <v>107</v>
      </c>
      <c r="BE200" s="126">
        <f>IF(N200="základní",J200,0)</f>
        <v>0</v>
      </c>
      <c r="BF200" s="126">
        <f>IF(N200="snížená",J200,0)</f>
        <v>0</v>
      </c>
      <c r="BG200" s="126">
        <f>IF(N200="zákl. přenesená",J200,0)</f>
        <v>0</v>
      </c>
      <c r="BH200" s="126">
        <f>IF(N200="sníž. přenesená",J200,0)</f>
        <v>0</v>
      </c>
      <c r="BI200" s="126">
        <f>IF(N200="nulová",J200,0)</f>
        <v>0</v>
      </c>
      <c r="BJ200" s="15" t="s">
        <v>71</v>
      </c>
      <c r="BK200" s="126">
        <f>ROUND(I200*H200,2)</f>
        <v>0</v>
      </c>
      <c r="BL200" s="15" t="s">
        <v>114</v>
      </c>
      <c r="BM200" s="15" t="s">
        <v>293</v>
      </c>
    </row>
    <row r="201" spans="2:51" s="11" customFormat="1" ht="11.25">
      <c r="B201" s="127"/>
      <c r="D201" s="128" t="s">
        <v>116</v>
      </c>
      <c r="E201" s="129" t="s">
        <v>1</v>
      </c>
      <c r="F201" s="130" t="s">
        <v>294</v>
      </c>
      <c r="H201" s="131">
        <v>50.198</v>
      </c>
      <c r="L201" s="127"/>
      <c r="M201" s="132"/>
      <c r="N201" s="133"/>
      <c r="O201" s="133"/>
      <c r="P201" s="133"/>
      <c r="Q201" s="133"/>
      <c r="R201" s="133"/>
      <c r="S201" s="133"/>
      <c r="T201" s="134"/>
      <c r="AT201" s="129" t="s">
        <v>116</v>
      </c>
      <c r="AU201" s="129" t="s">
        <v>73</v>
      </c>
      <c r="AV201" s="11" t="s">
        <v>73</v>
      </c>
      <c r="AW201" s="11" t="s">
        <v>29</v>
      </c>
      <c r="AX201" s="11" t="s">
        <v>71</v>
      </c>
      <c r="AY201" s="129" t="s">
        <v>107</v>
      </c>
    </row>
    <row r="202" spans="2:65" s="1" customFormat="1" ht="20.45" customHeight="1">
      <c r="B202" s="116"/>
      <c r="C202" s="117" t="s">
        <v>295</v>
      </c>
      <c r="D202" s="117" t="s">
        <v>109</v>
      </c>
      <c r="E202" s="118" t="s">
        <v>296</v>
      </c>
      <c r="F202" s="119" t="s">
        <v>297</v>
      </c>
      <c r="G202" s="120" t="s">
        <v>223</v>
      </c>
      <c r="H202" s="121">
        <v>2</v>
      </c>
      <c r="I202" s="122"/>
      <c r="J202" s="122">
        <f aca="true" t="shared" si="0" ref="J202:J210">ROUND(I202*H202,2)</f>
        <v>0</v>
      </c>
      <c r="K202" s="119" t="s">
        <v>113</v>
      </c>
      <c r="L202" s="26"/>
      <c r="M202" s="46" t="s">
        <v>1</v>
      </c>
      <c r="N202" s="123" t="s">
        <v>37</v>
      </c>
      <c r="O202" s="124">
        <v>0.993</v>
      </c>
      <c r="P202" s="124">
        <f aca="true" t="shared" si="1" ref="P202:P210">O202*H202</f>
        <v>1.986</v>
      </c>
      <c r="Q202" s="124">
        <v>0</v>
      </c>
      <c r="R202" s="124">
        <f aca="true" t="shared" si="2" ref="R202:R210">Q202*H202</f>
        <v>0</v>
      </c>
      <c r="S202" s="124">
        <v>0.062</v>
      </c>
      <c r="T202" s="125">
        <f aca="true" t="shared" si="3" ref="T202:T210">S202*H202</f>
        <v>0.124</v>
      </c>
      <c r="AR202" s="15" t="s">
        <v>114</v>
      </c>
      <c r="AT202" s="15" t="s">
        <v>109</v>
      </c>
      <c r="AU202" s="15" t="s">
        <v>73</v>
      </c>
      <c r="AY202" s="15" t="s">
        <v>107</v>
      </c>
      <c r="BE202" s="126">
        <f aca="true" t="shared" si="4" ref="BE202:BE210">IF(N202="základní",J202,0)</f>
        <v>0</v>
      </c>
      <c r="BF202" s="126">
        <f aca="true" t="shared" si="5" ref="BF202:BF210">IF(N202="snížená",J202,0)</f>
        <v>0</v>
      </c>
      <c r="BG202" s="126">
        <f aca="true" t="shared" si="6" ref="BG202:BG210">IF(N202="zákl. přenesená",J202,0)</f>
        <v>0</v>
      </c>
      <c r="BH202" s="126">
        <f aca="true" t="shared" si="7" ref="BH202:BH210">IF(N202="sníž. přenesená",J202,0)</f>
        <v>0</v>
      </c>
      <c r="BI202" s="126">
        <f aca="true" t="shared" si="8" ref="BI202:BI210">IF(N202="nulová",J202,0)</f>
        <v>0</v>
      </c>
      <c r="BJ202" s="15" t="s">
        <v>71</v>
      </c>
      <c r="BK202" s="126">
        <f aca="true" t="shared" si="9" ref="BK202:BK210">ROUND(I202*H202,2)</f>
        <v>0</v>
      </c>
      <c r="BL202" s="15" t="s">
        <v>114</v>
      </c>
      <c r="BM202" s="15" t="s">
        <v>298</v>
      </c>
    </row>
    <row r="203" spans="2:65" s="1" customFormat="1" ht="14.45" customHeight="1">
      <c r="B203" s="116"/>
      <c r="C203" s="117" t="s">
        <v>299</v>
      </c>
      <c r="D203" s="117" t="s">
        <v>109</v>
      </c>
      <c r="E203" s="118" t="s">
        <v>300</v>
      </c>
      <c r="F203" s="119" t="s">
        <v>301</v>
      </c>
      <c r="G203" s="120" t="s">
        <v>302</v>
      </c>
      <c r="H203" s="121">
        <v>1</v>
      </c>
      <c r="I203" s="122"/>
      <c r="J203" s="122">
        <f t="shared" si="0"/>
        <v>0</v>
      </c>
      <c r="K203" s="119" t="s">
        <v>1</v>
      </c>
      <c r="L203" s="26"/>
      <c r="M203" s="46" t="s">
        <v>1</v>
      </c>
      <c r="N203" s="123" t="s">
        <v>37</v>
      </c>
      <c r="O203" s="124">
        <v>0</v>
      </c>
      <c r="P203" s="124">
        <f t="shared" si="1"/>
        <v>0</v>
      </c>
      <c r="Q203" s="124">
        <v>0</v>
      </c>
      <c r="R203" s="124">
        <f t="shared" si="2"/>
        <v>0</v>
      </c>
      <c r="S203" s="124">
        <v>0</v>
      </c>
      <c r="T203" s="125">
        <f t="shared" si="3"/>
        <v>0</v>
      </c>
      <c r="AR203" s="15" t="s">
        <v>114</v>
      </c>
      <c r="AT203" s="15" t="s">
        <v>109</v>
      </c>
      <c r="AU203" s="15" t="s">
        <v>73</v>
      </c>
      <c r="AY203" s="15" t="s">
        <v>107</v>
      </c>
      <c r="BE203" s="126">
        <f t="shared" si="4"/>
        <v>0</v>
      </c>
      <c r="BF203" s="126">
        <f t="shared" si="5"/>
        <v>0</v>
      </c>
      <c r="BG203" s="126">
        <f t="shared" si="6"/>
        <v>0</v>
      </c>
      <c r="BH203" s="126">
        <f t="shared" si="7"/>
        <v>0</v>
      </c>
      <c r="BI203" s="126">
        <f t="shared" si="8"/>
        <v>0</v>
      </c>
      <c r="BJ203" s="15" t="s">
        <v>71</v>
      </c>
      <c r="BK203" s="126">
        <f t="shared" si="9"/>
        <v>0</v>
      </c>
      <c r="BL203" s="15" t="s">
        <v>114</v>
      </c>
      <c r="BM203" s="15" t="s">
        <v>303</v>
      </c>
    </row>
    <row r="204" spans="2:65" s="1" customFormat="1" ht="14.45" customHeight="1">
      <c r="B204" s="116"/>
      <c r="C204" s="117" t="s">
        <v>304</v>
      </c>
      <c r="D204" s="117" t="s">
        <v>109</v>
      </c>
      <c r="E204" s="118" t="s">
        <v>305</v>
      </c>
      <c r="F204" s="119" t="s">
        <v>306</v>
      </c>
      <c r="G204" s="120" t="s">
        <v>302</v>
      </c>
      <c r="H204" s="121">
        <v>1</v>
      </c>
      <c r="I204" s="122"/>
      <c r="J204" s="122">
        <f t="shared" si="0"/>
        <v>0</v>
      </c>
      <c r="K204" s="119" t="s">
        <v>1</v>
      </c>
      <c r="L204" s="26"/>
      <c r="M204" s="46" t="s">
        <v>1</v>
      </c>
      <c r="N204" s="123" t="s">
        <v>37</v>
      </c>
      <c r="O204" s="124">
        <v>0</v>
      </c>
      <c r="P204" s="124">
        <f t="shared" si="1"/>
        <v>0</v>
      </c>
      <c r="Q204" s="124">
        <v>0</v>
      </c>
      <c r="R204" s="124">
        <f t="shared" si="2"/>
        <v>0</v>
      </c>
      <c r="S204" s="124">
        <v>0</v>
      </c>
      <c r="T204" s="125">
        <f t="shared" si="3"/>
        <v>0</v>
      </c>
      <c r="AR204" s="15" t="s">
        <v>114</v>
      </c>
      <c r="AT204" s="15" t="s">
        <v>109</v>
      </c>
      <c r="AU204" s="15" t="s">
        <v>73</v>
      </c>
      <c r="AY204" s="15" t="s">
        <v>107</v>
      </c>
      <c r="BE204" s="126">
        <f t="shared" si="4"/>
        <v>0</v>
      </c>
      <c r="BF204" s="126">
        <f t="shared" si="5"/>
        <v>0</v>
      </c>
      <c r="BG204" s="126">
        <f t="shared" si="6"/>
        <v>0</v>
      </c>
      <c r="BH204" s="126">
        <f t="shared" si="7"/>
        <v>0</v>
      </c>
      <c r="BI204" s="126">
        <f t="shared" si="8"/>
        <v>0</v>
      </c>
      <c r="BJ204" s="15" t="s">
        <v>71</v>
      </c>
      <c r="BK204" s="126">
        <f t="shared" si="9"/>
        <v>0</v>
      </c>
      <c r="BL204" s="15" t="s">
        <v>114</v>
      </c>
      <c r="BM204" s="15" t="s">
        <v>307</v>
      </c>
    </row>
    <row r="205" spans="2:65" s="1" customFormat="1" ht="14.45" customHeight="1">
      <c r="B205" s="116"/>
      <c r="C205" s="117" t="s">
        <v>308</v>
      </c>
      <c r="D205" s="117" t="s">
        <v>109</v>
      </c>
      <c r="E205" s="118" t="s">
        <v>309</v>
      </c>
      <c r="F205" s="119" t="s">
        <v>310</v>
      </c>
      <c r="G205" s="120" t="s">
        <v>302</v>
      </c>
      <c r="H205" s="121">
        <v>1</v>
      </c>
      <c r="I205" s="122"/>
      <c r="J205" s="122">
        <f t="shared" si="0"/>
        <v>0</v>
      </c>
      <c r="K205" s="119" t="s">
        <v>1</v>
      </c>
      <c r="L205" s="26"/>
      <c r="M205" s="46" t="s">
        <v>1</v>
      </c>
      <c r="N205" s="123" t="s">
        <v>37</v>
      </c>
      <c r="O205" s="124">
        <v>0</v>
      </c>
      <c r="P205" s="124">
        <f t="shared" si="1"/>
        <v>0</v>
      </c>
      <c r="Q205" s="124">
        <v>0</v>
      </c>
      <c r="R205" s="124">
        <f t="shared" si="2"/>
        <v>0</v>
      </c>
      <c r="S205" s="124">
        <v>0</v>
      </c>
      <c r="T205" s="125">
        <f t="shared" si="3"/>
        <v>0</v>
      </c>
      <c r="AR205" s="15" t="s">
        <v>114</v>
      </c>
      <c r="AT205" s="15" t="s">
        <v>109</v>
      </c>
      <c r="AU205" s="15" t="s">
        <v>73</v>
      </c>
      <c r="AY205" s="15" t="s">
        <v>107</v>
      </c>
      <c r="BE205" s="126">
        <f t="shared" si="4"/>
        <v>0</v>
      </c>
      <c r="BF205" s="126">
        <f t="shared" si="5"/>
        <v>0</v>
      </c>
      <c r="BG205" s="126">
        <f t="shared" si="6"/>
        <v>0</v>
      </c>
      <c r="BH205" s="126">
        <f t="shared" si="7"/>
        <v>0</v>
      </c>
      <c r="BI205" s="126">
        <f t="shared" si="8"/>
        <v>0</v>
      </c>
      <c r="BJ205" s="15" t="s">
        <v>71</v>
      </c>
      <c r="BK205" s="126">
        <f t="shared" si="9"/>
        <v>0</v>
      </c>
      <c r="BL205" s="15" t="s">
        <v>114</v>
      </c>
      <c r="BM205" s="15" t="s">
        <v>311</v>
      </c>
    </row>
    <row r="206" spans="2:65" s="1" customFormat="1" ht="14.45" customHeight="1">
      <c r="B206" s="116"/>
      <c r="C206" s="117" t="s">
        <v>312</v>
      </c>
      <c r="D206" s="117" t="s">
        <v>109</v>
      </c>
      <c r="E206" s="118" t="s">
        <v>313</v>
      </c>
      <c r="F206" s="119" t="s">
        <v>314</v>
      </c>
      <c r="G206" s="120" t="s">
        <v>302</v>
      </c>
      <c r="H206" s="121">
        <v>2</v>
      </c>
      <c r="I206" s="122"/>
      <c r="J206" s="122">
        <f t="shared" si="0"/>
        <v>0</v>
      </c>
      <c r="K206" s="119" t="s">
        <v>1</v>
      </c>
      <c r="L206" s="26"/>
      <c r="M206" s="46" t="s">
        <v>1</v>
      </c>
      <c r="N206" s="123" t="s">
        <v>37</v>
      </c>
      <c r="O206" s="124">
        <v>0</v>
      </c>
      <c r="P206" s="124">
        <f t="shared" si="1"/>
        <v>0</v>
      </c>
      <c r="Q206" s="124">
        <v>0</v>
      </c>
      <c r="R206" s="124">
        <f t="shared" si="2"/>
        <v>0</v>
      </c>
      <c r="S206" s="124">
        <v>0</v>
      </c>
      <c r="T206" s="125">
        <f t="shared" si="3"/>
        <v>0</v>
      </c>
      <c r="AR206" s="15" t="s">
        <v>114</v>
      </c>
      <c r="AT206" s="15" t="s">
        <v>109</v>
      </c>
      <c r="AU206" s="15" t="s">
        <v>73</v>
      </c>
      <c r="AY206" s="15" t="s">
        <v>107</v>
      </c>
      <c r="BE206" s="126">
        <f t="shared" si="4"/>
        <v>0</v>
      </c>
      <c r="BF206" s="126">
        <f t="shared" si="5"/>
        <v>0</v>
      </c>
      <c r="BG206" s="126">
        <f t="shared" si="6"/>
        <v>0</v>
      </c>
      <c r="BH206" s="126">
        <f t="shared" si="7"/>
        <v>0</v>
      </c>
      <c r="BI206" s="126">
        <f t="shared" si="8"/>
        <v>0</v>
      </c>
      <c r="BJ206" s="15" t="s">
        <v>71</v>
      </c>
      <c r="BK206" s="126">
        <f t="shared" si="9"/>
        <v>0</v>
      </c>
      <c r="BL206" s="15" t="s">
        <v>114</v>
      </c>
      <c r="BM206" s="15" t="s">
        <v>315</v>
      </c>
    </row>
    <row r="207" spans="2:65" s="1" customFormat="1" ht="14.45" customHeight="1">
      <c r="B207" s="116"/>
      <c r="C207" s="117" t="s">
        <v>316</v>
      </c>
      <c r="D207" s="117" t="s">
        <v>109</v>
      </c>
      <c r="E207" s="118" t="s">
        <v>317</v>
      </c>
      <c r="F207" s="119" t="s">
        <v>318</v>
      </c>
      <c r="G207" s="120" t="s">
        <v>302</v>
      </c>
      <c r="H207" s="121">
        <v>2</v>
      </c>
      <c r="I207" s="122"/>
      <c r="J207" s="122">
        <f t="shared" si="0"/>
        <v>0</v>
      </c>
      <c r="K207" s="119" t="s">
        <v>1</v>
      </c>
      <c r="L207" s="26"/>
      <c r="M207" s="46" t="s">
        <v>1</v>
      </c>
      <c r="N207" s="123" t="s">
        <v>37</v>
      </c>
      <c r="O207" s="124">
        <v>0</v>
      </c>
      <c r="P207" s="124">
        <f t="shared" si="1"/>
        <v>0</v>
      </c>
      <c r="Q207" s="124">
        <v>0</v>
      </c>
      <c r="R207" s="124">
        <f t="shared" si="2"/>
        <v>0</v>
      </c>
      <c r="S207" s="124">
        <v>0</v>
      </c>
      <c r="T207" s="125">
        <f t="shared" si="3"/>
        <v>0</v>
      </c>
      <c r="AR207" s="15" t="s">
        <v>114</v>
      </c>
      <c r="AT207" s="15" t="s">
        <v>109</v>
      </c>
      <c r="AU207" s="15" t="s">
        <v>73</v>
      </c>
      <c r="AY207" s="15" t="s">
        <v>107</v>
      </c>
      <c r="BE207" s="126">
        <f t="shared" si="4"/>
        <v>0</v>
      </c>
      <c r="BF207" s="126">
        <f t="shared" si="5"/>
        <v>0</v>
      </c>
      <c r="BG207" s="126">
        <f t="shared" si="6"/>
        <v>0</v>
      </c>
      <c r="BH207" s="126">
        <f t="shared" si="7"/>
        <v>0</v>
      </c>
      <c r="BI207" s="126">
        <f t="shared" si="8"/>
        <v>0</v>
      </c>
      <c r="BJ207" s="15" t="s">
        <v>71</v>
      </c>
      <c r="BK207" s="126">
        <f t="shared" si="9"/>
        <v>0</v>
      </c>
      <c r="BL207" s="15" t="s">
        <v>114</v>
      </c>
      <c r="BM207" s="15" t="s">
        <v>319</v>
      </c>
    </row>
    <row r="208" spans="2:65" s="1" customFormat="1" ht="14.45" customHeight="1">
      <c r="B208" s="116"/>
      <c r="C208" s="117" t="s">
        <v>320</v>
      </c>
      <c r="D208" s="117" t="s">
        <v>109</v>
      </c>
      <c r="E208" s="118" t="s">
        <v>321</v>
      </c>
      <c r="F208" s="119" t="s">
        <v>322</v>
      </c>
      <c r="G208" s="120" t="s">
        <v>302</v>
      </c>
      <c r="H208" s="121">
        <v>2</v>
      </c>
      <c r="I208" s="122"/>
      <c r="J208" s="122">
        <f t="shared" si="0"/>
        <v>0</v>
      </c>
      <c r="K208" s="119" t="s">
        <v>1</v>
      </c>
      <c r="L208" s="26"/>
      <c r="M208" s="46" t="s">
        <v>1</v>
      </c>
      <c r="N208" s="123" t="s">
        <v>37</v>
      </c>
      <c r="O208" s="124">
        <v>0</v>
      </c>
      <c r="P208" s="124">
        <f t="shared" si="1"/>
        <v>0</v>
      </c>
      <c r="Q208" s="124">
        <v>0</v>
      </c>
      <c r="R208" s="124">
        <f t="shared" si="2"/>
        <v>0</v>
      </c>
      <c r="S208" s="124">
        <v>0</v>
      </c>
      <c r="T208" s="125">
        <f t="shared" si="3"/>
        <v>0</v>
      </c>
      <c r="AR208" s="15" t="s">
        <v>114</v>
      </c>
      <c r="AT208" s="15" t="s">
        <v>109</v>
      </c>
      <c r="AU208" s="15" t="s">
        <v>73</v>
      </c>
      <c r="AY208" s="15" t="s">
        <v>107</v>
      </c>
      <c r="BE208" s="126">
        <f t="shared" si="4"/>
        <v>0</v>
      </c>
      <c r="BF208" s="126">
        <f t="shared" si="5"/>
        <v>0</v>
      </c>
      <c r="BG208" s="126">
        <f t="shared" si="6"/>
        <v>0</v>
      </c>
      <c r="BH208" s="126">
        <f t="shared" si="7"/>
        <v>0</v>
      </c>
      <c r="BI208" s="126">
        <f t="shared" si="8"/>
        <v>0</v>
      </c>
      <c r="BJ208" s="15" t="s">
        <v>71</v>
      </c>
      <c r="BK208" s="126">
        <f t="shared" si="9"/>
        <v>0</v>
      </c>
      <c r="BL208" s="15" t="s">
        <v>114</v>
      </c>
      <c r="BM208" s="15" t="s">
        <v>323</v>
      </c>
    </row>
    <row r="209" spans="2:65" s="1" customFormat="1" ht="14.45" customHeight="1">
      <c r="B209" s="116"/>
      <c r="C209" s="117" t="s">
        <v>324</v>
      </c>
      <c r="D209" s="117" t="s">
        <v>109</v>
      </c>
      <c r="E209" s="118" t="s">
        <v>325</v>
      </c>
      <c r="F209" s="119" t="s">
        <v>326</v>
      </c>
      <c r="G209" s="120" t="s">
        <v>302</v>
      </c>
      <c r="H209" s="121">
        <v>1</v>
      </c>
      <c r="I209" s="122"/>
      <c r="J209" s="122">
        <f t="shared" si="0"/>
        <v>0</v>
      </c>
      <c r="K209" s="119" t="s">
        <v>1</v>
      </c>
      <c r="L209" s="26"/>
      <c r="M209" s="46" t="s">
        <v>1</v>
      </c>
      <c r="N209" s="123" t="s">
        <v>37</v>
      </c>
      <c r="O209" s="124">
        <v>0</v>
      </c>
      <c r="P209" s="124">
        <f t="shared" si="1"/>
        <v>0</v>
      </c>
      <c r="Q209" s="124">
        <v>0</v>
      </c>
      <c r="R209" s="124">
        <f t="shared" si="2"/>
        <v>0</v>
      </c>
      <c r="S209" s="124">
        <v>0</v>
      </c>
      <c r="T209" s="125">
        <f t="shared" si="3"/>
        <v>0</v>
      </c>
      <c r="AR209" s="15" t="s">
        <v>114</v>
      </c>
      <c r="AT209" s="15" t="s">
        <v>109</v>
      </c>
      <c r="AU209" s="15" t="s">
        <v>73</v>
      </c>
      <c r="AY209" s="15" t="s">
        <v>107</v>
      </c>
      <c r="BE209" s="126">
        <f t="shared" si="4"/>
        <v>0</v>
      </c>
      <c r="BF209" s="126">
        <f t="shared" si="5"/>
        <v>0</v>
      </c>
      <c r="BG209" s="126">
        <f t="shared" si="6"/>
        <v>0</v>
      </c>
      <c r="BH209" s="126">
        <f t="shared" si="7"/>
        <v>0</v>
      </c>
      <c r="BI209" s="126">
        <f t="shared" si="8"/>
        <v>0</v>
      </c>
      <c r="BJ209" s="15" t="s">
        <v>71</v>
      </c>
      <c r="BK209" s="126">
        <f t="shared" si="9"/>
        <v>0</v>
      </c>
      <c r="BL209" s="15" t="s">
        <v>114</v>
      </c>
      <c r="BM209" s="15" t="s">
        <v>327</v>
      </c>
    </row>
    <row r="210" spans="2:65" s="1" customFormat="1" ht="14.45" customHeight="1">
      <c r="B210" s="116"/>
      <c r="C210" s="117" t="s">
        <v>328</v>
      </c>
      <c r="D210" s="117" t="s">
        <v>109</v>
      </c>
      <c r="E210" s="118" t="s">
        <v>329</v>
      </c>
      <c r="F210" s="119" t="s">
        <v>330</v>
      </c>
      <c r="G210" s="120" t="s">
        <v>331</v>
      </c>
      <c r="H210" s="121">
        <v>5.3</v>
      </c>
      <c r="I210" s="122"/>
      <c r="J210" s="122">
        <f t="shared" si="0"/>
        <v>0</v>
      </c>
      <c r="K210" s="119" t="s">
        <v>1</v>
      </c>
      <c r="L210" s="26"/>
      <c r="M210" s="46" t="s">
        <v>1</v>
      </c>
      <c r="N210" s="123" t="s">
        <v>37</v>
      </c>
      <c r="O210" s="124">
        <v>0</v>
      </c>
      <c r="P210" s="124">
        <f t="shared" si="1"/>
        <v>0</v>
      </c>
      <c r="Q210" s="124">
        <v>0</v>
      </c>
      <c r="R210" s="124">
        <f t="shared" si="2"/>
        <v>0</v>
      </c>
      <c r="S210" s="124">
        <v>0</v>
      </c>
      <c r="T210" s="125">
        <f t="shared" si="3"/>
        <v>0</v>
      </c>
      <c r="AR210" s="15" t="s">
        <v>114</v>
      </c>
      <c r="AT210" s="15" t="s">
        <v>109</v>
      </c>
      <c r="AU210" s="15" t="s">
        <v>73</v>
      </c>
      <c r="AY210" s="15" t="s">
        <v>107</v>
      </c>
      <c r="BE210" s="126">
        <f t="shared" si="4"/>
        <v>0</v>
      </c>
      <c r="BF210" s="126">
        <f t="shared" si="5"/>
        <v>0</v>
      </c>
      <c r="BG210" s="126">
        <f t="shared" si="6"/>
        <v>0</v>
      </c>
      <c r="BH210" s="126">
        <f t="shared" si="7"/>
        <v>0</v>
      </c>
      <c r="BI210" s="126">
        <f t="shared" si="8"/>
        <v>0</v>
      </c>
      <c r="BJ210" s="15" t="s">
        <v>71</v>
      </c>
      <c r="BK210" s="126">
        <f t="shared" si="9"/>
        <v>0</v>
      </c>
      <c r="BL210" s="15" t="s">
        <v>114</v>
      </c>
      <c r="BM210" s="15" t="s">
        <v>332</v>
      </c>
    </row>
    <row r="211" spans="2:63" s="10" customFormat="1" ht="22.9" customHeight="1">
      <c r="B211" s="104"/>
      <c r="D211" s="105" t="s">
        <v>65</v>
      </c>
      <c r="E211" s="114" t="s">
        <v>333</v>
      </c>
      <c r="F211" s="114" t="s">
        <v>334</v>
      </c>
      <c r="J211" s="115">
        <f>BK211</f>
        <v>0</v>
      </c>
      <c r="L211" s="104"/>
      <c r="M211" s="108"/>
      <c r="N211" s="109"/>
      <c r="O211" s="109"/>
      <c r="P211" s="110">
        <f>SUM(P212:P217)</f>
        <v>72.02481</v>
      </c>
      <c r="Q211" s="109"/>
      <c r="R211" s="110">
        <f>SUM(R212:R217)</f>
        <v>0</v>
      </c>
      <c r="S211" s="109"/>
      <c r="T211" s="111">
        <f>SUM(T212:T217)</f>
        <v>0</v>
      </c>
      <c r="AR211" s="105" t="s">
        <v>71</v>
      </c>
      <c r="AT211" s="112" t="s">
        <v>65</v>
      </c>
      <c r="AU211" s="112" t="s">
        <v>71</v>
      </c>
      <c r="AY211" s="105" t="s">
        <v>107</v>
      </c>
      <c r="BK211" s="113">
        <f>SUM(BK212:BK217)</f>
        <v>0</v>
      </c>
    </row>
    <row r="212" spans="2:65" s="1" customFormat="1" ht="20.45" customHeight="1">
      <c r="B212" s="116"/>
      <c r="C212" s="117" t="s">
        <v>335</v>
      </c>
      <c r="D212" s="117" t="s">
        <v>109</v>
      </c>
      <c r="E212" s="118" t="s">
        <v>336</v>
      </c>
      <c r="F212" s="119" t="s">
        <v>337</v>
      </c>
      <c r="G212" s="120" t="s">
        <v>146</v>
      </c>
      <c r="H212" s="121">
        <v>33.99</v>
      </c>
      <c r="I212" s="122"/>
      <c r="J212" s="122">
        <f>ROUND(I212*H212,2)</f>
        <v>0</v>
      </c>
      <c r="K212" s="119" t="s">
        <v>113</v>
      </c>
      <c r="L212" s="26"/>
      <c r="M212" s="46" t="s">
        <v>1</v>
      </c>
      <c r="N212" s="123" t="s">
        <v>37</v>
      </c>
      <c r="O212" s="124">
        <v>1.88</v>
      </c>
      <c r="P212" s="124">
        <f>O212*H212</f>
        <v>63.9012</v>
      </c>
      <c r="Q212" s="124">
        <v>0</v>
      </c>
      <c r="R212" s="124">
        <f>Q212*H212</f>
        <v>0</v>
      </c>
      <c r="S212" s="124">
        <v>0</v>
      </c>
      <c r="T212" s="125">
        <f>S212*H212</f>
        <v>0</v>
      </c>
      <c r="AR212" s="15" t="s">
        <v>114</v>
      </c>
      <c r="AT212" s="15" t="s">
        <v>109</v>
      </c>
      <c r="AU212" s="15" t="s">
        <v>73</v>
      </c>
      <c r="AY212" s="15" t="s">
        <v>107</v>
      </c>
      <c r="BE212" s="126">
        <f>IF(N212="základní",J212,0)</f>
        <v>0</v>
      </c>
      <c r="BF212" s="126">
        <f>IF(N212="snížená",J212,0)</f>
        <v>0</v>
      </c>
      <c r="BG212" s="126">
        <f>IF(N212="zákl. přenesená",J212,0)</f>
        <v>0</v>
      </c>
      <c r="BH212" s="126">
        <f>IF(N212="sníž. přenesená",J212,0)</f>
        <v>0</v>
      </c>
      <c r="BI212" s="126">
        <f>IF(N212="nulová",J212,0)</f>
        <v>0</v>
      </c>
      <c r="BJ212" s="15" t="s">
        <v>71</v>
      </c>
      <c r="BK212" s="126">
        <f>ROUND(I212*H212,2)</f>
        <v>0</v>
      </c>
      <c r="BL212" s="15" t="s">
        <v>114</v>
      </c>
      <c r="BM212" s="15" t="s">
        <v>338</v>
      </c>
    </row>
    <row r="213" spans="2:65" s="1" customFormat="1" ht="20.45" customHeight="1">
      <c r="B213" s="116"/>
      <c r="C213" s="117" t="s">
        <v>339</v>
      </c>
      <c r="D213" s="117" t="s">
        <v>109</v>
      </c>
      <c r="E213" s="118" t="s">
        <v>340</v>
      </c>
      <c r="F213" s="119" t="s">
        <v>341</v>
      </c>
      <c r="G213" s="120" t="s">
        <v>146</v>
      </c>
      <c r="H213" s="121">
        <v>33.99</v>
      </c>
      <c r="I213" s="122"/>
      <c r="J213" s="122">
        <f>ROUND(I213*H213,2)</f>
        <v>0</v>
      </c>
      <c r="K213" s="119" t="s">
        <v>113</v>
      </c>
      <c r="L213" s="26"/>
      <c r="M213" s="46" t="s">
        <v>1</v>
      </c>
      <c r="N213" s="123" t="s">
        <v>37</v>
      </c>
      <c r="O213" s="124">
        <v>0.125</v>
      </c>
      <c r="P213" s="124">
        <f>O213*H213</f>
        <v>4.24875</v>
      </c>
      <c r="Q213" s="124">
        <v>0</v>
      </c>
      <c r="R213" s="124">
        <f>Q213*H213</f>
        <v>0</v>
      </c>
      <c r="S213" s="124">
        <v>0</v>
      </c>
      <c r="T213" s="125">
        <f>S213*H213</f>
        <v>0</v>
      </c>
      <c r="AR213" s="15" t="s">
        <v>114</v>
      </c>
      <c r="AT213" s="15" t="s">
        <v>109</v>
      </c>
      <c r="AU213" s="15" t="s">
        <v>73</v>
      </c>
      <c r="AY213" s="15" t="s">
        <v>107</v>
      </c>
      <c r="BE213" s="126">
        <f>IF(N213="základní",J213,0)</f>
        <v>0</v>
      </c>
      <c r="BF213" s="126">
        <f>IF(N213="snížená",J213,0)</f>
        <v>0</v>
      </c>
      <c r="BG213" s="126">
        <f>IF(N213="zákl. přenesená",J213,0)</f>
        <v>0</v>
      </c>
      <c r="BH213" s="126">
        <f>IF(N213="sníž. přenesená",J213,0)</f>
        <v>0</v>
      </c>
      <c r="BI213" s="126">
        <f>IF(N213="nulová",J213,0)</f>
        <v>0</v>
      </c>
      <c r="BJ213" s="15" t="s">
        <v>71</v>
      </c>
      <c r="BK213" s="126">
        <f>ROUND(I213*H213,2)</f>
        <v>0</v>
      </c>
      <c r="BL213" s="15" t="s">
        <v>114</v>
      </c>
      <c r="BM213" s="15" t="s">
        <v>342</v>
      </c>
    </row>
    <row r="214" spans="2:65" s="1" customFormat="1" ht="20.45" customHeight="1">
      <c r="B214" s="116"/>
      <c r="C214" s="117" t="s">
        <v>343</v>
      </c>
      <c r="D214" s="117" t="s">
        <v>109</v>
      </c>
      <c r="E214" s="118" t="s">
        <v>344</v>
      </c>
      <c r="F214" s="119" t="s">
        <v>345</v>
      </c>
      <c r="G214" s="120" t="s">
        <v>146</v>
      </c>
      <c r="H214" s="121">
        <v>645.81</v>
      </c>
      <c r="I214" s="122"/>
      <c r="J214" s="122">
        <f>ROUND(I214*H214,2)</f>
        <v>0</v>
      </c>
      <c r="K214" s="119" t="s">
        <v>113</v>
      </c>
      <c r="L214" s="26"/>
      <c r="M214" s="46" t="s">
        <v>1</v>
      </c>
      <c r="N214" s="123" t="s">
        <v>37</v>
      </c>
      <c r="O214" s="124">
        <v>0.006</v>
      </c>
      <c r="P214" s="124">
        <f>O214*H214</f>
        <v>3.87486</v>
      </c>
      <c r="Q214" s="124">
        <v>0</v>
      </c>
      <c r="R214" s="124">
        <f>Q214*H214</f>
        <v>0</v>
      </c>
      <c r="S214" s="124">
        <v>0</v>
      </c>
      <c r="T214" s="125">
        <f>S214*H214</f>
        <v>0</v>
      </c>
      <c r="AR214" s="15" t="s">
        <v>114</v>
      </c>
      <c r="AT214" s="15" t="s">
        <v>109</v>
      </c>
      <c r="AU214" s="15" t="s">
        <v>73</v>
      </c>
      <c r="AY214" s="15" t="s">
        <v>107</v>
      </c>
      <c r="BE214" s="126">
        <f>IF(N214="základní",J214,0)</f>
        <v>0</v>
      </c>
      <c r="BF214" s="126">
        <f>IF(N214="snížená",J214,0)</f>
        <v>0</v>
      </c>
      <c r="BG214" s="126">
        <f>IF(N214="zákl. přenesená",J214,0)</f>
        <v>0</v>
      </c>
      <c r="BH214" s="126">
        <f>IF(N214="sníž. přenesená",J214,0)</f>
        <v>0</v>
      </c>
      <c r="BI214" s="126">
        <f>IF(N214="nulová",J214,0)</f>
        <v>0</v>
      </c>
      <c r="BJ214" s="15" t="s">
        <v>71</v>
      </c>
      <c r="BK214" s="126">
        <f>ROUND(I214*H214,2)</f>
        <v>0</v>
      </c>
      <c r="BL214" s="15" t="s">
        <v>114</v>
      </c>
      <c r="BM214" s="15" t="s">
        <v>346</v>
      </c>
    </row>
    <row r="215" spans="2:51" s="11" customFormat="1" ht="11.25">
      <c r="B215" s="127"/>
      <c r="D215" s="128" t="s">
        <v>116</v>
      </c>
      <c r="F215" s="130" t="s">
        <v>347</v>
      </c>
      <c r="H215" s="131">
        <v>645.81</v>
      </c>
      <c r="L215" s="127"/>
      <c r="M215" s="132"/>
      <c r="N215" s="133"/>
      <c r="O215" s="133"/>
      <c r="P215" s="133"/>
      <c r="Q215" s="133"/>
      <c r="R215" s="133"/>
      <c r="S215" s="133"/>
      <c r="T215" s="134"/>
      <c r="AT215" s="129" t="s">
        <v>116</v>
      </c>
      <c r="AU215" s="129" t="s">
        <v>73</v>
      </c>
      <c r="AV215" s="11" t="s">
        <v>73</v>
      </c>
      <c r="AW215" s="11" t="s">
        <v>3</v>
      </c>
      <c r="AX215" s="11" t="s">
        <v>71</v>
      </c>
      <c r="AY215" s="129" t="s">
        <v>107</v>
      </c>
    </row>
    <row r="216" spans="2:65" s="1" customFormat="1" ht="20.45" customHeight="1">
      <c r="B216" s="116"/>
      <c r="C216" s="117" t="s">
        <v>348</v>
      </c>
      <c r="D216" s="117" t="s">
        <v>109</v>
      </c>
      <c r="E216" s="118" t="s">
        <v>349</v>
      </c>
      <c r="F216" s="119" t="s">
        <v>350</v>
      </c>
      <c r="G216" s="120" t="s">
        <v>146</v>
      </c>
      <c r="H216" s="121">
        <v>28.826</v>
      </c>
      <c r="I216" s="122"/>
      <c r="J216" s="122">
        <f>ROUND(I216*H216,2)</f>
        <v>0</v>
      </c>
      <c r="K216" s="119" t="s">
        <v>113</v>
      </c>
      <c r="L216" s="26"/>
      <c r="M216" s="46" t="s">
        <v>1</v>
      </c>
      <c r="N216" s="123" t="s">
        <v>37</v>
      </c>
      <c r="O216" s="124">
        <v>0</v>
      </c>
      <c r="P216" s="124">
        <f>O216*H216</f>
        <v>0</v>
      </c>
      <c r="Q216" s="124">
        <v>0</v>
      </c>
      <c r="R216" s="124">
        <f>Q216*H216</f>
        <v>0</v>
      </c>
      <c r="S216" s="124">
        <v>0</v>
      </c>
      <c r="T216" s="125">
        <f>S216*H216</f>
        <v>0</v>
      </c>
      <c r="AR216" s="15" t="s">
        <v>114</v>
      </c>
      <c r="AT216" s="15" t="s">
        <v>109</v>
      </c>
      <c r="AU216" s="15" t="s">
        <v>73</v>
      </c>
      <c r="AY216" s="15" t="s">
        <v>107</v>
      </c>
      <c r="BE216" s="126">
        <f>IF(N216="základní",J216,0)</f>
        <v>0</v>
      </c>
      <c r="BF216" s="126">
        <f>IF(N216="snížená",J216,0)</f>
        <v>0</v>
      </c>
      <c r="BG216" s="126">
        <f>IF(N216="zákl. přenesená",J216,0)</f>
        <v>0</v>
      </c>
      <c r="BH216" s="126">
        <f>IF(N216="sníž. přenesená",J216,0)</f>
        <v>0</v>
      </c>
      <c r="BI216" s="126">
        <f>IF(N216="nulová",J216,0)</f>
        <v>0</v>
      </c>
      <c r="BJ216" s="15" t="s">
        <v>71</v>
      </c>
      <c r="BK216" s="126">
        <f>ROUND(I216*H216,2)</f>
        <v>0</v>
      </c>
      <c r="BL216" s="15" t="s">
        <v>114</v>
      </c>
      <c r="BM216" s="15" t="s">
        <v>351</v>
      </c>
    </row>
    <row r="217" spans="2:65" s="1" customFormat="1" ht="20.45" customHeight="1">
      <c r="B217" s="116"/>
      <c r="C217" s="117" t="s">
        <v>352</v>
      </c>
      <c r="D217" s="117" t="s">
        <v>109</v>
      </c>
      <c r="E217" s="118" t="s">
        <v>353</v>
      </c>
      <c r="F217" s="119" t="s">
        <v>354</v>
      </c>
      <c r="G217" s="120" t="s">
        <v>146</v>
      </c>
      <c r="H217" s="121">
        <v>5.164</v>
      </c>
      <c r="I217" s="122"/>
      <c r="J217" s="122">
        <f>ROUND(I217*H217,2)</f>
        <v>0</v>
      </c>
      <c r="K217" s="119" t="s">
        <v>113</v>
      </c>
      <c r="L217" s="26"/>
      <c r="M217" s="46" t="s">
        <v>1</v>
      </c>
      <c r="N217" s="123" t="s">
        <v>37</v>
      </c>
      <c r="O217" s="124">
        <v>0</v>
      </c>
      <c r="P217" s="124">
        <f>O217*H217</f>
        <v>0</v>
      </c>
      <c r="Q217" s="124">
        <v>0</v>
      </c>
      <c r="R217" s="124">
        <f>Q217*H217</f>
        <v>0</v>
      </c>
      <c r="S217" s="124">
        <v>0</v>
      </c>
      <c r="T217" s="125">
        <f>S217*H217</f>
        <v>0</v>
      </c>
      <c r="AR217" s="15" t="s">
        <v>114</v>
      </c>
      <c r="AT217" s="15" t="s">
        <v>109</v>
      </c>
      <c r="AU217" s="15" t="s">
        <v>73</v>
      </c>
      <c r="AY217" s="15" t="s">
        <v>107</v>
      </c>
      <c r="BE217" s="126">
        <f>IF(N217="základní",J217,0)</f>
        <v>0</v>
      </c>
      <c r="BF217" s="126">
        <f>IF(N217="snížená",J217,0)</f>
        <v>0</v>
      </c>
      <c r="BG217" s="126">
        <f>IF(N217="zákl. přenesená",J217,0)</f>
        <v>0</v>
      </c>
      <c r="BH217" s="126">
        <f>IF(N217="sníž. přenesená",J217,0)</f>
        <v>0</v>
      </c>
      <c r="BI217" s="126">
        <f>IF(N217="nulová",J217,0)</f>
        <v>0</v>
      </c>
      <c r="BJ217" s="15" t="s">
        <v>71</v>
      </c>
      <c r="BK217" s="126">
        <f>ROUND(I217*H217,2)</f>
        <v>0</v>
      </c>
      <c r="BL217" s="15" t="s">
        <v>114</v>
      </c>
      <c r="BM217" s="15" t="s">
        <v>355</v>
      </c>
    </row>
    <row r="218" spans="2:63" s="10" customFormat="1" ht="22.9" customHeight="1">
      <c r="B218" s="104"/>
      <c r="D218" s="105" t="s">
        <v>65</v>
      </c>
      <c r="E218" s="114" t="s">
        <v>356</v>
      </c>
      <c r="F218" s="114" t="s">
        <v>357</v>
      </c>
      <c r="J218" s="115">
        <f>BK218</f>
        <v>0</v>
      </c>
      <c r="L218" s="104"/>
      <c r="M218" s="108"/>
      <c r="N218" s="109"/>
      <c r="O218" s="109"/>
      <c r="P218" s="110">
        <f>P219</f>
        <v>136.245549</v>
      </c>
      <c r="Q218" s="109"/>
      <c r="R218" s="110">
        <f>R219</f>
        <v>0</v>
      </c>
      <c r="S218" s="109"/>
      <c r="T218" s="111">
        <f>T219</f>
        <v>0</v>
      </c>
      <c r="AR218" s="105" t="s">
        <v>71</v>
      </c>
      <c r="AT218" s="112" t="s">
        <v>65</v>
      </c>
      <c r="AU218" s="112" t="s">
        <v>71</v>
      </c>
      <c r="AY218" s="105" t="s">
        <v>107</v>
      </c>
      <c r="BK218" s="113">
        <f>BK219</f>
        <v>0</v>
      </c>
    </row>
    <row r="219" spans="2:65" s="1" customFormat="1" ht="20.45" customHeight="1">
      <c r="B219" s="116"/>
      <c r="C219" s="117" t="s">
        <v>358</v>
      </c>
      <c r="D219" s="117" t="s">
        <v>109</v>
      </c>
      <c r="E219" s="118" t="s">
        <v>359</v>
      </c>
      <c r="F219" s="119" t="s">
        <v>360</v>
      </c>
      <c r="G219" s="120" t="s">
        <v>146</v>
      </c>
      <c r="H219" s="121">
        <v>62.241</v>
      </c>
      <c r="I219" s="122"/>
      <c r="J219" s="122">
        <f>ROUND(I219*H219,2)</f>
        <v>0</v>
      </c>
      <c r="K219" s="119" t="s">
        <v>113</v>
      </c>
      <c r="L219" s="26"/>
      <c r="M219" s="46" t="s">
        <v>1</v>
      </c>
      <c r="N219" s="123" t="s">
        <v>37</v>
      </c>
      <c r="O219" s="124">
        <v>2.189</v>
      </c>
      <c r="P219" s="124">
        <f>O219*H219</f>
        <v>136.245549</v>
      </c>
      <c r="Q219" s="124">
        <v>0</v>
      </c>
      <c r="R219" s="124">
        <f>Q219*H219</f>
        <v>0</v>
      </c>
      <c r="S219" s="124">
        <v>0</v>
      </c>
      <c r="T219" s="125">
        <f>S219*H219</f>
        <v>0</v>
      </c>
      <c r="AR219" s="15" t="s">
        <v>114</v>
      </c>
      <c r="AT219" s="15" t="s">
        <v>109</v>
      </c>
      <c r="AU219" s="15" t="s">
        <v>73</v>
      </c>
      <c r="AY219" s="15" t="s">
        <v>107</v>
      </c>
      <c r="BE219" s="126">
        <f>IF(N219="základní",J219,0)</f>
        <v>0</v>
      </c>
      <c r="BF219" s="126">
        <f>IF(N219="snížená",J219,0)</f>
        <v>0</v>
      </c>
      <c r="BG219" s="126">
        <f>IF(N219="zákl. přenesená",J219,0)</f>
        <v>0</v>
      </c>
      <c r="BH219" s="126">
        <f>IF(N219="sníž. přenesená",J219,0)</f>
        <v>0</v>
      </c>
      <c r="BI219" s="126">
        <f>IF(N219="nulová",J219,0)</f>
        <v>0</v>
      </c>
      <c r="BJ219" s="15" t="s">
        <v>71</v>
      </c>
      <c r="BK219" s="126">
        <f>ROUND(I219*H219,2)</f>
        <v>0</v>
      </c>
      <c r="BL219" s="15" t="s">
        <v>114</v>
      </c>
      <c r="BM219" s="15" t="s">
        <v>361</v>
      </c>
    </row>
    <row r="220" spans="2:63" s="10" customFormat="1" ht="25.9" customHeight="1">
      <c r="B220" s="104"/>
      <c r="D220" s="105" t="s">
        <v>65</v>
      </c>
      <c r="E220" s="106" t="s">
        <v>362</v>
      </c>
      <c r="F220" s="106" t="s">
        <v>363</v>
      </c>
      <c r="J220" s="107">
        <f>BK220</f>
        <v>0</v>
      </c>
      <c r="L220" s="104"/>
      <c r="M220" s="108"/>
      <c r="N220" s="109"/>
      <c r="O220" s="109"/>
      <c r="P220" s="110">
        <f>P221+P225</f>
        <v>123.11636</v>
      </c>
      <c r="Q220" s="109"/>
      <c r="R220" s="110">
        <f>R221+R225</f>
        <v>1.4421711999999998</v>
      </c>
      <c r="S220" s="109"/>
      <c r="T220" s="111">
        <f>T221+T225</f>
        <v>0</v>
      </c>
      <c r="AR220" s="105" t="s">
        <v>73</v>
      </c>
      <c r="AT220" s="112" t="s">
        <v>65</v>
      </c>
      <c r="AU220" s="112" t="s">
        <v>66</v>
      </c>
      <c r="AY220" s="105" t="s">
        <v>107</v>
      </c>
      <c r="BK220" s="113">
        <f>BK221+BK225</f>
        <v>0</v>
      </c>
    </row>
    <row r="221" spans="2:63" s="10" customFormat="1" ht="22.9" customHeight="1">
      <c r="B221" s="104"/>
      <c r="D221" s="105" t="s">
        <v>65</v>
      </c>
      <c r="E221" s="114" t="s">
        <v>364</v>
      </c>
      <c r="F221" s="114" t="s">
        <v>365</v>
      </c>
      <c r="J221" s="115">
        <f>BK221</f>
        <v>0</v>
      </c>
      <c r="L221" s="104"/>
      <c r="M221" s="108"/>
      <c r="N221" s="109"/>
      <c r="O221" s="109"/>
      <c r="P221" s="110">
        <f>SUM(P222:P224)</f>
        <v>0.22794</v>
      </c>
      <c r="Q221" s="109"/>
      <c r="R221" s="110">
        <f>SUM(R222:R224)</f>
        <v>0.00157</v>
      </c>
      <c r="S221" s="109"/>
      <c r="T221" s="111">
        <f>SUM(T222:T224)</f>
        <v>0</v>
      </c>
      <c r="AR221" s="105" t="s">
        <v>73</v>
      </c>
      <c r="AT221" s="112" t="s">
        <v>65</v>
      </c>
      <c r="AU221" s="112" t="s">
        <v>71</v>
      </c>
      <c r="AY221" s="105" t="s">
        <v>107</v>
      </c>
      <c r="BK221" s="113">
        <f>SUM(BK222:BK224)</f>
        <v>0</v>
      </c>
    </row>
    <row r="222" spans="2:65" s="1" customFormat="1" ht="20.45" customHeight="1">
      <c r="B222" s="116"/>
      <c r="C222" s="117" t="s">
        <v>366</v>
      </c>
      <c r="D222" s="117" t="s">
        <v>109</v>
      </c>
      <c r="E222" s="118" t="s">
        <v>367</v>
      </c>
      <c r="F222" s="119" t="s">
        <v>368</v>
      </c>
      <c r="G222" s="120" t="s">
        <v>223</v>
      </c>
      <c r="H222" s="121">
        <v>1</v>
      </c>
      <c r="I222" s="122"/>
      <c r="J222" s="122">
        <f>ROUND(I222*H222,2)</f>
        <v>0</v>
      </c>
      <c r="K222" s="119" t="s">
        <v>113</v>
      </c>
      <c r="L222" s="26"/>
      <c r="M222" s="46" t="s">
        <v>1</v>
      </c>
      <c r="N222" s="123" t="s">
        <v>37</v>
      </c>
      <c r="O222" s="124">
        <v>0.225</v>
      </c>
      <c r="P222" s="124">
        <f>O222*H222</f>
        <v>0.225</v>
      </c>
      <c r="Q222" s="124">
        <v>0.00057</v>
      </c>
      <c r="R222" s="124">
        <f>Q222*H222</f>
        <v>0.00057</v>
      </c>
      <c r="S222" s="124">
        <v>0</v>
      </c>
      <c r="T222" s="125">
        <f>S222*H222</f>
        <v>0</v>
      </c>
      <c r="AR222" s="15" t="s">
        <v>201</v>
      </c>
      <c r="AT222" s="15" t="s">
        <v>109</v>
      </c>
      <c r="AU222" s="15" t="s">
        <v>73</v>
      </c>
      <c r="AY222" s="15" t="s">
        <v>107</v>
      </c>
      <c r="BE222" s="126">
        <f>IF(N222="základní",J222,0)</f>
        <v>0</v>
      </c>
      <c r="BF222" s="126">
        <f>IF(N222="snížená",J222,0)</f>
        <v>0</v>
      </c>
      <c r="BG222" s="126">
        <f>IF(N222="zákl. přenesená",J222,0)</f>
        <v>0</v>
      </c>
      <c r="BH222" s="126">
        <f>IF(N222="sníž. přenesená",J222,0)</f>
        <v>0</v>
      </c>
      <c r="BI222" s="126">
        <f>IF(N222="nulová",J222,0)</f>
        <v>0</v>
      </c>
      <c r="BJ222" s="15" t="s">
        <v>71</v>
      </c>
      <c r="BK222" s="126">
        <f>ROUND(I222*H222,2)</f>
        <v>0</v>
      </c>
      <c r="BL222" s="15" t="s">
        <v>201</v>
      </c>
      <c r="BM222" s="15" t="s">
        <v>369</v>
      </c>
    </row>
    <row r="223" spans="2:65" s="1" customFormat="1" ht="14.45" customHeight="1">
      <c r="B223" s="116"/>
      <c r="C223" s="148" t="s">
        <v>370</v>
      </c>
      <c r="D223" s="148" t="s">
        <v>371</v>
      </c>
      <c r="E223" s="149" t="s">
        <v>372</v>
      </c>
      <c r="F223" s="150" t="s">
        <v>373</v>
      </c>
      <c r="G223" s="151" t="s">
        <v>223</v>
      </c>
      <c r="H223" s="152">
        <v>1</v>
      </c>
      <c r="I223" s="153"/>
      <c r="J223" s="153">
        <f>ROUND(I223*H223,2)</f>
        <v>0</v>
      </c>
      <c r="K223" s="150" t="s">
        <v>1</v>
      </c>
      <c r="L223" s="154"/>
      <c r="M223" s="155" t="s">
        <v>1</v>
      </c>
      <c r="N223" s="156" t="s">
        <v>37</v>
      </c>
      <c r="O223" s="124">
        <v>0</v>
      </c>
      <c r="P223" s="124">
        <f>O223*H223</f>
        <v>0</v>
      </c>
      <c r="Q223" s="124">
        <v>0.001</v>
      </c>
      <c r="R223" s="124">
        <f>Q223*H223</f>
        <v>0.001</v>
      </c>
      <c r="S223" s="124">
        <v>0</v>
      </c>
      <c r="T223" s="125">
        <f>S223*H223</f>
        <v>0</v>
      </c>
      <c r="AR223" s="15" t="s">
        <v>299</v>
      </c>
      <c r="AT223" s="15" t="s">
        <v>371</v>
      </c>
      <c r="AU223" s="15" t="s">
        <v>73</v>
      </c>
      <c r="AY223" s="15" t="s">
        <v>107</v>
      </c>
      <c r="BE223" s="126">
        <f>IF(N223="základní",J223,0)</f>
        <v>0</v>
      </c>
      <c r="BF223" s="126">
        <f>IF(N223="snížená",J223,0)</f>
        <v>0</v>
      </c>
      <c r="BG223" s="126">
        <f>IF(N223="zákl. přenesená",J223,0)</f>
        <v>0</v>
      </c>
      <c r="BH223" s="126">
        <f>IF(N223="sníž. přenesená",J223,0)</f>
        <v>0</v>
      </c>
      <c r="BI223" s="126">
        <f>IF(N223="nulová",J223,0)</f>
        <v>0</v>
      </c>
      <c r="BJ223" s="15" t="s">
        <v>71</v>
      </c>
      <c r="BK223" s="126">
        <f>ROUND(I223*H223,2)</f>
        <v>0</v>
      </c>
      <c r="BL223" s="15" t="s">
        <v>201</v>
      </c>
      <c r="BM223" s="15" t="s">
        <v>374</v>
      </c>
    </row>
    <row r="224" spans="2:65" s="1" customFormat="1" ht="20.45" customHeight="1">
      <c r="B224" s="116"/>
      <c r="C224" s="117" t="s">
        <v>375</v>
      </c>
      <c r="D224" s="117" t="s">
        <v>109</v>
      </c>
      <c r="E224" s="118" t="s">
        <v>376</v>
      </c>
      <c r="F224" s="119" t="s">
        <v>377</v>
      </c>
      <c r="G224" s="120" t="s">
        <v>146</v>
      </c>
      <c r="H224" s="121">
        <v>0.002</v>
      </c>
      <c r="I224" s="122"/>
      <c r="J224" s="122">
        <f>ROUND(I224*H224,2)</f>
        <v>0</v>
      </c>
      <c r="K224" s="119" t="s">
        <v>113</v>
      </c>
      <c r="L224" s="26"/>
      <c r="M224" s="46" t="s">
        <v>1</v>
      </c>
      <c r="N224" s="123" t="s">
        <v>37</v>
      </c>
      <c r="O224" s="124">
        <v>1.47</v>
      </c>
      <c r="P224" s="124">
        <f>O224*H224</f>
        <v>0.00294</v>
      </c>
      <c r="Q224" s="124">
        <v>0</v>
      </c>
      <c r="R224" s="124">
        <f>Q224*H224</f>
        <v>0</v>
      </c>
      <c r="S224" s="124">
        <v>0</v>
      </c>
      <c r="T224" s="125">
        <f>S224*H224</f>
        <v>0</v>
      </c>
      <c r="AR224" s="15" t="s">
        <v>201</v>
      </c>
      <c r="AT224" s="15" t="s">
        <v>109</v>
      </c>
      <c r="AU224" s="15" t="s">
        <v>73</v>
      </c>
      <c r="AY224" s="15" t="s">
        <v>107</v>
      </c>
      <c r="BE224" s="126">
        <f>IF(N224="základní",J224,0)</f>
        <v>0</v>
      </c>
      <c r="BF224" s="126">
        <f>IF(N224="snížená",J224,0)</f>
        <v>0</v>
      </c>
      <c r="BG224" s="126">
        <f>IF(N224="zákl. přenesená",J224,0)</f>
        <v>0</v>
      </c>
      <c r="BH224" s="126">
        <f>IF(N224="sníž. přenesená",J224,0)</f>
        <v>0</v>
      </c>
      <c r="BI224" s="126">
        <f>IF(N224="nulová",J224,0)</f>
        <v>0</v>
      </c>
      <c r="BJ224" s="15" t="s">
        <v>71</v>
      </c>
      <c r="BK224" s="126">
        <f>ROUND(I224*H224,2)</f>
        <v>0</v>
      </c>
      <c r="BL224" s="15" t="s">
        <v>201</v>
      </c>
      <c r="BM224" s="15" t="s">
        <v>378</v>
      </c>
    </row>
    <row r="225" spans="2:63" s="10" customFormat="1" ht="22.9" customHeight="1">
      <c r="B225" s="104"/>
      <c r="D225" s="105" t="s">
        <v>65</v>
      </c>
      <c r="E225" s="114" t="s">
        <v>379</v>
      </c>
      <c r="F225" s="114" t="s">
        <v>380</v>
      </c>
      <c r="J225" s="115">
        <f>BK225</f>
        <v>0</v>
      </c>
      <c r="L225" s="104"/>
      <c r="M225" s="108"/>
      <c r="N225" s="109"/>
      <c r="O225" s="109"/>
      <c r="P225" s="110">
        <f>SUM(P226:P255)</f>
        <v>122.88842</v>
      </c>
      <c r="Q225" s="109"/>
      <c r="R225" s="110">
        <f>SUM(R226:R255)</f>
        <v>1.4406011999999997</v>
      </c>
      <c r="S225" s="109"/>
      <c r="T225" s="111">
        <f>SUM(T226:T255)</f>
        <v>0</v>
      </c>
      <c r="AR225" s="105" t="s">
        <v>73</v>
      </c>
      <c r="AT225" s="112" t="s">
        <v>65</v>
      </c>
      <c r="AU225" s="112" t="s">
        <v>71</v>
      </c>
      <c r="AY225" s="105" t="s">
        <v>107</v>
      </c>
      <c r="BK225" s="113">
        <f>SUM(BK226:BK255)</f>
        <v>0</v>
      </c>
    </row>
    <row r="226" spans="2:65" s="1" customFormat="1" ht="20.45" customHeight="1">
      <c r="B226" s="116"/>
      <c r="C226" s="117" t="s">
        <v>381</v>
      </c>
      <c r="D226" s="117" t="s">
        <v>109</v>
      </c>
      <c r="E226" s="118" t="s">
        <v>382</v>
      </c>
      <c r="F226" s="119" t="s">
        <v>383</v>
      </c>
      <c r="G226" s="120" t="s">
        <v>173</v>
      </c>
      <c r="H226" s="121">
        <v>51.358</v>
      </c>
      <c r="I226" s="122"/>
      <c r="J226" s="122">
        <f>ROUND(I226*H226,2)</f>
        <v>0</v>
      </c>
      <c r="K226" s="119" t="s">
        <v>113</v>
      </c>
      <c r="L226" s="26"/>
      <c r="M226" s="46" t="s">
        <v>1</v>
      </c>
      <c r="N226" s="123" t="s">
        <v>37</v>
      </c>
      <c r="O226" s="124">
        <v>0.044</v>
      </c>
      <c r="P226" s="124">
        <f>O226*H226</f>
        <v>2.2597519999999998</v>
      </c>
      <c r="Q226" s="124">
        <v>0.0003</v>
      </c>
      <c r="R226" s="124">
        <f>Q226*H226</f>
        <v>0.015407399999999998</v>
      </c>
      <c r="S226" s="124">
        <v>0</v>
      </c>
      <c r="T226" s="125">
        <f>S226*H226</f>
        <v>0</v>
      </c>
      <c r="AR226" s="15" t="s">
        <v>201</v>
      </c>
      <c r="AT226" s="15" t="s">
        <v>109</v>
      </c>
      <c r="AU226" s="15" t="s">
        <v>73</v>
      </c>
      <c r="AY226" s="15" t="s">
        <v>107</v>
      </c>
      <c r="BE226" s="126">
        <f>IF(N226="základní",J226,0)</f>
        <v>0</v>
      </c>
      <c r="BF226" s="126">
        <f>IF(N226="snížená",J226,0)</f>
        <v>0</v>
      </c>
      <c r="BG226" s="126">
        <f>IF(N226="zákl. přenesená",J226,0)</f>
        <v>0</v>
      </c>
      <c r="BH226" s="126">
        <f>IF(N226="sníž. přenesená",J226,0)</f>
        <v>0</v>
      </c>
      <c r="BI226" s="126">
        <f>IF(N226="nulová",J226,0)</f>
        <v>0</v>
      </c>
      <c r="BJ226" s="15" t="s">
        <v>71</v>
      </c>
      <c r="BK226" s="126">
        <f>ROUND(I226*H226,2)</f>
        <v>0</v>
      </c>
      <c r="BL226" s="15" t="s">
        <v>201</v>
      </c>
      <c r="BM226" s="15" t="s">
        <v>384</v>
      </c>
    </row>
    <row r="227" spans="2:51" s="11" customFormat="1" ht="11.25">
      <c r="B227" s="127"/>
      <c r="D227" s="128" t="s">
        <v>116</v>
      </c>
      <c r="E227" s="129" t="s">
        <v>1</v>
      </c>
      <c r="F227" s="130" t="s">
        <v>385</v>
      </c>
      <c r="H227" s="131">
        <v>24.51</v>
      </c>
      <c r="L227" s="127"/>
      <c r="M227" s="132"/>
      <c r="N227" s="133"/>
      <c r="O227" s="133"/>
      <c r="P227" s="133"/>
      <c r="Q227" s="133"/>
      <c r="R227" s="133"/>
      <c r="S227" s="133"/>
      <c r="T227" s="134"/>
      <c r="AT227" s="129" t="s">
        <v>116</v>
      </c>
      <c r="AU227" s="129" t="s">
        <v>73</v>
      </c>
      <c r="AV227" s="11" t="s">
        <v>73</v>
      </c>
      <c r="AW227" s="11" t="s">
        <v>29</v>
      </c>
      <c r="AX227" s="11" t="s">
        <v>66</v>
      </c>
      <c r="AY227" s="129" t="s">
        <v>107</v>
      </c>
    </row>
    <row r="228" spans="2:51" s="11" customFormat="1" ht="11.25">
      <c r="B228" s="127"/>
      <c r="D228" s="128" t="s">
        <v>116</v>
      </c>
      <c r="E228" s="129" t="s">
        <v>1</v>
      </c>
      <c r="F228" s="130" t="s">
        <v>386</v>
      </c>
      <c r="H228" s="131">
        <v>12.745</v>
      </c>
      <c r="L228" s="127"/>
      <c r="M228" s="132"/>
      <c r="N228" s="133"/>
      <c r="O228" s="133"/>
      <c r="P228" s="133"/>
      <c r="Q228" s="133"/>
      <c r="R228" s="133"/>
      <c r="S228" s="133"/>
      <c r="T228" s="134"/>
      <c r="AT228" s="129" t="s">
        <v>116</v>
      </c>
      <c r="AU228" s="129" t="s">
        <v>73</v>
      </c>
      <c r="AV228" s="11" t="s">
        <v>73</v>
      </c>
      <c r="AW228" s="11" t="s">
        <v>29</v>
      </c>
      <c r="AX228" s="11" t="s">
        <v>66</v>
      </c>
      <c r="AY228" s="129" t="s">
        <v>107</v>
      </c>
    </row>
    <row r="229" spans="2:51" s="11" customFormat="1" ht="11.25">
      <c r="B229" s="127"/>
      <c r="D229" s="128" t="s">
        <v>116</v>
      </c>
      <c r="E229" s="129" t="s">
        <v>1</v>
      </c>
      <c r="F229" s="130" t="s">
        <v>387</v>
      </c>
      <c r="H229" s="131">
        <v>14.103</v>
      </c>
      <c r="L229" s="127"/>
      <c r="M229" s="132"/>
      <c r="N229" s="133"/>
      <c r="O229" s="133"/>
      <c r="P229" s="133"/>
      <c r="Q229" s="133"/>
      <c r="R229" s="133"/>
      <c r="S229" s="133"/>
      <c r="T229" s="134"/>
      <c r="AT229" s="129" t="s">
        <v>116</v>
      </c>
      <c r="AU229" s="129" t="s">
        <v>73</v>
      </c>
      <c r="AV229" s="11" t="s">
        <v>73</v>
      </c>
      <c r="AW229" s="11" t="s">
        <v>29</v>
      </c>
      <c r="AX229" s="11" t="s">
        <v>66</v>
      </c>
      <c r="AY229" s="129" t="s">
        <v>107</v>
      </c>
    </row>
    <row r="230" spans="2:51" s="12" customFormat="1" ht="11.25">
      <c r="B230" s="135"/>
      <c r="D230" s="128" t="s">
        <v>116</v>
      </c>
      <c r="E230" s="136" t="s">
        <v>1</v>
      </c>
      <c r="F230" s="137" t="s">
        <v>119</v>
      </c>
      <c r="H230" s="138">
        <v>51.358000000000004</v>
      </c>
      <c r="L230" s="135"/>
      <c r="M230" s="139"/>
      <c r="N230" s="140"/>
      <c r="O230" s="140"/>
      <c r="P230" s="140"/>
      <c r="Q230" s="140"/>
      <c r="R230" s="140"/>
      <c r="S230" s="140"/>
      <c r="T230" s="141"/>
      <c r="AT230" s="136" t="s">
        <v>116</v>
      </c>
      <c r="AU230" s="136" t="s">
        <v>73</v>
      </c>
      <c r="AV230" s="12" t="s">
        <v>114</v>
      </c>
      <c r="AW230" s="12" t="s">
        <v>29</v>
      </c>
      <c r="AX230" s="12" t="s">
        <v>71</v>
      </c>
      <c r="AY230" s="136" t="s">
        <v>107</v>
      </c>
    </row>
    <row r="231" spans="2:65" s="1" customFormat="1" ht="20.45" customHeight="1">
      <c r="B231" s="116"/>
      <c r="C231" s="117" t="s">
        <v>388</v>
      </c>
      <c r="D231" s="117" t="s">
        <v>109</v>
      </c>
      <c r="E231" s="118" t="s">
        <v>389</v>
      </c>
      <c r="F231" s="119" t="s">
        <v>390</v>
      </c>
      <c r="G231" s="120" t="s">
        <v>331</v>
      </c>
      <c r="H231" s="121">
        <v>81.7</v>
      </c>
      <c r="I231" s="122"/>
      <c r="J231" s="122">
        <f>ROUND(I231*H231,2)</f>
        <v>0</v>
      </c>
      <c r="K231" s="119" t="s">
        <v>113</v>
      </c>
      <c r="L231" s="26"/>
      <c r="M231" s="46" t="s">
        <v>1</v>
      </c>
      <c r="N231" s="123" t="s">
        <v>37</v>
      </c>
      <c r="O231" s="124">
        <v>0.594</v>
      </c>
      <c r="P231" s="124">
        <f>O231*H231</f>
        <v>48.5298</v>
      </c>
      <c r="Q231" s="124">
        <v>0.00153</v>
      </c>
      <c r="R231" s="124">
        <f>Q231*H231</f>
        <v>0.125001</v>
      </c>
      <c r="S231" s="124">
        <v>0</v>
      </c>
      <c r="T231" s="125">
        <f>S231*H231</f>
        <v>0</v>
      </c>
      <c r="AR231" s="15" t="s">
        <v>201</v>
      </c>
      <c r="AT231" s="15" t="s">
        <v>109</v>
      </c>
      <c r="AU231" s="15" t="s">
        <v>73</v>
      </c>
      <c r="AY231" s="15" t="s">
        <v>107</v>
      </c>
      <c r="BE231" s="126">
        <f>IF(N231="základní",J231,0)</f>
        <v>0</v>
      </c>
      <c r="BF231" s="126">
        <f>IF(N231="snížená",J231,0)</f>
        <v>0</v>
      </c>
      <c r="BG231" s="126">
        <f>IF(N231="zákl. přenesená",J231,0)</f>
        <v>0</v>
      </c>
      <c r="BH231" s="126">
        <f>IF(N231="sníž. přenesená",J231,0)</f>
        <v>0</v>
      </c>
      <c r="BI231" s="126">
        <f>IF(N231="nulová",J231,0)</f>
        <v>0</v>
      </c>
      <c r="BJ231" s="15" t="s">
        <v>71</v>
      </c>
      <c r="BK231" s="126">
        <f>ROUND(I231*H231,2)</f>
        <v>0</v>
      </c>
      <c r="BL231" s="15" t="s">
        <v>201</v>
      </c>
      <c r="BM231" s="15" t="s">
        <v>391</v>
      </c>
    </row>
    <row r="232" spans="2:51" s="11" customFormat="1" ht="11.25">
      <c r="B232" s="127"/>
      <c r="D232" s="128" t="s">
        <v>116</v>
      </c>
      <c r="E232" s="129" t="s">
        <v>1</v>
      </c>
      <c r="F232" s="130" t="s">
        <v>392</v>
      </c>
      <c r="H232" s="131">
        <v>81.7</v>
      </c>
      <c r="L232" s="127"/>
      <c r="M232" s="132"/>
      <c r="N232" s="133"/>
      <c r="O232" s="133"/>
      <c r="P232" s="133"/>
      <c r="Q232" s="133"/>
      <c r="R232" s="133"/>
      <c r="S232" s="133"/>
      <c r="T232" s="134"/>
      <c r="AT232" s="129" t="s">
        <v>116</v>
      </c>
      <c r="AU232" s="129" t="s">
        <v>73</v>
      </c>
      <c r="AV232" s="11" t="s">
        <v>73</v>
      </c>
      <c r="AW232" s="11" t="s">
        <v>29</v>
      </c>
      <c r="AX232" s="11" t="s">
        <v>71</v>
      </c>
      <c r="AY232" s="129" t="s">
        <v>107</v>
      </c>
    </row>
    <row r="233" spans="2:65" s="1" customFormat="1" ht="20.45" customHeight="1">
      <c r="B233" s="116"/>
      <c r="C233" s="117" t="s">
        <v>393</v>
      </c>
      <c r="D233" s="117" t="s">
        <v>109</v>
      </c>
      <c r="E233" s="118" t="s">
        <v>394</v>
      </c>
      <c r="F233" s="119" t="s">
        <v>395</v>
      </c>
      <c r="G233" s="120" t="s">
        <v>331</v>
      </c>
      <c r="H233" s="121">
        <v>81.7</v>
      </c>
      <c r="I233" s="122"/>
      <c r="J233" s="122">
        <f>ROUND(I233*H233,2)</f>
        <v>0</v>
      </c>
      <c r="K233" s="119" t="s">
        <v>113</v>
      </c>
      <c r="L233" s="26"/>
      <c r="M233" s="46" t="s">
        <v>1</v>
      </c>
      <c r="N233" s="123" t="s">
        <v>37</v>
      </c>
      <c r="O233" s="124">
        <v>0.304</v>
      </c>
      <c r="P233" s="124">
        <f>O233*H233</f>
        <v>24.8368</v>
      </c>
      <c r="Q233" s="124">
        <v>0.00102</v>
      </c>
      <c r="R233" s="124">
        <f>Q233*H233</f>
        <v>0.083334</v>
      </c>
      <c r="S233" s="124">
        <v>0</v>
      </c>
      <c r="T233" s="125">
        <f>S233*H233</f>
        <v>0</v>
      </c>
      <c r="AR233" s="15" t="s">
        <v>201</v>
      </c>
      <c r="AT233" s="15" t="s">
        <v>109</v>
      </c>
      <c r="AU233" s="15" t="s">
        <v>73</v>
      </c>
      <c r="AY233" s="15" t="s">
        <v>107</v>
      </c>
      <c r="BE233" s="126">
        <f>IF(N233="základní",J233,0)</f>
        <v>0</v>
      </c>
      <c r="BF233" s="126">
        <f>IF(N233="snížená",J233,0)</f>
        <v>0</v>
      </c>
      <c r="BG233" s="126">
        <f>IF(N233="zákl. přenesená",J233,0)</f>
        <v>0</v>
      </c>
      <c r="BH233" s="126">
        <f>IF(N233="sníž. přenesená",J233,0)</f>
        <v>0</v>
      </c>
      <c r="BI233" s="126">
        <f>IF(N233="nulová",J233,0)</f>
        <v>0</v>
      </c>
      <c r="BJ233" s="15" t="s">
        <v>71</v>
      </c>
      <c r="BK233" s="126">
        <f>ROUND(I233*H233,2)</f>
        <v>0</v>
      </c>
      <c r="BL233" s="15" t="s">
        <v>201</v>
      </c>
      <c r="BM233" s="15" t="s">
        <v>396</v>
      </c>
    </row>
    <row r="234" spans="2:51" s="11" customFormat="1" ht="11.25">
      <c r="B234" s="127"/>
      <c r="D234" s="128" t="s">
        <v>116</v>
      </c>
      <c r="E234" s="129" t="s">
        <v>1</v>
      </c>
      <c r="F234" s="130" t="s">
        <v>392</v>
      </c>
      <c r="H234" s="131">
        <v>81.7</v>
      </c>
      <c r="L234" s="127"/>
      <c r="M234" s="132"/>
      <c r="N234" s="133"/>
      <c r="O234" s="133"/>
      <c r="P234" s="133"/>
      <c r="Q234" s="133"/>
      <c r="R234" s="133"/>
      <c r="S234" s="133"/>
      <c r="T234" s="134"/>
      <c r="AT234" s="129" t="s">
        <v>116</v>
      </c>
      <c r="AU234" s="129" t="s">
        <v>73</v>
      </c>
      <c r="AV234" s="11" t="s">
        <v>73</v>
      </c>
      <c r="AW234" s="11" t="s">
        <v>29</v>
      </c>
      <c r="AX234" s="11" t="s">
        <v>71</v>
      </c>
      <c r="AY234" s="129" t="s">
        <v>107</v>
      </c>
    </row>
    <row r="235" spans="2:65" s="1" customFormat="1" ht="20.45" customHeight="1">
      <c r="B235" s="116"/>
      <c r="C235" s="148" t="s">
        <v>397</v>
      </c>
      <c r="D235" s="148" t="s">
        <v>371</v>
      </c>
      <c r="E235" s="149" t="s">
        <v>398</v>
      </c>
      <c r="F235" s="150" t="s">
        <v>399</v>
      </c>
      <c r="G235" s="151" t="s">
        <v>173</v>
      </c>
      <c r="H235" s="152">
        <v>37.255</v>
      </c>
      <c r="I235" s="153"/>
      <c r="J235" s="153">
        <f>ROUND(I235*H235,2)</f>
        <v>0</v>
      </c>
      <c r="K235" s="150" t="s">
        <v>113</v>
      </c>
      <c r="L235" s="154"/>
      <c r="M235" s="155" t="s">
        <v>1</v>
      </c>
      <c r="N235" s="156" t="s">
        <v>37</v>
      </c>
      <c r="O235" s="124">
        <v>0</v>
      </c>
      <c r="P235" s="124">
        <f>O235*H235</f>
        <v>0</v>
      </c>
      <c r="Q235" s="124">
        <v>0.0192</v>
      </c>
      <c r="R235" s="124">
        <f>Q235*H235</f>
        <v>0.7152959999999999</v>
      </c>
      <c r="S235" s="124">
        <v>0</v>
      </c>
      <c r="T235" s="125">
        <f>S235*H235</f>
        <v>0</v>
      </c>
      <c r="AR235" s="15" t="s">
        <v>299</v>
      </c>
      <c r="AT235" s="15" t="s">
        <v>371</v>
      </c>
      <c r="AU235" s="15" t="s">
        <v>73</v>
      </c>
      <c r="AY235" s="15" t="s">
        <v>107</v>
      </c>
      <c r="BE235" s="126">
        <f>IF(N235="základní",J235,0)</f>
        <v>0</v>
      </c>
      <c r="BF235" s="126">
        <f>IF(N235="snížená",J235,0)</f>
        <v>0</v>
      </c>
      <c r="BG235" s="126">
        <f>IF(N235="zákl. přenesená",J235,0)</f>
        <v>0</v>
      </c>
      <c r="BH235" s="126">
        <f>IF(N235="sníž. přenesená",J235,0)</f>
        <v>0</v>
      </c>
      <c r="BI235" s="126">
        <f>IF(N235="nulová",J235,0)</f>
        <v>0</v>
      </c>
      <c r="BJ235" s="15" t="s">
        <v>71</v>
      </c>
      <c r="BK235" s="126">
        <f>ROUND(I235*H235,2)</f>
        <v>0</v>
      </c>
      <c r="BL235" s="15" t="s">
        <v>201</v>
      </c>
      <c r="BM235" s="15" t="s">
        <v>400</v>
      </c>
    </row>
    <row r="236" spans="2:47" s="1" customFormat="1" ht="19.5">
      <c r="B236" s="26"/>
      <c r="D236" s="128" t="s">
        <v>401</v>
      </c>
      <c r="F236" s="157" t="s">
        <v>402</v>
      </c>
      <c r="L236" s="26"/>
      <c r="M236" s="158"/>
      <c r="N236" s="47"/>
      <c r="O236" s="47"/>
      <c r="P236" s="47"/>
      <c r="Q236" s="47"/>
      <c r="R236" s="47"/>
      <c r="S236" s="47"/>
      <c r="T236" s="48"/>
      <c r="AT236" s="15" t="s">
        <v>401</v>
      </c>
      <c r="AU236" s="15" t="s">
        <v>73</v>
      </c>
    </row>
    <row r="237" spans="2:51" s="11" customFormat="1" ht="11.25">
      <c r="B237" s="127"/>
      <c r="D237" s="128" t="s">
        <v>116</v>
      </c>
      <c r="E237" s="129" t="s">
        <v>1</v>
      </c>
      <c r="F237" s="130" t="s">
        <v>385</v>
      </c>
      <c r="H237" s="131">
        <v>24.51</v>
      </c>
      <c r="L237" s="127"/>
      <c r="M237" s="132"/>
      <c r="N237" s="133"/>
      <c r="O237" s="133"/>
      <c r="P237" s="133"/>
      <c r="Q237" s="133"/>
      <c r="R237" s="133"/>
      <c r="S237" s="133"/>
      <c r="T237" s="134"/>
      <c r="AT237" s="129" t="s">
        <v>116</v>
      </c>
      <c r="AU237" s="129" t="s">
        <v>73</v>
      </c>
      <c r="AV237" s="11" t="s">
        <v>73</v>
      </c>
      <c r="AW237" s="11" t="s">
        <v>29</v>
      </c>
      <c r="AX237" s="11" t="s">
        <v>66</v>
      </c>
      <c r="AY237" s="129" t="s">
        <v>107</v>
      </c>
    </row>
    <row r="238" spans="2:51" s="11" customFormat="1" ht="11.25">
      <c r="B238" s="127"/>
      <c r="D238" s="128" t="s">
        <v>116</v>
      </c>
      <c r="E238" s="129" t="s">
        <v>1</v>
      </c>
      <c r="F238" s="130" t="s">
        <v>386</v>
      </c>
      <c r="H238" s="131">
        <v>12.745</v>
      </c>
      <c r="L238" s="127"/>
      <c r="M238" s="132"/>
      <c r="N238" s="133"/>
      <c r="O238" s="133"/>
      <c r="P238" s="133"/>
      <c r="Q238" s="133"/>
      <c r="R238" s="133"/>
      <c r="S238" s="133"/>
      <c r="T238" s="134"/>
      <c r="AT238" s="129" t="s">
        <v>116</v>
      </c>
      <c r="AU238" s="129" t="s">
        <v>73</v>
      </c>
      <c r="AV238" s="11" t="s">
        <v>73</v>
      </c>
      <c r="AW238" s="11" t="s">
        <v>29</v>
      </c>
      <c r="AX238" s="11" t="s">
        <v>66</v>
      </c>
      <c r="AY238" s="129" t="s">
        <v>107</v>
      </c>
    </row>
    <row r="239" spans="2:51" s="12" customFormat="1" ht="11.25">
      <c r="B239" s="135"/>
      <c r="D239" s="128" t="s">
        <v>116</v>
      </c>
      <c r="E239" s="136" t="s">
        <v>1</v>
      </c>
      <c r="F239" s="137" t="s">
        <v>119</v>
      </c>
      <c r="H239" s="138">
        <v>37.255</v>
      </c>
      <c r="L239" s="135"/>
      <c r="M239" s="139"/>
      <c r="N239" s="140"/>
      <c r="O239" s="140"/>
      <c r="P239" s="140"/>
      <c r="Q239" s="140"/>
      <c r="R239" s="140"/>
      <c r="S239" s="140"/>
      <c r="T239" s="141"/>
      <c r="AT239" s="136" t="s">
        <v>116</v>
      </c>
      <c r="AU239" s="136" t="s">
        <v>73</v>
      </c>
      <c r="AV239" s="12" t="s">
        <v>114</v>
      </c>
      <c r="AW239" s="12" t="s">
        <v>29</v>
      </c>
      <c r="AX239" s="12" t="s">
        <v>71</v>
      </c>
      <c r="AY239" s="136" t="s">
        <v>107</v>
      </c>
    </row>
    <row r="240" spans="2:65" s="1" customFormat="1" ht="20.45" customHeight="1">
      <c r="B240" s="116"/>
      <c r="C240" s="117" t="s">
        <v>403</v>
      </c>
      <c r="D240" s="117" t="s">
        <v>109</v>
      </c>
      <c r="E240" s="118" t="s">
        <v>404</v>
      </c>
      <c r="F240" s="119" t="s">
        <v>405</v>
      </c>
      <c r="G240" s="120" t="s">
        <v>173</v>
      </c>
      <c r="H240" s="121">
        <v>14.103</v>
      </c>
      <c r="I240" s="122"/>
      <c r="J240" s="122">
        <f>ROUND(I240*H240,2)</f>
        <v>0</v>
      </c>
      <c r="K240" s="119" t="s">
        <v>113</v>
      </c>
      <c r="L240" s="26"/>
      <c r="M240" s="46" t="s">
        <v>1</v>
      </c>
      <c r="N240" s="123" t="s">
        <v>37</v>
      </c>
      <c r="O240" s="124">
        <v>1.45</v>
      </c>
      <c r="P240" s="124">
        <f>O240*H240</f>
        <v>20.44935</v>
      </c>
      <c r="Q240" s="124">
        <v>0.009</v>
      </c>
      <c r="R240" s="124">
        <f>Q240*H240</f>
        <v>0.12692699999999998</v>
      </c>
      <c r="S240" s="124">
        <v>0</v>
      </c>
      <c r="T240" s="125">
        <f>S240*H240</f>
        <v>0</v>
      </c>
      <c r="AR240" s="15" t="s">
        <v>201</v>
      </c>
      <c r="AT240" s="15" t="s">
        <v>109</v>
      </c>
      <c r="AU240" s="15" t="s">
        <v>73</v>
      </c>
      <c r="AY240" s="15" t="s">
        <v>107</v>
      </c>
      <c r="BE240" s="126">
        <f>IF(N240="základní",J240,0)</f>
        <v>0</v>
      </c>
      <c r="BF240" s="126">
        <f>IF(N240="snížená",J240,0)</f>
        <v>0</v>
      </c>
      <c r="BG240" s="126">
        <f>IF(N240="zákl. přenesená",J240,0)</f>
        <v>0</v>
      </c>
      <c r="BH240" s="126">
        <f>IF(N240="sníž. přenesená",J240,0)</f>
        <v>0</v>
      </c>
      <c r="BI240" s="126">
        <f>IF(N240="nulová",J240,0)</f>
        <v>0</v>
      </c>
      <c r="BJ240" s="15" t="s">
        <v>71</v>
      </c>
      <c r="BK240" s="126">
        <f>ROUND(I240*H240,2)</f>
        <v>0</v>
      </c>
      <c r="BL240" s="15" t="s">
        <v>201</v>
      </c>
      <c r="BM240" s="15" t="s">
        <v>406</v>
      </c>
    </row>
    <row r="241" spans="2:51" s="11" customFormat="1" ht="11.25">
      <c r="B241" s="127"/>
      <c r="D241" s="128" t="s">
        <v>116</v>
      </c>
      <c r="E241" s="129" t="s">
        <v>1</v>
      </c>
      <c r="F241" s="130" t="s">
        <v>407</v>
      </c>
      <c r="H241" s="131">
        <v>2.57</v>
      </c>
      <c r="L241" s="127"/>
      <c r="M241" s="132"/>
      <c r="N241" s="133"/>
      <c r="O241" s="133"/>
      <c r="P241" s="133"/>
      <c r="Q241" s="133"/>
      <c r="R241" s="133"/>
      <c r="S241" s="133"/>
      <c r="T241" s="134"/>
      <c r="AT241" s="129" t="s">
        <v>116</v>
      </c>
      <c r="AU241" s="129" t="s">
        <v>73</v>
      </c>
      <c r="AV241" s="11" t="s">
        <v>73</v>
      </c>
      <c r="AW241" s="11" t="s">
        <v>29</v>
      </c>
      <c r="AX241" s="11" t="s">
        <v>66</v>
      </c>
      <c r="AY241" s="129" t="s">
        <v>107</v>
      </c>
    </row>
    <row r="242" spans="2:51" s="11" customFormat="1" ht="11.25">
      <c r="B242" s="127"/>
      <c r="D242" s="128" t="s">
        <v>116</v>
      </c>
      <c r="E242" s="129" t="s">
        <v>1</v>
      </c>
      <c r="F242" s="130" t="s">
        <v>408</v>
      </c>
      <c r="H242" s="131">
        <v>0.925</v>
      </c>
      <c r="L242" s="127"/>
      <c r="M242" s="132"/>
      <c r="N242" s="133"/>
      <c r="O242" s="133"/>
      <c r="P242" s="133"/>
      <c r="Q242" s="133"/>
      <c r="R242" s="133"/>
      <c r="S242" s="133"/>
      <c r="T242" s="134"/>
      <c r="AT242" s="129" t="s">
        <v>116</v>
      </c>
      <c r="AU242" s="129" t="s">
        <v>73</v>
      </c>
      <c r="AV242" s="11" t="s">
        <v>73</v>
      </c>
      <c r="AW242" s="11" t="s">
        <v>29</v>
      </c>
      <c r="AX242" s="11" t="s">
        <v>66</v>
      </c>
      <c r="AY242" s="129" t="s">
        <v>107</v>
      </c>
    </row>
    <row r="243" spans="2:51" s="11" customFormat="1" ht="11.25">
      <c r="B243" s="127"/>
      <c r="D243" s="128" t="s">
        <v>116</v>
      </c>
      <c r="E243" s="129" t="s">
        <v>1</v>
      </c>
      <c r="F243" s="130" t="s">
        <v>409</v>
      </c>
      <c r="H243" s="131">
        <v>1.05</v>
      </c>
      <c r="L243" s="127"/>
      <c r="M243" s="132"/>
      <c r="N243" s="133"/>
      <c r="O243" s="133"/>
      <c r="P243" s="133"/>
      <c r="Q243" s="133"/>
      <c r="R243" s="133"/>
      <c r="S243" s="133"/>
      <c r="T243" s="134"/>
      <c r="AT243" s="129" t="s">
        <v>116</v>
      </c>
      <c r="AU243" s="129" t="s">
        <v>73</v>
      </c>
      <c r="AV243" s="11" t="s">
        <v>73</v>
      </c>
      <c r="AW243" s="11" t="s">
        <v>29</v>
      </c>
      <c r="AX243" s="11" t="s">
        <v>66</v>
      </c>
      <c r="AY243" s="129" t="s">
        <v>107</v>
      </c>
    </row>
    <row r="244" spans="2:51" s="11" customFormat="1" ht="11.25">
      <c r="B244" s="127"/>
      <c r="D244" s="128" t="s">
        <v>116</v>
      </c>
      <c r="E244" s="129" t="s">
        <v>1</v>
      </c>
      <c r="F244" s="130" t="s">
        <v>410</v>
      </c>
      <c r="H244" s="131">
        <v>0.378</v>
      </c>
      <c r="L244" s="127"/>
      <c r="M244" s="132"/>
      <c r="N244" s="133"/>
      <c r="O244" s="133"/>
      <c r="P244" s="133"/>
      <c r="Q244" s="133"/>
      <c r="R244" s="133"/>
      <c r="S244" s="133"/>
      <c r="T244" s="134"/>
      <c r="AT244" s="129" t="s">
        <v>116</v>
      </c>
      <c r="AU244" s="129" t="s">
        <v>73</v>
      </c>
      <c r="AV244" s="11" t="s">
        <v>73</v>
      </c>
      <c r="AW244" s="11" t="s">
        <v>29</v>
      </c>
      <c r="AX244" s="11" t="s">
        <v>66</v>
      </c>
      <c r="AY244" s="129" t="s">
        <v>107</v>
      </c>
    </row>
    <row r="245" spans="2:51" s="11" customFormat="1" ht="11.25">
      <c r="B245" s="127"/>
      <c r="D245" s="128" t="s">
        <v>116</v>
      </c>
      <c r="E245" s="129" t="s">
        <v>1</v>
      </c>
      <c r="F245" s="130" t="s">
        <v>411</v>
      </c>
      <c r="H245" s="131">
        <v>3.25</v>
      </c>
      <c r="L245" s="127"/>
      <c r="M245" s="132"/>
      <c r="N245" s="133"/>
      <c r="O245" s="133"/>
      <c r="P245" s="133"/>
      <c r="Q245" s="133"/>
      <c r="R245" s="133"/>
      <c r="S245" s="133"/>
      <c r="T245" s="134"/>
      <c r="AT245" s="129" t="s">
        <v>116</v>
      </c>
      <c r="AU245" s="129" t="s">
        <v>73</v>
      </c>
      <c r="AV245" s="11" t="s">
        <v>73</v>
      </c>
      <c r="AW245" s="11" t="s">
        <v>29</v>
      </c>
      <c r="AX245" s="11" t="s">
        <v>66</v>
      </c>
      <c r="AY245" s="129" t="s">
        <v>107</v>
      </c>
    </row>
    <row r="246" spans="2:51" s="11" customFormat="1" ht="11.25">
      <c r="B246" s="127"/>
      <c r="D246" s="128" t="s">
        <v>116</v>
      </c>
      <c r="E246" s="129" t="s">
        <v>1</v>
      </c>
      <c r="F246" s="130" t="s">
        <v>412</v>
      </c>
      <c r="H246" s="131">
        <v>1.17</v>
      </c>
      <c r="L246" s="127"/>
      <c r="M246" s="132"/>
      <c r="N246" s="133"/>
      <c r="O246" s="133"/>
      <c r="P246" s="133"/>
      <c r="Q246" s="133"/>
      <c r="R246" s="133"/>
      <c r="S246" s="133"/>
      <c r="T246" s="134"/>
      <c r="AT246" s="129" t="s">
        <v>116</v>
      </c>
      <c r="AU246" s="129" t="s">
        <v>73</v>
      </c>
      <c r="AV246" s="11" t="s">
        <v>73</v>
      </c>
      <c r="AW246" s="11" t="s">
        <v>29</v>
      </c>
      <c r="AX246" s="11" t="s">
        <v>66</v>
      </c>
      <c r="AY246" s="129" t="s">
        <v>107</v>
      </c>
    </row>
    <row r="247" spans="2:51" s="11" customFormat="1" ht="11.25">
      <c r="B247" s="127"/>
      <c r="D247" s="128" t="s">
        <v>116</v>
      </c>
      <c r="E247" s="129" t="s">
        <v>1</v>
      </c>
      <c r="F247" s="130" t="s">
        <v>413</v>
      </c>
      <c r="H247" s="131">
        <v>3.5</v>
      </c>
      <c r="L247" s="127"/>
      <c r="M247" s="132"/>
      <c r="N247" s="133"/>
      <c r="O247" s="133"/>
      <c r="P247" s="133"/>
      <c r="Q247" s="133"/>
      <c r="R247" s="133"/>
      <c r="S247" s="133"/>
      <c r="T247" s="134"/>
      <c r="AT247" s="129" t="s">
        <v>116</v>
      </c>
      <c r="AU247" s="129" t="s">
        <v>73</v>
      </c>
      <c r="AV247" s="11" t="s">
        <v>73</v>
      </c>
      <c r="AW247" s="11" t="s">
        <v>29</v>
      </c>
      <c r="AX247" s="11" t="s">
        <v>66</v>
      </c>
      <c r="AY247" s="129" t="s">
        <v>107</v>
      </c>
    </row>
    <row r="248" spans="2:51" s="11" customFormat="1" ht="11.25">
      <c r="B248" s="127"/>
      <c r="D248" s="128" t="s">
        <v>116</v>
      </c>
      <c r="E248" s="129" t="s">
        <v>1</v>
      </c>
      <c r="F248" s="130" t="s">
        <v>414</v>
      </c>
      <c r="H248" s="131">
        <v>1.26</v>
      </c>
      <c r="L248" s="127"/>
      <c r="M248" s="132"/>
      <c r="N248" s="133"/>
      <c r="O248" s="133"/>
      <c r="P248" s="133"/>
      <c r="Q248" s="133"/>
      <c r="R248" s="133"/>
      <c r="S248" s="133"/>
      <c r="T248" s="134"/>
      <c r="AT248" s="129" t="s">
        <v>116</v>
      </c>
      <c r="AU248" s="129" t="s">
        <v>73</v>
      </c>
      <c r="AV248" s="11" t="s">
        <v>73</v>
      </c>
      <c r="AW248" s="11" t="s">
        <v>29</v>
      </c>
      <c r="AX248" s="11" t="s">
        <v>66</v>
      </c>
      <c r="AY248" s="129" t="s">
        <v>107</v>
      </c>
    </row>
    <row r="249" spans="2:51" s="12" customFormat="1" ht="11.25">
      <c r="B249" s="135"/>
      <c r="D249" s="128" t="s">
        <v>116</v>
      </c>
      <c r="E249" s="136" t="s">
        <v>1</v>
      </c>
      <c r="F249" s="137" t="s">
        <v>119</v>
      </c>
      <c r="H249" s="138">
        <v>14.103</v>
      </c>
      <c r="L249" s="135"/>
      <c r="M249" s="139"/>
      <c r="N249" s="140"/>
      <c r="O249" s="140"/>
      <c r="P249" s="140"/>
      <c r="Q249" s="140"/>
      <c r="R249" s="140"/>
      <c r="S249" s="140"/>
      <c r="T249" s="141"/>
      <c r="AT249" s="136" t="s">
        <v>116</v>
      </c>
      <c r="AU249" s="136" t="s">
        <v>73</v>
      </c>
      <c r="AV249" s="12" t="s">
        <v>114</v>
      </c>
      <c r="AW249" s="12" t="s">
        <v>29</v>
      </c>
      <c r="AX249" s="12" t="s">
        <v>71</v>
      </c>
      <c r="AY249" s="136" t="s">
        <v>107</v>
      </c>
    </row>
    <row r="250" spans="2:65" s="1" customFormat="1" ht="20.45" customHeight="1">
      <c r="B250" s="116"/>
      <c r="C250" s="148" t="s">
        <v>415</v>
      </c>
      <c r="D250" s="148" t="s">
        <v>371</v>
      </c>
      <c r="E250" s="149" t="s">
        <v>416</v>
      </c>
      <c r="F250" s="150" t="s">
        <v>417</v>
      </c>
      <c r="G250" s="151" t="s">
        <v>173</v>
      </c>
      <c r="H250" s="152">
        <v>16.218</v>
      </c>
      <c r="I250" s="153"/>
      <c r="J250" s="153">
        <f>ROUND(I250*H250,2)</f>
        <v>0</v>
      </c>
      <c r="K250" s="150" t="s">
        <v>113</v>
      </c>
      <c r="L250" s="154"/>
      <c r="M250" s="155" t="s">
        <v>1</v>
      </c>
      <c r="N250" s="156" t="s">
        <v>37</v>
      </c>
      <c r="O250" s="124">
        <v>0</v>
      </c>
      <c r="P250" s="124">
        <f>O250*H250</f>
        <v>0</v>
      </c>
      <c r="Q250" s="124">
        <v>0.0231</v>
      </c>
      <c r="R250" s="124">
        <f>Q250*H250</f>
        <v>0.37463579999999996</v>
      </c>
      <c r="S250" s="124">
        <v>0</v>
      </c>
      <c r="T250" s="125">
        <f>S250*H250</f>
        <v>0</v>
      </c>
      <c r="AR250" s="15" t="s">
        <v>299</v>
      </c>
      <c r="AT250" s="15" t="s">
        <v>371</v>
      </c>
      <c r="AU250" s="15" t="s">
        <v>73</v>
      </c>
      <c r="AY250" s="15" t="s">
        <v>107</v>
      </c>
      <c r="BE250" s="126">
        <f>IF(N250="základní",J250,0)</f>
        <v>0</v>
      </c>
      <c r="BF250" s="126">
        <f>IF(N250="snížená",J250,0)</f>
        <v>0</v>
      </c>
      <c r="BG250" s="126">
        <f>IF(N250="zákl. přenesená",J250,0)</f>
        <v>0</v>
      </c>
      <c r="BH250" s="126">
        <f>IF(N250="sníž. přenesená",J250,0)</f>
        <v>0</v>
      </c>
      <c r="BI250" s="126">
        <f>IF(N250="nulová",J250,0)</f>
        <v>0</v>
      </c>
      <c r="BJ250" s="15" t="s">
        <v>71</v>
      </c>
      <c r="BK250" s="126">
        <f>ROUND(I250*H250,2)</f>
        <v>0</v>
      </c>
      <c r="BL250" s="15" t="s">
        <v>201</v>
      </c>
      <c r="BM250" s="15" t="s">
        <v>418</v>
      </c>
    </row>
    <row r="251" spans="2:47" s="1" customFormat="1" ht="19.5">
      <c r="B251" s="26"/>
      <c r="D251" s="128" t="s">
        <v>401</v>
      </c>
      <c r="F251" s="157" t="s">
        <v>419</v>
      </c>
      <c r="L251" s="26"/>
      <c r="M251" s="158"/>
      <c r="N251" s="47"/>
      <c r="O251" s="47"/>
      <c r="P251" s="47"/>
      <c r="Q251" s="47"/>
      <c r="R251" s="47"/>
      <c r="S251" s="47"/>
      <c r="T251" s="48"/>
      <c r="AT251" s="15" t="s">
        <v>401</v>
      </c>
      <c r="AU251" s="15" t="s">
        <v>73</v>
      </c>
    </row>
    <row r="252" spans="2:51" s="11" customFormat="1" ht="11.25">
      <c r="B252" s="127"/>
      <c r="D252" s="128" t="s">
        <v>116</v>
      </c>
      <c r="F252" s="130" t="s">
        <v>420</v>
      </c>
      <c r="H252" s="131">
        <v>16.218</v>
      </c>
      <c r="L252" s="127"/>
      <c r="M252" s="132"/>
      <c r="N252" s="133"/>
      <c r="O252" s="133"/>
      <c r="P252" s="133"/>
      <c r="Q252" s="133"/>
      <c r="R252" s="133"/>
      <c r="S252" s="133"/>
      <c r="T252" s="134"/>
      <c r="AT252" s="129" t="s">
        <v>116</v>
      </c>
      <c r="AU252" s="129" t="s">
        <v>73</v>
      </c>
      <c r="AV252" s="11" t="s">
        <v>73</v>
      </c>
      <c r="AW252" s="11" t="s">
        <v>3</v>
      </c>
      <c r="AX252" s="11" t="s">
        <v>71</v>
      </c>
      <c r="AY252" s="129" t="s">
        <v>107</v>
      </c>
    </row>
    <row r="253" spans="2:65" s="1" customFormat="1" ht="20.45" customHeight="1">
      <c r="B253" s="116"/>
      <c r="C253" s="117" t="s">
        <v>421</v>
      </c>
      <c r="D253" s="117" t="s">
        <v>109</v>
      </c>
      <c r="E253" s="118" t="s">
        <v>422</v>
      </c>
      <c r="F253" s="119" t="s">
        <v>423</v>
      </c>
      <c r="G253" s="120" t="s">
        <v>331</v>
      </c>
      <c r="H253" s="121">
        <v>81.7</v>
      </c>
      <c r="I253" s="122"/>
      <c r="J253" s="122">
        <f>ROUND(I253*H253,2)</f>
        <v>0</v>
      </c>
      <c r="K253" s="119" t="s">
        <v>113</v>
      </c>
      <c r="L253" s="26"/>
      <c r="M253" s="46" t="s">
        <v>1</v>
      </c>
      <c r="N253" s="123" t="s">
        <v>37</v>
      </c>
      <c r="O253" s="124">
        <v>0.3</v>
      </c>
      <c r="P253" s="124">
        <f>O253*H253</f>
        <v>24.51</v>
      </c>
      <c r="Q253" s="124">
        <v>0</v>
      </c>
      <c r="R253" s="124">
        <f>Q253*H253</f>
        <v>0</v>
      </c>
      <c r="S253" s="124">
        <v>0</v>
      </c>
      <c r="T253" s="125">
        <f>S253*H253</f>
        <v>0</v>
      </c>
      <c r="AR253" s="15" t="s">
        <v>201</v>
      </c>
      <c r="AT253" s="15" t="s">
        <v>109</v>
      </c>
      <c r="AU253" s="15" t="s">
        <v>73</v>
      </c>
      <c r="AY253" s="15" t="s">
        <v>107</v>
      </c>
      <c r="BE253" s="126">
        <f>IF(N253="základní",J253,0)</f>
        <v>0</v>
      </c>
      <c r="BF253" s="126">
        <f>IF(N253="snížená",J253,0)</f>
        <v>0</v>
      </c>
      <c r="BG253" s="126">
        <f>IF(N253="zákl. přenesená",J253,0)</f>
        <v>0</v>
      </c>
      <c r="BH253" s="126">
        <f>IF(N253="sníž. přenesená",J253,0)</f>
        <v>0</v>
      </c>
      <c r="BI253" s="126">
        <f>IF(N253="nulová",J253,0)</f>
        <v>0</v>
      </c>
      <c r="BJ253" s="15" t="s">
        <v>71</v>
      </c>
      <c r="BK253" s="126">
        <f>ROUND(I253*H253,2)</f>
        <v>0</v>
      </c>
      <c r="BL253" s="15" t="s">
        <v>201</v>
      </c>
      <c r="BM253" s="15" t="s">
        <v>424</v>
      </c>
    </row>
    <row r="254" spans="2:51" s="11" customFormat="1" ht="11.25">
      <c r="B254" s="127"/>
      <c r="D254" s="128" t="s">
        <v>116</v>
      </c>
      <c r="E254" s="129" t="s">
        <v>1</v>
      </c>
      <c r="F254" s="130" t="s">
        <v>392</v>
      </c>
      <c r="H254" s="131">
        <v>81.7</v>
      </c>
      <c r="L254" s="127"/>
      <c r="M254" s="132"/>
      <c r="N254" s="133"/>
      <c r="O254" s="133"/>
      <c r="P254" s="133"/>
      <c r="Q254" s="133"/>
      <c r="R254" s="133"/>
      <c r="S254" s="133"/>
      <c r="T254" s="134"/>
      <c r="AT254" s="129" t="s">
        <v>116</v>
      </c>
      <c r="AU254" s="129" t="s">
        <v>73</v>
      </c>
      <c r="AV254" s="11" t="s">
        <v>73</v>
      </c>
      <c r="AW254" s="11" t="s">
        <v>29</v>
      </c>
      <c r="AX254" s="11" t="s">
        <v>71</v>
      </c>
      <c r="AY254" s="129" t="s">
        <v>107</v>
      </c>
    </row>
    <row r="255" spans="2:65" s="1" customFormat="1" ht="20.45" customHeight="1">
      <c r="B255" s="116"/>
      <c r="C255" s="117" t="s">
        <v>425</v>
      </c>
      <c r="D255" s="117" t="s">
        <v>109</v>
      </c>
      <c r="E255" s="118" t="s">
        <v>426</v>
      </c>
      <c r="F255" s="119" t="s">
        <v>427</v>
      </c>
      <c r="G255" s="120" t="s">
        <v>146</v>
      </c>
      <c r="H255" s="121">
        <v>1.441</v>
      </c>
      <c r="I255" s="122"/>
      <c r="J255" s="122">
        <f>ROUND(I255*H255,2)</f>
        <v>0</v>
      </c>
      <c r="K255" s="119" t="s">
        <v>113</v>
      </c>
      <c r="L255" s="26"/>
      <c r="M255" s="159" t="s">
        <v>1</v>
      </c>
      <c r="N255" s="160" t="s">
        <v>37</v>
      </c>
      <c r="O255" s="161">
        <v>1.598</v>
      </c>
      <c r="P255" s="161">
        <f>O255*H255</f>
        <v>2.302718</v>
      </c>
      <c r="Q255" s="161">
        <v>0</v>
      </c>
      <c r="R255" s="161">
        <f>Q255*H255</f>
        <v>0</v>
      </c>
      <c r="S255" s="161">
        <v>0</v>
      </c>
      <c r="T255" s="162">
        <f>S255*H255</f>
        <v>0</v>
      </c>
      <c r="AR255" s="15" t="s">
        <v>201</v>
      </c>
      <c r="AT255" s="15" t="s">
        <v>109</v>
      </c>
      <c r="AU255" s="15" t="s">
        <v>73</v>
      </c>
      <c r="AY255" s="15" t="s">
        <v>107</v>
      </c>
      <c r="BE255" s="126">
        <f>IF(N255="základní",J255,0)</f>
        <v>0</v>
      </c>
      <c r="BF255" s="126">
        <f>IF(N255="snížená",J255,0)</f>
        <v>0</v>
      </c>
      <c r="BG255" s="126">
        <f>IF(N255="zákl. přenesená",J255,0)</f>
        <v>0</v>
      </c>
      <c r="BH255" s="126">
        <f>IF(N255="sníž. přenesená",J255,0)</f>
        <v>0</v>
      </c>
      <c r="BI255" s="126">
        <f>IF(N255="nulová",J255,0)</f>
        <v>0</v>
      </c>
      <c r="BJ255" s="15" t="s">
        <v>71</v>
      </c>
      <c r="BK255" s="126">
        <f>ROUND(I255*H255,2)</f>
        <v>0</v>
      </c>
      <c r="BL255" s="15" t="s">
        <v>201</v>
      </c>
      <c r="BM255" s="15" t="s">
        <v>428</v>
      </c>
    </row>
    <row r="256" spans="2:12" s="1" customFormat="1" ht="6.95" customHeight="1">
      <c r="B256" s="36"/>
      <c r="C256" s="37"/>
      <c r="D256" s="37"/>
      <c r="E256" s="37"/>
      <c r="F256" s="37"/>
      <c r="G256" s="37"/>
      <c r="H256" s="37"/>
      <c r="I256" s="37"/>
      <c r="J256" s="37"/>
      <c r="K256" s="37"/>
      <c r="L256" s="26"/>
    </row>
  </sheetData>
  <autoFilter ref="C84:K255"/>
  <mergeCells count="6">
    <mergeCell ref="L2:V2"/>
    <mergeCell ref="E7:H7"/>
    <mergeCell ref="E16:H16"/>
    <mergeCell ref="E25:H25"/>
    <mergeCell ref="E46:H46"/>
    <mergeCell ref="E77:H77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Tomas-HP\Tomas</dc:creator>
  <cp:keywords/>
  <dc:description/>
  <cp:lastModifiedBy>Maruš</cp:lastModifiedBy>
  <dcterms:created xsi:type="dcterms:W3CDTF">2019-06-21T09:34:40Z</dcterms:created>
  <dcterms:modified xsi:type="dcterms:W3CDTF">2021-03-16T15:57:40Z</dcterms:modified>
  <cp:category/>
  <cp:version/>
  <cp:contentType/>
  <cp:contentStatus/>
</cp:coreProperties>
</file>