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650 - Rumburk - rekonstr..." sheetId="2" r:id="rId2"/>
  </sheets>
  <definedNames>
    <definedName name="_xlnm.Print_Area" localSheetId="0">'Rekapitulace stavby'!$D$4:$AO$76,'Rekapitulace stavby'!$C$82:$AQ$96</definedName>
    <definedName name="_xlnm._FilterDatabase" localSheetId="1" hidden="1">'1650 - Rumburk - rekonstr...'!$C$147:$K$324</definedName>
    <definedName name="_xlnm.Print_Area" localSheetId="1">'1650 - Rumburk - rekonstr...'!$C$4:$J$76,'1650 - Rumburk - rekonstr...'!$C$82:$J$129,'1650 - Rumburk - rekonstr...'!$C$135:$J$324</definedName>
    <definedName name="_xlnm.Print_Titles" localSheetId="0">'Rekapitulace stavby'!$92:$92</definedName>
    <definedName name="_xlnm.Print_Titles" localSheetId="1">'1650 - Rumburk - rekonstr...'!$147:$147</definedName>
  </definedNames>
  <calcPr fullCalcOnLoad="1"/>
</workbook>
</file>

<file path=xl/sharedStrings.xml><?xml version="1.0" encoding="utf-8"?>
<sst xmlns="http://schemas.openxmlformats.org/spreadsheetml/2006/main" count="1958" uniqueCount="552">
  <si>
    <t>Export Komplet</t>
  </si>
  <si>
    <t/>
  </si>
  <si>
    <t>2.0</t>
  </si>
  <si>
    <t>ZAMOK</t>
  </si>
  <si>
    <t>False</t>
  </si>
  <si>
    <t>{b61392cb-bbc6-4e57-bcca-ecdc360926bb}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</si>
  <si>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</si>
  <si>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</si>
  <si>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</si>
  <si>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</si>
  <si>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</si>
  <si>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</si>
  <si>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</si>
  <si>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</si>
  <si>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IMPORT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</si>
  <si>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</si>
  <si>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</si>
  <si>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1650 - Rumburk - rekonstrukce mostu evidenční číslo 31</t>
  </si>
  <si>
    <t>KSO:</t>
  </si>
  <si>
    <t>CC-CZ:</t>
  </si>
  <si>
    <t>Místo:</t>
  </si>
  <si>
    <t xml:space="preserve"> </t>
  </si>
  <si>
    <t>Datum:</t>
  </si>
  <si>
    <t>26. 2. 2021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</si>
  <si>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</si>
  <si>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</si>
  <si>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</si>
  <si>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</si>
  <si>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</si>
  <si>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</si>
  <si>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</si>
  <si>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</si>
  <si>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</si>
  <si>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</si>
  <si>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</si>
  <si>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</si>
  <si>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</si>
  <si>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</si>
  <si>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</si>
  <si>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</si>
  <si>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</si>
  <si>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</si>
  <si>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</si>
  <si>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</si>
  <si>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</si>
  <si>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</si>
  <si>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</si>
  <si>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</si>
  <si>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</si>
  <si>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</si>
  <si>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</si>
  <si>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</si>
  <si>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</si>
  <si>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</si>
  <si>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</si>
  <si>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</si>
  <si>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</si>
  <si>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</si>
  <si>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</si>
  <si>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</si>
  <si>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</si>
  <si>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</si>
  <si>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</si>
  <si>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</si>
  <si>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</si>
  <si>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</si>
  <si>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</si>
  <si>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</si>
  <si>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</si>
  <si>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</si>
  <si>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</si>
  <si>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</si>
  <si>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</si>
  <si>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</si>
  <si>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</si>
  <si>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{00000000-0000-0000-0000-000000000000}</t>
  </si>
  <si>
    <t>/</t>
  </si>
  <si>
    <t>1650</t>
  </si>
  <si>
    <t>Rumburk - rekonstr...</t>
  </si>
  <si>
    <t>STA</t>
  </si>
  <si>
    <t>1</t>
  </si>
  <si>
    <t>{8b98bcb8-7803-4a8e-8c8c-1ce41a2932e7}</t>
  </si>
  <si>
    <t>2</t>
  </si>
  <si>
    <t>KRYCÍ LIST SOUPISU PRACÍ</t>
  </si>
  <si>
    <t>Objekt:</t>
  </si>
  <si>
    <t>1650 - Rumburk - rekonstr...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</si>
  <si>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</si>
  <si>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</si>
  <si>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</si>
  <si>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</si>
  <si>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</si>
  <si>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</si>
  <si>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</si>
  <si>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</si>
  <si>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</si>
  <si>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</si>
  <si>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</si>
  <si>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</si>
  <si>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</si>
  <si>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</si>
  <si>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</si>
  <si>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</si>
  <si>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</si>
  <si>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</si>
  <si>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</si>
  <si>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</si>
  <si>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</si>
  <si>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 xml:space="preserve">    772 - Podlahy z kamene</t>
  </si>
  <si>
    <t xml:space="preserve">    782 - Dokončovací práce - kamenné prvky</t>
  </si>
  <si>
    <t>M - Práce a dodávky M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</si>
  <si>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</si>
  <si>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</si>
  <si>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</si>
  <si>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</si>
  <si>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</si>
  <si>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</si>
  <si>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</si>
  <si>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</si>
  <si>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</si>
  <si>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</si>
  <si>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</si>
  <si>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</si>
  <si>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</si>
  <si>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</si>
  <si>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</si>
  <si>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</si>
  <si>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</si>
  <si>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</si>
  <si>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</si>
  <si>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</si>
  <si>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</si>
  <si>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</si>
  <si>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</si>
  <si>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</si>
  <si>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</si>
  <si>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</si>
  <si>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</si>
  <si>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</si>
  <si>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</si>
  <si>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</si>
  <si>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</si>
  <si>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</si>
  <si>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24</t>
  </si>
  <si>
    <t>K</t>
  </si>
  <si>
    <t>100003100</t>
  </si>
  <si>
    <t>Naložení sypaniny z horniny pro ukládání do hráze</t>
  </si>
  <si>
    <t>m3</t>
  </si>
  <si>
    <t>4</t>
  </si>
  <si>
    <t>P</t>
  </si>
  <si>
    <t>Poznámka k položce:
pytlování pro zřízení hrázky pro převedení toku</t>
  </si>
  <si>
    <t>14</t>
  </si>
  <si>
    <t>113106151</t>
  </si>
  <si>
    <t>Rozebrání dlažeb vozovek pl do 50 m2 z velkých kostek do lože z kameniva</t>
  </si>
  <si>
    <t>m2</t>
  </si>
  <si>
    <t>Poznámka k položce:
Kamenná dlažba bude uložena na staveništi k opětovnému použití.</t>
  </si>
  <si>
    <t>110</t>
  </si>
  <si>
    <t>122251102</t>
  </si>
  <si>
    <t>Odkopávky a prokopávky nezapažené v hornině třídy těžitelnosti I, skupiny 3 objem do 50 m3 strojně</t>
  </si>
  <si>
    <t>1450431915</t>
  </si>
  <si>
    <t>Poznámka k položce:
Odkop svahu a výkop pro opěrnou zeď</t>
  </si>
  <si>
    <t>109</t>
  </si>
  <si>
    <t>122351103</t>
  </si>
  <si>
    <t>Odkopávky a prokopávky nezapažené v hornině třídy těžitelnosti II, skupiny 4 objem do 100 m3 strojně</t>
  </si>
  <si>
    <t>1247308331</t>
  </si>
  <si>
    <t>Poznámka k položce:
Zemní práce - pročištění dna nad a pod mostem</t>
  </si>
  <si>
    <t>108</t>
  </si>
  <si>
    <t>131251100</t>
  </si>
  <si>
    <t>Hloubení jam nezapažených v hornině třídy těžitelnosti I, skupiny 3 objem do 20 m3 strojně</t>
  </si>
  <si>
    <t>379316336</t>
  </si>
  <si>
    <t>Poznámka k položce:
Výkop pro kamennou dlažbu pod mostem</t>
  </si>
  <si>
    <t>23</t>
  </si>
  <si>
    <t>171103101</t>
  </si>
  <si>
    <t>Zemní hrázky z horniny tř. 1 až 4</t>
  </si>
  <si>
    <t>18</t>
  </si>
  <si>
    <t>Poznámka k položce:
Těsněné hrázky pro převedení toku. Např. z pytlovaného písku. Hrázka (30m3) bude během stavby 1x přemístěna.</t>
  </si>
  <si>
    <t>89</t>
  </si>
  <si>
    <t>174101101</t>
  </si>
  <si>
    <t>Zásyp jam, šachet rýh nebo kolem objektů sypaninou se zhutněním</t>
  </si>
  <si>
    <t>20</t>
  </si>
  <si>
    <t>Poznámka k položce:
Ochranný drenážní zásyp ze štěrkodrti na rubu klenby a za rubem zdi. ŠD tř.A, frakce 0-32.</t>
  </si>
  <si>
    <t>107</t>
  </si>
  <si>
    <t>181311103</t>
  </si>
  <si>
    <t>Rozprostření ornice tl vrstvy do 200 mm v rovině nebo ve svahu do 1:5 ručně</t>
  </si>
  <si>
    <t>-1048183265</t>
  </si>
  <si>
    <t>Poznámka k položce:
Ornice tl. 100mm, osetí a zalití min.6x v průběhu 6ti týdnů.</t>
  </si>
  <si>
    <t>182111112</t>
  </si>
  <si>
    <t>Zpevnění svahu jutovou, kokosovou nebo plastovou rohoží do 1:0,7</t>
  </si>
  <si>
    <t>22</t>
  </si>
  <si>
    <t>Poznámka k položce:
Kokosová rohož na strmých svazích pravého břehu. Včetně uchycení.</t>
  </si>
  <si>
    <t>5</t>
  </si>
  <si>
    <t>M</t>
  </si>
  <si>
    <t>618940110</t>
  </si>
  <si>
    <t>síť kokosová (700 g/m2) 2 x 50 m</t>
  </si>
  <si>
    <t>8</t>
  </si>
  <si>
    <t>Zakládání</t>
  </si>
  <si>
    <t>37</t>
  </si>
  <si>
    <t>212341111</t>
  </si>
  <si>
    <t>Obetonování drenážních trub mezerovitým betonem</t>
  </si>
  <si>
    <t>28</t>
  </si>
  <si>
    <t>Poznámka k položce:
Obetonování drenážního potrubí nad pilířem drenážním betonem.</t>
  </si>
  <si>
    <t>47</t>
  </si>
  <si>
    <t>212792211</t>
  </si>
  <si>
    <t>Odvodnění mostní opěry - drenážní flexibilní plastové potrubí DN 100</t>
  </si>
  <si>
    <t>m</t>
  </si>
  <si>
    <t>30</t>
  </si>
  <si>
    <t>Poznámka k položce:
Drenážní potrubí z PE děrované trubky včetně T kusu pro napojení odvodnění</t>
  </si>
  <si>
    <t>45</t>
  </si>
  <si>
    <t>213141122</t>
  </si>
  <si>
    <t>Zřízení vrstvy z geotextilie ve sklonu do 1:2 š do 6 m</t>
  </si>
  <si>
    <t>32</t>
  </si>
  <si>
    <t>Poznámka k položce:
Ochrana drenážního potrubí a ochrana gabionové konstrukce</t>
  </si>
  <si>
    <t>92</t>
  </si>
  <si>
    <t>693110630</t>
  </si>
  <si>
    <t>geotextilie netkaná geoNetex M, 400 g/m2, šíře 300 cm</t>
  </si>
  <si>
    <t>34</t>
  </si>
  <si>
    <t>43</t>
  </si>
  <si>
    <t>213141132</t>
  </si>
  <si>
    <t>Zřízení vrstvy z geotextilie ve sklonu do 1:1 š do 6 m</t>
  </si>
  <si>
    <t>36</t>
  </si>
  <si>
    <t>Poznámka k položce:
Ochrana izolace netkanou geotextilií s gramáží 600g/m2 nebo lze nahradit dvěma vrstvami 300g/m2</t>
  </si>
  <si>
    <t>93</t>
  </si>
  <si>
    <t>693110640</t>
  </si>
  <si>
    <t>geotextilie netkaná geoNetex M, 500 g/m2, šíře 300 cm</t>
  </si>
  <si>
    <t>38</t>
  </si>
  <si>
    <t>71</t>
  </si>
  <si>
    <t>272354111</t>
  </si>
  <si>
    <t>Bednění základových kleneb - zřízení</t>
  </si>
  <si>
    <t>40</t>
  </si>
  <si>
    <t>72</t>
  </si>
  <si>
    <t>272354211</t>
  </si>
  <si>
    <t>Bednění základových kleneb - odstranění</t>
  </si>
  <si>
    <t>42</t>
  </si>
  <si>
    <t>25</t>
  </si>
  <si>
    <t>274311127</t>
  </si>
  <si>
    <t>Základové pasy, prahy, věnce a ostruhy z betonu prostého C 25/30</t>
  </si>
  <si>
    <t>44</t>
  </si>
  <si>
    <t>Poznámka k položce:
Základ z prostého betonu C25/30 XF3 s vloženou výztuží do dříku zdi.</t>
  </si>
  <si>
    <t>94</t>
  </si>
  <si>
    <t>46</t>
  </si>
  <si>
    <t>Poznámka k položce:
Betonový prah 12*2*0,4*0,3 - 2,88m3 C25/30</t>
  </si>
  <si>
    <t>26</t>
  </si>
  <si>
    <t>274361411</t>
  </si>
  <si>
    <t>Výztuž základových pasů, prahů, věnců a ostruh ze svařovaných sítí do 3,5 kg/m2</t>
  </si>
  <si>
    <t>t</t>
  </si>
  <si>
    <t>48</t>
  </si>
  <si>
    <t>Poznámka k položce:
Betonářská výztuž - opěrná zeď 5,0x2,0x7,9=79kg Výztuž ze svařované sítě 8/100/100.</t>
  </si>
  <si>
    <t>3</t>
  </si>
  <si>
    <t>Svislé a kompletní konstrukce</t>
  </si>
  <si>
    <t>31</t>
  </si>
  <si>
    <t>311211100R</t>
  </si>
  <si>
    <t>Doplnění návodního kamene - pilíř</t>
  </si>
  <si>
    <t>50</t>
  </si>
  <si>
    <t>Poznámka k položce:
Dodání a osazení pískovcového kamene v úrovni hladiny na návodní straně pilíře</t>
  </si>
  <si>
    <t>58</t>
  </si>
  <si>
    <t>311211225R</t>
  </si>
  <si>
    <t>Zdivo nadzákladové z lomového kamene - použití původního kamene na MVC</t>
  </si>
  <si>
    <t>52</t>
  </si>
  <si>
    <t>Poznámka k položce:
Zdění bude na VC staveništní maltu schválené zrnitosti.</t>
  </si>
  <si>
    <t>91</t>
  </si>
  <si>
    <t>311211233</t>
  </si>
  <si>
    <t>Zdivo nadzákladové řádkové z lomového kamene opracovaného na MVC</t>
  </si>
  <si>
    <t>54</t>
  </si>
  <si>
    <t>90</t>
  </si>
  <si>
    <t>311211235</t>
  </si>
  <si>
    <t>56</t>
  </si>
  <si>
    <t>Poznámka k položce:
Tížná zeď z kamenného zdiva, rubová strana betonová C25/30 XF3.</t>
  </si>
  <si>
    <t>106</t>
  </si>
  <si>
    <t>317235811</t>
  </si>
  <si>
    <t>Vyzdění hlavních a kordónových říms na maltu</t>
  </si>
  <si>
    <t>-2110014948</t>
  </si>
  <si>
    <t>Poznámka k položce:
Vyzdění na staveništní VC maltu schválené zrnitosti. Kamenné zdivo lícové.</t>
  </si>
  <si>
    <t>51</t>
  </si>
  <si>
    <t>317351101</t>
  </si>
  <si>
    <t>Zřízení bednění v do 4 m klenbových pásů válcových</t>
  </si>
  <si>
    <t>60</t>
  </si>
  <si>
    <t>Poznámka k položce:
Dřevěná skruž včetně úpravy podloží včetně podpěrné konstrukce, kamenné klenební oblouky.</t>
  </si>
  <si>
    <t>317351102</t>
  </si>
  <si>
    <t>Odstranění bednění v do 4 m klenbových pásů válcových</t>
  </si>
  <si>
    <t>62</t>
  </si>
  <si>
    <t>Poznámka k položce:
Podchycení kamenných klenebních oblouků, dřevěná skruž</t>
  </si>
  <si>
    <t>53</t>
  </si>
  <si>
    <t>317351103</t>
  </si>
  <si>
    <t>Příplatek k bednění klenbových pásů za zřízení i odstranění podpěrné konstrukce v přes 4 do 6 m</t>
  </si>
  <si>
    <t>64</t>
  </si>
  <si>
    <t>326214111</t>
  </si>
  <si>
    <t>Zdivo z lomového kamene do drátěných košů gabionů s urovnáním hran</t>
  </si>
  <si>
    <t>66</t>
  </si>
  <si>
    <t>Poznámka k položce:
Svařovaný gabion  s kamennou rovnaninou za rubem poprsních zdí.</t>
  </si>
  <si>
    <t>Vodorovné konstrukce</t>
  </si>
  <si>
    <t>41</t>
  </si>
  <si>
    <t>451311511</t>
  </si>
  <si>
    <t>Podklad pro dlažbu z betonu prostého vodostavebného C25/30 vrstva tl do 100 mm</t>
  </si>
  <si>
    <t>68</t>
  </si>
  <si>
    <t>Poznámka k položce:
Podkladní beton C25/30XF3 pod dlažbu</t>
  </si>
  <si>
    <t>69</t>
  </si>
  <si>
    <t>451577877</t>
  </si>
  <si>
    <t>Podklad nebo lože pod dlažbu vodorovný nebo do sklonu 1:5 ze štěrkopísku</t>
  </si>
  <si>
    <t>70</t>
  </si>
  <si>
    <t>Poznámka k položce:
Štěrkodrť - podkladní vrstva chodníku Frakce 8-32 tl.0,15m Štěrkodrť - ložní vrstva chodníku Frakce 4-8 tl.0,05m</t>
  </si>
  <si>
    <t>59</t>
  </si>
  <si>
    <t>457311110R</t>
  </si>
  <si>
    <t>Vyrovnávací vrstva na rubu klenby z MVC</t>
  </si>
  <si>
    <t>Poznámka k položce:
Provedení bude z VC staveništní malty s vyšším obsahem cementu. Jedná se o nevyztuženou vyrovnávací vrstvu.</t>
  </si>
  <si>
    <t>465513127</t>
  </si>
  <si>
    <t>Dlažba z lomového kamene na cementovou maltu s vyspárováním tl 200 mm</t>
  </si>
  <si>
    <t>74</t>
  </si>
  <si>
    <t>Poznámka k položce:
Dlažba z lomového kamene do betonu.</t>
  </si>
  <si>
    <t>Komunikace pozemní</t>
  </si>
  <si>
    <t>87</t>
  </si>
  <si>
    <t>564201111</t>
  </si>
  <si>
    <t>Podklad nebo podsyp ze štěrkopísku ŠP</t>
  </si>
  <si>
    <t>76</t>
  </si>
  <si>
    <t>Poznámka k položce:
Obnova chodníku na levém břehu a podklad pod vozovku na pravém. Štěrkodrť tř. A, frakce 0-32 tl. min.0,15m</t>
  </si>
  <si>
    <t>564251111</t>
  </si>
  <si>
    <t>Podklad nebo podsyp ze štěrkopísku ŠP tl 150 mm</t>
  </si>
  <si>
    <t>78</t>
  </si>
  <si>
    <t>Poznámka k položce:
Podsyp a ochranná písková vrstva těsnící fólie v tl.0,15m pod a nad fólií.</t>
  </si>
  <si>
    <t>67</t>
  </si>
  <si>
    <t>577134111</t>
  </si>
  <si>
    <t>Asfaltový beton vrstva obrusná ACO 11 (ABS) tř. I tl 40 mm š do 3 m z nemodifikovaného asfaltu</t>
  </si>
  <si>
    <t>80</t>
  </si>
  <si>
    <t>Poznámka k položce:
ACO 11 tl.40mm ve dvou vrstvách.</t>
  </si>
  <si>
    <t>6</t>
  </si>
  <si>
    <t>Úpravy povrchů, podlahy a osazování výplní</t>
  </si>
  <si>
    <t>623613101</t>
  </si>
  <si>
    <t>Hydrofobizační nátěr vnějších sloupů z cihel nebo z přírodního kamene ručně</t>
  </si>
  <si>
    <t>82</t>
  </si>
  <si>
    <t>632481213</t>
  </si>
  <si>
    <t>Separační vrstva z PE fólie</t>
  </si>
  <si>
    <t>84</t>
  </si>
  <si>
    <t>Poznámka k položce:
Těsnící fólie PE tl. min.0,6mm</t>
  </si>
  <si>
    <t>Trubní vedení</t>
  </si>
  <si>
    <t>16</t>
  </si>
  <si>
    <t>852261121</t>
  </si>
  <si>
    <t>Montáž potrubí z trub litinových tlakových přírubových normálních délek otevřený výkop DN 100</t>
  </si>
  <si>
    <t>kus</t>
  </si>
  <si>
    <t>86</t>
  </si>
  <si>
    <t>Poznámka k položce:
Vyvedení odvodnění rubu skrz klenbu včetně upevnění do vyvrtaného otvoru vápenocementovou maltou.</t>
  </si>
  <si>
    <t>105</t>
  </si>
  <si>
    <t>55253001</t>
  </si>
  <si>
    <t>trouba vodovodní litinová DN 100</t>
  </si>
  <si>
    <t>811328558</t>
  </si>
  <si>
    <t>9</t>
  </si>
  <si>
    <t>Ostatní konstrukce a práce, bourání</t>
  </si>
  <si>
    <t>73</t>
  </si>
  <si>
    <t>911334000R</t>
  </si>
  <si>
    <t>Kotevní sítě - Zn</t>
  </si>
  <si>
    <t>Poznámka k položce:
Svařované ocelové sítě s ZN PKO pro kotvení gabionů.</t>
  </si>
  <si>
    <t>913111116</t>
  </si>
  <si>
    <t>Montáž a demontáž dočasné dopravní značky samostatné zvětšené</t>
  </si>
  <si>
    <t>Poznámka k položce:
Mobilní dopravní značka B30 - zákaz vstupu + příčná zábrana Z02 Umístění po dobu stavby</t>
  </si>
  <si>
    <t>13</t>
  </si>
  <si>
    <t>919735114</t>
  </si>
  <si>
    <t>Řezání stávajícího živičného krytu hl do 200 mm</t>
  </si>
  <si>
    <t>Poznámka k položce:
Odřezání vozovky na pravém břehu.</t>
  </si>
  <si>
    <t>101</t>
  </si>
  <si>
    <t>941111110R</t>
  </si>
  <si>
    <t>Jeřábnické práce</t>
  </si>
  <si>
    <t>Hod</t>
  </si>
  <si>
    <t>1347022519</t>
  </si>
  <si>
    <t>Poznámka k položce:
Osazení soch, cca 16 hod</t>
  </si>
  <si>
    <t>941121111</t>
  </si>
  <si>
    <t>Montáž lešení řadového trubkového těžkého s podlahami zatížení do 300 kg/m2 š do 1,5 m v do 10 m</t>
  </si>
  <si>
    <t>96</t>
  </si>
  <si>
    <t>Poznámka k položce:
Lešení pro zdění a spárování poprsních zdí</t>
  </si>
  <si>
    <t>29</t>
  </si>
  <si>
    <t>941121211</t>
  </si>
  <si>
    <t>Příplatek k lešení řadovému trubkovému těžkému s podlahami š 1,5 m v 10 m za první a ZKD den použití</t>
  </si>
  <si>
    <t>98</t>
  </si>
  <si>
    <t>VV</t>
  </si>
  <si>
    <t>98,800*120</t>
  </si>
  <si>
    <t>Součet</t>
  </si>
  <si>
    <t>941121811</t>
  </si>
  <si>
    <t>Demontáž lešení řadového trubkového těžkého s podlahami zatížení do 300 kg/m2 š do 1,5 m v do 10 m</t>
  </si>
  <si>
    <t>100</t>
  </si>
  <si>
    <t>962022491</t>
  </si>
  <si>
    <t>Bourání zdiva nadzákladového kamenného na MC přes 1 m3</t>
  </si>
  <si>
    <t>102</t>
  </si>
  <si>
    <t>Poznámka k položce:
Kameny budou uskladněny na staveništi k opětovnému použití.</t>
  </si>
  <si>
    <t>966023130R</t>
  </si>
  <si>
    <t>Rozebrání říms</t>
  </si>
  <si>
    <t>104</t>
  </si>
  <si>
    <t>Poznámka k položce:
Kameny budou uskladněny na staveništi k opětovnému použití.
16*2*0,4*0,4</t>
  </si>
  <si>
    <t>977151123</t>
  </si>
  <si>
    <t>Jádrové vrty diamantovými korunkami do D 150 mm do stavebních materiálů</t>
  </si>
  <si>
    <t>Poznámka k položce:
Provedení jádrového vývrtu klenby pro odvodnění. Průměr 150mm.</t>
  </si>
  <si>
    <t>33</t>
  </si>
  <si>
    <t>978023251</t>
  </si>
  <si>
    <t>Vyškrabání spár zdiva kamenného režného</t>
  </si>
  <si>
    <t>985131111</t>
  </si>
  <si>
    <t>Očištění ploch stěn, rubu kleneb a podlah tlakovou vodou</t>
  </si>
  <si>
    <t>985131311</t>
  </si>
  <si>
    <t>Ruční dočištění ploch stěn, rubu kleneb a podlah ocelových kartáči</t>
  </si>
  <si>
    <t>112</t>
  </si>
  <si>
    <t>985223210</t>
  </si>
  <si>
    <t>Přezdívání kamenného zdiva do aktivované malty do 1 m3</t>
  </si>
  <si>
    <t>114</t>
  </si>
  <si>
    <t>Poznámka k položce:
Přezdění kamenné zdi na návodní straně vpravo. Zdění na VC maltu s vynechanými styčnými sparami pro odtok vody.</t>
  </si>
  <si>
    <t>985232111</t>
  </si>
  <si>
    <t>Hloubkové spárování zdiva aktivovanou maltou spára hl do 80 mm dl do 6 m/m2</t>
  </si>
  <si>
    <t>116</t>
  </si>
  <si>
    <t>Poznámka k položce:
Přespárování stávajících levobřežních zdí cementovou maltou. Rub klenby i líc klenby Vápenocementovou staveništní maltou schválené zrnitosti.</t>
  </si>
  <si>
    <t>985232192</t>
  </si>
  <si>
    <t>Příplatek k hloubkovému spárování za plochu do 10 m2 jednotlivě</t>
  </si>
  <si>
    <t>118</t>
  </si>
  <si>
    <t>997</t>
  </si>
  <si>
    <t>Přesun sutě</t>
  </si>
  <si>
    <t>63</t>
  </si>
  <si>
    <t>997013011</t>
  </si>
  <si>
    <t>Vyklizení ulehlé suti z prostorů přes 15 m2 s naložením z hl do 2 m</t>
  </si>
  <si>
    <t>120</t>
  </si>
  <si>
    <t>Poznámka k položce:
Odtěžení zásypu za rubem klenby včetně výkopu za opěrami</t>
  </si>
  <si>
    <t>997013019</t>
  </si>
  <si>
    <t>Příplatek ZKD 5 m hloubky nad 10 m u vyklizení ulehlé suti z prostorů přes 15 m2</t>
  </si>
  <si>
    <t>122</t>
  </si>
  <si>
    <t>75</t>
  </si>
  <si>
    <t>997013111</t>
  </si>
  <si>
    <t>Vnitrostaveništní doprava suti a vybouraných hmot v do 6 m s použitím mechanizace</t>
  </si>
  <si>
    <t>124</t>
  </si>
  <si>
    <t>997013501</t>
  </si>
  <si>
    <t>Odvoz suti a vybouraných hmot na skládku nebo meziskládku do 1 km se složením</t>
  </si>
  <si>
    <t>126</t>
  </si>
  <si>
    <t>997013509</t>
  </si>
  <si>
    <t>Příplatek k odvozu suti a vybouraných hmot na skládku ZKD 1 km přes 1 km</t>
  </si>
  <si>
    <t>128</t>
  </si>
  <si>
    <t>15*10</t>
  </si>
  <si>
    <t>997013631</t>
  </si>
  <si>
    <t>Poplatek za uložení na skládce (skládkovné) stavebního odpadu směsného kód odpadu 17 09 04</t>
  </si>
  <si>
    <t>737401750</t>
  </si>
  <si>
    <t>998</t>
  </si>
  <si>
    <t>Přesun hmot</t>
  </si>
  <si>
    <t>998011001</t>
  </si>
  <si>
    <t>Přesun hmot pro budovy zděné v do 6 m</t>
  </si>
  <si>
    <t>132</t>
  </si>
  <si>
    <t>61</t>
  </si>
  <si>
    <t>998212111</t>
  </si>
  <si>
    <t>Přesun hmot pro mosty zděné, monolitické betonové nebo ocelové v do 20 m</t>
  </si>
  <si>
    <t>134</t>
  </si>
  <si>
    <t>79</t>
  </si>
  <si>
    <t>998225111</t>
  </si>
  <si>
    <t>Přesun hmot pro pozemní komunikace s krytem z kamene, monolitickým betonovým nebo živičným</t>
  </si>
  <si>
    <t>136</t>
  </si>
  <si>
    <t>PSV</t>
  </si>
  <si>
    <t>Práce a dodávky PSV</t>
  </si>
  <si>
    <t>711</t>
  </si>
  <si>
    <t>Izolace proti vodě, vlhkosti a plynům</t>
  </si>
  <si>
    <t>10</t>
  </si>
  <si>
    <t>711191001</t>
  </si>
  <si>
    <t>Provedení adhezního můstku na vodorovné ploše</t>
  </si>
  <si>
    <t>138</t>
  </si>
  <si>
    <t>Poznámka k položce:
Podkladní vrstva dle použitého systému. Množství 0,2-0,3kg/m2.</t>
  </si>
  <si>
    <t>103</t>
  </si>
  <si>
    <t>58581220</t>
  </si>
  <si>
    <t>adhezní můstek</t>
  </si>
  <si>
    <t>kg</t>
  </si>
  <si>
    <t>-1645298480</t>
  </si>
  <si>
    <t>55</t>
  </si>
  <si>
    <t>711381022R</t>
  </si>
  <si>
    <t>Provedení hydroizolace stříkané z rychle tuhnoucí MMA pryskyřice</t>
  </si>
  <si>
    <t>142</t>
  </si>
  <si>
    <t>Poznámka k položce:
Stříkaná hydroizolace z rychle-tuhnoucí MMA pryskyřice. Nanášení za studena ve dvou vrstvách v celkové tloušťce 3mm.</t>
  </si>
  <si>
    <t>245512700R</t>
  </si>
  <si>
    <t>MMA Pryskyřice</t>
  </si>
  <si>
    <t>144</t>
  </si>
  <si>
    <t>998711101</t>
  </si>
  <si>
    <t>Přesun hmot tonážní pro izolace proti vodě, vlhkosti a plynům v objektech výšky do 6 m</t>
  </si>
  <si>
    <t>146</t>
  </si>
  <si>
    <t>767</t>
  </si>
  <si>
    <t>Konstrukce zámečnické</t>
  </si>
  <si>
    <t>19</t>
  </si>
  <si>
    <t>767161214</t>
  </si>
  <si>
    <t>Montáž zábradlí rovného z profilové oceli do zdi do hmotnosti 30 kg</t>
  </si>
  <si>
    <t>148</t>
  </si>
  <si>
    <t>Poznámka k položce:
Kované ocelové zábradlí. Položka obsahuje dodávku a montáž zábradlí + kotvení sloupků na chemickou kotvu, vývrty do kamene pro kotvení sloupků, protikorozní ochranu a montáž.</t>
  </si>
  <si>
    <t>767161813</t>
  </si>
  <si>
    <t>Demontáž zábradlí rovného nerozebíratelného hmotnosti 1m zábradlí do 20 kg</t>
  </si>
  <si>
    <t>-1006126205</t>
  </si>
  <si>
    <t>Poznámka k položce:
včetně uvolnění sloupků z kamenné římsy včetně odvozu do kovošrotu</t>
  </si>
  <si>
    <t>88</t>
  </si>
  <si>
    <t>767995118R</t>
  </si>
  <si>
    <t>Dopravní zařízení - sklopný ocelový sloupek</t>
  </si>
  <si>
    <t>ks</t>
  </si>
  <si>
    <t>152</t>
  </si>
  <si>
    <t>Poznámka k položce:
včetně osazení a historizujícího provedení</t>
  </si>
  <si>
    <t>81</t>
  </si>
  <si>
    <t>998767101</t>
  </si>
  <si>
    <t>Přesun hmot tonážní pro zámečnické konstrukce v objektech v do 6 m</t>
  </si>
  <si>
    <t>154</t>
  </si>
  <si>
    <t>772</t>
  </si>
  <si>
    <t>Podlahy z kamene</t>
  </si>
  <si>
    <t>772526240</t>
  </si>
  <si>
    <t>Kladení dlažby z kamene ze zlomků desek se zaprýsknutím do malty tl do 30 mm</t>
  </si>
  <si>
    <t>156</t>
  </si>
  <si>
    <t>49</t>
  </si>
  <si>
    <t>583846600R</t>
  </si>
  <si>
    <t>Divoká dlažba z čedičových odseků tl.0,1m</t>
  </si>
  <si>
    <t>158</t>
  </si>
  <si>
    <t>998772101</t>
  </si>
  <si>
    <t>Přesun hmot tonážní pro podlahy z kamene v objektech v do 6 m</t>
  </si>
  <si>
    <t>160</t>
  </si>
  <si>
    <t>782</t>
  </si>
  <si>
    <t>Dokončovací práce - kamenné prvky</t>
  </si>
  <si>
    <t>782991101</t>
  </si>
  <si>
    <t>Kamenické vyspravení kamene pod sochou</t>
  </si>
  <si>
    <t>kpl</t>
  </si>
  <si>
    <t>162</t>
  </si>
  <si>
    <t>Poznámka k položce:
Kamenické stmelení, zajištění nerezovými skobami (min 2ks)</t>
  </si>
  <si>
    <t>Práce a dodávky M</t>
  </si>
  <si>
    <t>46-M</t>
  </si>
  <si>
    <t>Zemní práce při extr.mont.pracích</t>
  </si>
  <si>
    <t>460120014</t>
  </si>
  <si>
    <t>Zásyp jam ručně v hornině třídy 4</t>
  </si>
  <si>
    <t>164</t>
  </si>
  <si>
    <t>Poznámka k položce:
Zemina vhodná do násypu dle ČSN 736133. Zpětný zásyp klenby. Nakupovaná nenamrzavá zemina.</t>
  </si>
  <si>
    <t>Vedlejší rozpočtové náklady</t>
  </si>
  <si>
    <t>VRN1</t>
  </si>
  <si>
    <t>Průzkumné, geodetické a projektové práce</t>
  </si>
  <si>
    <t>011324000</t>
  </si>
  <si>
    <t>Archeologický průzkum</t>
  </si>
  <si>
    <t>166</t>
  </si>
  <si>
    <t>Poznámka k položce:
Průzkumné práce archeologické</t>
  </si>
  <si>
    <t>95</t>
  </si>
  <si>
    <t>012002000</t>
  </si>
  <si>
    <t>Geodetické práce</t>
  </si>
  <si>
    <t>168</t>
  </si>
  <si>
    <t>Poznámka k položce:
Geodetické práce - vytyčení stavby a zaměření skutečného stavu</t>
  </si>
  <si>
    <t>97</t>
  </si>
  <si>
    <t>013254000</t>
  </si>
  <si>
    <t>Dokumentace skutečného provedení stavby</t>
  </si>
  <si>
    <t>170</t>
  </si>
  <si>
    <t>VRN3</t>
  </si>
  <si>
    <t>27</t>
  </si>
  <si>
    <t>030001000</t>
  </si>
  <si>
    <t>172</t>
  </si>
  <si>
    <t>Poznámka k položce:
včetně zabezpečení a označení.</t>
  </si>
  <si>
    <t>034203000</t>
  </si>
  <si>
    <t>Oplocení staveniště</t>
  </si>
  <si>
    <t>174</t>
  </si>
  <si>
    <t>Poznámka k položce:
U výkopů na obou březích. Montáž + demontáž</t>
  </si>
  <si>
    <t>VRN4</t>
  </si>
  <si>
    <t>Inženýrská činnost</t>
  </si>
  <si>
    <t>041103000</t>
  </si>
  <si>
    <t>Autorský dozor projektanta</t>
  </si>
  <si>
    <t>176</t>
  </si>
  <si>
    <t>99</t>
  </si>
  <si>
    <t>041203000</t>
  </si>
  <si>
    <t>Technický dozor investora</t>
  </si>
  <si>
    <t>178</t>
  </si>
  <si>
    <t>042903000</t>
  </si>
  <si>
    <t>Ostatní posudky</t>
  </si>
  <si>
    <t>180</t>
  </si>
  <si>
    <t>Poznámka k položce:
Vypracování mostního listu - 4.000 Kč Hlavní mostní prohlídka - 7.000 Kč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</si>
</sst>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2" fillId="0" borderId="0" xfId="0" applyNumberFormat="1" applyFont="1" applyAlignment="1" applyProtection="1">
      <alignment vertical="center"/>
      <protection/>
    </xf>
    <xf numFmtId="0" fontId="23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4" fontId="24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IMPORT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1650 - Rumburk - rekonstrukce mostu evidenční číslo 31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26. 2. 2021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72</v>
      </c>
      <c r="BT94" s="116" t="s">
        <v>73</v>
      </c>
      <c r="BU94" s="117" t="s">
        <v>74</v>
      </c>
      <c r="BV94" s="116" t="s">
        <v>14</v>
      </c>
      <c r="BW94" s="116" t="s">
        <v>5</v>
      </c>
      <c r="BX94" s="116" t="s">
        <v>75</v>
      </c>
      <c r="CL94" s="116" t="s">
        <v>1</v>
      </c>
    </row>
    <row r="95" spans="1:91" s="7" customFormat="1" ht="16.5" customHeight="1">
      <c r="A95" s="118" t="s">
        <v>76</v>
      </c>
      <c r="B95" s="119"/>
      <c r="C95" s="120"/>
      <c r="D95" s="121" t="s">
        <v>77</v>
      </c>
      <c r="E95" s="121"/>
      <c r="F95" s="121"/>
      <c r="G95" s="121"/>
      <c r="H95" s="121"/>
      <c r="I95" s="122"/>
      <c r="J95" s="121" t="s">
        <v>78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'1650 - Rumburk - rekonstr...'!J32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79</v>
      </c>
      <c r="AR95" s="125"/>
      <c r="AS95" s="126">
        <v>0</v>
      </c>
      <c r="AT95" s="127">
        <f>ROUND(SUM(AV95:AW95),2)</f>
        <v>0</v>
      </c>
      <c r="AU95" s="128">
        <f>'1650 - Rumburk - rekonstr...'!P148</f>
        <v>0</v>
      </c>
      <c r="AV95" s="127">
        <f>'1650 - Rumburk - rekonstr...'!J35</f>
        <v>0</v>
      </c>
      <c r="AW95" s="127">
        <f>'1650 - Rumburk - rekonstr...'!J36</f>
        <v>0</v>
      </c>
      <c r="AX95" s="127">
        <f>'1650 - Rumburk - rekonstr...'!J37</f>
        <v>0</v>
      </c>
      <c r="AY95" s="127">
        <f>'1650 - Rumburk - rekonstr...'!J38</f>
        <v>0</v>
      </c>
      <c r="AZ95" s="127">
        <f>'1650 - Rumburk - rekonstr...'!F35</f>
        <v>0</v>
      </c>
      <c r="BA95" s="127">
        <f>'1650 - Rumburk - rekonstr...'!F36</f>
        <v>0</v>
      </c>
      <c r="BB95" s="127">
        <f>'1650 - Rumburk - rekonstr...'!F37</f>
        <v>0</v>
      </c>
      <c r="BC95" s="127">
        <f>'1650 - Rumburk - rekonstr...'!F38</f>
        <v>0</v>
      </c>
      <c r="BD95" s="129">
        <f>'1650 - Rumburk - rekonstr...'!F39</f>
        <v>0</v>
      </c>
      <c r="BE95" s="7"/>
      <c r="BT95" s="130" t="s">
        <v>80</v>
      </c>
      <c r="BV95" s="130" t="s">
        <v>14</v>
      </c>
      <c r="BW95" s="130" t="s">
        <v>81</v>
      </c>
      <c r="BX95" s="130" t="s">
        <v>5</v>
      </c>
      <c r="CL95" s="130" t="s">
        <v>1</v>
      </c>
      <c r="CM95" s="130" t="s">
        <v>82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650 - Rumburk - rekonstr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81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9"/>
      <c r="AT3" s="16" t="s">
        <v>82</v>
      </c>
    </row>
    <row r="4" spans="2:46" s="1" customFormat="1" ht="24.95" customHeight="1">
      <c r="B4" s="19"/>
      <c r="D4" s="133" t="s">
        <v>83</v>
      </c>
      <c r="L4" s="19"/>
      <c r="M4" s="13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5" t="s">
        <v>16</v>
      </c>
      <c r="L6" s="19"/>
    </row>
    <row r="7" spans="2:12" s="1" customFormat="1" ht="16.5" customHeight="1">
      <c r="B7" s="19"/>
      <c r="E7" s="136" t="str">
        <f>'Rekapitulace stavby'!K6</f>
        <v>1650 - Rumburk - rekonstrukce mostu evidenční číslo 31</v>
      </c>
      <c r="F7" s="135"/>
      <c r="G7" s="135"/>
      <c r="H7" s="135"/>
      <c r="L7" s="19"/>
    </row>
    <row r="8" spans="1:31" s="2" customFormat="1" ht="12" customHeight="1">
      <c r="A8" s="37"/>
      <c r="B8" s="43"/>
      <c r="C8" s="37"/>
      <c r="D8" s="135" t="s">
        <v>84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7" t="s">
        <v>85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5" t="s">
        <v>18</v>
      </c>
      <c r="E11" s="37"/>
      <c r="F11" s="138" t="s">
        <v>1</v>
      </c>
      <c r="G11" s="37"/>
      <c r="H11" s="37"/>
      <c r="I11" s="135" t="s">
        <v>19</v>
      </c>
      <c r="J11" s="138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5" t="s">
        <v>20</v>
      </c>
      <c r="E12" s="37"/>
      <c r="F12" s="138" t="s">
        <v>21</v>
      </c>
      <c r="G12" s="37"/>
      <c r="H12" s="37"/>
      <c r="I12" s="135" t="s">
        <v>22</v>
      </c>
      <c r="J12" s="139" t="str">
        <f>'Rekapitulace stavby'!AN8</f>
        <v>26. 2. 2021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5" t="s">
        <v>24</v>
      </c>
      <c r="E14" s="37"/>
      <c r="F14" s="37"/>
      <c r="G14" s="37"/>
      <c r="H14" s="37"/>
      <c r="I14" s="135" t="s">
        <v>25</v>
      </c>
      <c r="J14" s="138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8" t="str">
        <f>IF('Rekapitulace stavby'!E11="","",'Rekapitulace stavby'!E11)</f>
        <v xml:space="preserve"> </v>
      </c>
      <c r="F15" s="37"/>
      <c r="G15" s="37"/>
      <c r="H15" s="37"/>
      <c r="I15" s="135" t="s">
        <v>26</v>
      </c>
      <c r="J15" s="138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5" t="s">
        <v>27</v>
      </c>
      <c r="E17" s="37"/>
      <c r="F17" s="37"/>
      <c r="G17" s="37"/>
      <c r="H17" s="37"/>
      <c r="I17" s="135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8"/>
      <c r="G18" s="138"/>
      <c r="H18" s="138"/>
      <c r="I18" s="135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5" t="s">
        <v>29</v>
      </c>
      <c r="E20" s="37"/>
      <c r="F20" s="37"/>
      <c r="G20" s="37"/>
      <c r="H20" s="37"/>
      <c r="I20" s="135" t="s">
        <v>25</v>
      </c>
      <c r="J20" s="138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8" t="str">
        <f>IF('Rekapitulace stavby'!E17="","",'Rekapitulace stavby'!E17)</f>
        <v xml:space="preserve"> </v>
      </c>
      <c r="F21" s="37"/>
      <c r="G21" s="37"/>
      <c r="H21" s="37"/>
      <c r="I21" s="135" t="s">
        <v>26</v>
      </c>
      <c r="J21" s="138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5" t="s">
        <v>31</v>
      </c>
      <c r="E23" s="37"/>
      <c r="F23" s="37"/>
      <c r="G23" s="37"/>
      <c r="H23" s="37"/>
      <c r="I23" s="135" t="s">
        <v>25</v>
      </c>
      <c r="J23" s="138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8" t="str">
        <f>IF('Rekapitulace stavby'!E20="","",'Rekapitulace stavby'!E20)</f>
        <v xml:space="preserve"> </v>
      </c>
      <c r="F24" s="37"/>
      <c r="G24" s="37"/>
      <c r="H24" s="37"/>
      <c r="I24" s="135" t="s">
        <v>26</v>
      </c>
      <c r="J24" s="138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5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0"/>
      <c r="B27" s="141"/>
      <c r="C27" s="140"/>
      <c r="D27" s="140"/>
      <c r="E27" s="142" t="s">
        <v>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4"/>
      <c r="E29" s="144"/>
      <c r="F29" s="144"/>
      <c r="G29" s="144"/>
      <c r="H29" s="144"/>
      <c r="I29" s="144"/>
      <c r="J29" s="144"/>
      <c r="K29" s="144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138" t="s">
        <v>86</v>
      </c>
      <c r="E30" s="37"/>
      <c r="F30" s="37"/>
      <c r="G30" s="37"/>
      <c r="H30" s="37"/>
      <c r="I30" s="37"/>
      <c r="J30" s="145">
        <f>J96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46" t="s">
        <v>87</v>
      </c>
      <c r="E31" s="37"/>
      <c r="F31" s="37"/>
      <c r="G31" s="37"/>
      <c r="H31" s="37"/>
      <c r="I31" s="37"/>
      <c r="J31" s="145">
        <f>J121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47" t="s">
        <v>33</v>
      </c>
      <c r="E32" s="37"/>
      <c r="F32" s="37"/>
      <c r="G32" s="37"/>
      <c r="H32" s="37"/>
      <c r="I32" s="37"/>
      <c r="J32" s="148">
        <f>ROUND(J30+J31,2)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44"/>
      <c r="E33" s="144"/>
      <c r="F33" s="144"/>
      <c r="G33" s="144"/>
      <c r="H33" s="144"/>
      <c r="I33" s="144"/>
      <c r="J33" s="144"/>
      <c r="K33" s="14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49" t="s">
        <v>35</v>
      </c>
      <c r="G34" s="37"/>
      <c r="H34" s="37"/>
      <c r="I34" s="149" t="s">
        <v>34</v>
      </c>
      <c r="J34" s="149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0" t="s">
        <v>37</v>
      </c>
      <c r="E35" s="135" t="s">
        <v>38</v>
      </c>
      <c r="F35" s="151">
        <f>ROUND((SUM(BE121:BE128)+SUM(BE148:BE324)),2)</f>
        <v>0</v>
      </c>
      <c r="G35" s="37"/>
      <c r="H35" s="37"/>
      <c r="I35" s="152">
        <v>0.21</v>
      </c>
      <c r="J35" s="151">
        <f>ROUND(((SUM(BE121:BE128)+SUM(BE148:BE324))*I35),2)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5" t="s">
        <v>39</v>
      </c>
      <c r="F36" s="151">
        <f>ROUND((SUM(BF121:BF128)+SUM(BF148:BF324)),2)</f>
        <v>0</v>
      </c>
      <c r="G36" s="37"/>
      <c r="H36" s="37"/>
      <c r="I36" s="152">
        <v>0.15</v>
      </c>
      <c r="J36" s="151">
        <f>ROUND(((SUM(BF121:BF128)+SUM(BF148:BF324))*I36),2)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5" t="s">
        <v>40</v>
      </c>
      <c r="F37" s="151">
        <f>ROUND((SUM(BG121:BG128)+SUM(BG148:BG324)),2)</f>
        <v>0</v>
      </c>
      <c r="G37" s="37"/>
      <c r="H37" s="37"/>
      <c r="I37" s="152">
        <v>0.21</v>
      </c>
      <c r="J37" s="151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35" t="s">
        <v>41</v>
      </c>
      <c r="F38" s="151">
        <f>ROUND((SUM(BH121:BH128)+SUM(BH148:BH324)),2)</f>
        <v>0</v>
      </c>
      <c r="G38" s="37"/>
      <c r="H38" s="37"/>
      <c r="I38" s="152">
        <v>0.15</v>
      </c>
      <c r="J38" s="151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35" t="s">
        <v>42</v>
      </c>
      <c r="F39" s="151">
        <f>ROUND((SUM(BI121:BI128)+SUM(BI148:BI324)),2)</f>
        <v>0</v>
      </c>
      <c r="G39" s="37"/>
      <c r="H39" s="37"/>
      <c r="I39" s="152">
        <v>0</v>
      </c>
      <c r="J39" s="151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53"/>
      <c r="D41" s="154" t="s">
        <v>43</v>
      </c>
      <c r="E41" s="155"/>
      <c r="F41" s="155"/>
      <c r="G41" s="156" t="s">
        <v>44</v>
      </c>
      <c r="H41" s="157" t="s">
        <v>45</v>
      </c>
      <c r="I41" s="155"/>
      <c r="J41" s="158">
        <f>SUM(J32:J39)</f>
        <v>0</v>
      </c>
      <c r="K41" s="159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88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1" t="str">
        <f>E7</f>
        <v>1650 - Rumburk - rekonstrukce mostu evidenční číslo 31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84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1650 - Rumburk - rekonstr...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26. 2. 2021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2" t="s">
        <v>89</v>
      </c>
      <c r="D94" s="173"/>
      <c r="E94" s="173"/>
      <c r="F94" s="173"/>
      <c r="G94" s="173"/>
      <c r="H94" s="173"/>
      <c r="I94" s="173"/>
      <c r="J94" s="174" t="s">
        <v>90</v>
      </c>
      <c r="K94" s="173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5" t="s">
        <v>91</v>
      </c>
      <c r="D96" s="39"/>
      <c r="E96" s="39"/>
      <c r="F96" s="39"/>
      <c r="G96" s="39"/>
      <c r="H96" s="39"/>
      <c r="I96" s="39"/>
      <c r="J96" s="109">
        <f>J148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92</v>
      </c>
    </row>
    <row r="97" spans="1:31" s="9" customFormat="1" ht="24.95" customHeight="1">
      <c r="A97" s="9"/>
      <c r="B97" s="176"/>
      <c r="C97" s="177"/>
      <c r="D97" s="178" t="s">
        <v>93</v>
      </c>
      <c r="E97" s="179"/>
      <c r="F97" s="179"/>
      <c r="G97" s="179"/>
      <c r="H97" s="179"/>
      <c r="I97" s="179"/>
      <c r="J97" s="180">
        <f>J149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94</v>
      </c>
      <c r="E98" s="185"/>
      <c r="F98" s="185"/>
      <c r="G98" s="185"/>
      <c r="H98" s="185"/>
      <c r="I98" s="185"/>
      <c r="J98" s="186">
        <f>J150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95</v>
      </c>
      <c r="E99" s="185"/>
      <c r="F99" s="185"/>
      <c r="G99" s="185"/>
      <c r="H99" s="185"/>
      <c r="I99" s="185"/>
      <c r="J99" s="186">
        <f>J171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96</v>
      </c>
      <c r="E100" s="185"/>
      <c r="F100" s="185"/>
      <c r="G100" s="185"/>
      <c r="H100" s="185"/>
      <c r="I100" s="185"/>
      <c r="J100" s="186">
        <f>J190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97</v>
      </c>
      <c r="E101" s="185"/>
      <c r="F101" s="185"/>
      <c r="G101" s="185"/>
      <c r="H101" s="185"/>
      <c r="I101" s="185"/>
      <c r="J101" s="186">
        <f>J209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2"/>
      <c r="C102" s="183"/>
      <c r="D102" s="184" t="s">
        <v>98</v>
      </c>
      <c r="E102" s="185"/>
      <c r="F102" s="185"/>
      <c r="G102" s="185"/>
      <c r="H102" s="185"/>
      <c r="I102" s="185"/>
      <c r="J102" s="186">
        <f>J218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2"/>
      <c r="C103" s="183"/>
      <c r="D103" s="184" t="s">
        <v>99</v>
      </c>
      <c r="E103" s="185"/>
      <c r="F103" s="185"/>
      <c r="G103" s="185"/>
      <c r="H103" s="185"/>
      <c r="I103" s="185"/>
      <c r="J103" s="186">
        <f>J225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2"/>
      <c r="C104" s="183"/>
      <c r="D104" s="184" t="s">
        <v>100</v>
      </c>
      <c r="E104" s="185"/>
      <c r="F104" s="185"/>
      <c r="G104" s="185"/>
      <c r="H104" s="185"/>
      <c r="I104" s="185"/>
      <c r="J104" s="186">
        <f>J229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2"/>
      <c r="C105" s="183"/>
      <c r="D105" s="184" t="s">
        <v>101</v>
      </c>
      <c r="E105" s="185"/>
      <c r="F105" s="185"/>
      <c r="G105" s="185"/>
      <c r="H105" s="185"/>
      <c r="I105" s="185"/>
      <c r="J105" s="186">
        <f>J233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2"/>
      <c r="C106" s="183"/>
      <c r="D106" s="184" t="s">
        <v>102</v>
      </c>
      <c r="E106" s="185"/>
      <c r="F106" s="185"/>
      <c r="G106" s="185"/>
      <c r="H106" s="185"/>
      <c r="I106" s="185"/>
      <c r="J106" s="186">
        <f>J264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2"/>
      <c r="C107" s="183"/>
      <c r="D107" s="184" t="s">
        <v>103</v>
      </c>
      <c r="E107" s="185"/>
      <c r="F107" s="185"/>
      <c r="G107" s="185"/>
      <c r="H107" s="185"/>
      <c r="I107" s="185"/>
      <c r="J107" s="186">
        <f>J274</f>
        <v>0</v>
      </c>
      <c r="K107" s="183"/>
      <c r="L107" s="18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76"/>
      <c r="C108" s="177"/>
      <c r="D108" s="178" t="s">
        <v>104</v>
      </c>
      <c r="E108" s="179"/>
      <c r="F108" s="179"/>
      <c r="G108" s="179"/>
      <c r="H108" s="179"/>
      <c r="I108" s="179"/>
      <c r="J108" s="180">
        <f>J278</f>
        <v>0</v>
      </c>
      <c r="K108" s="177"/>
      <c r="L108" s="181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2"/>
      <c r="C109" s="183"/>
      <c r="D109" s="184" t="s">
        <v>105</v>
      </c>
      <c r="E109" s="185"/>
      <c r="F109" s="185"/>
      <c r="G109" s="185"/>
      <c r="H109" s="185"/>
      <c r="I109" s="185"/>
      <c r="J109" s="186">
        <f>J279</f>
        <v>0</v>
      </c>
      <c r="K109" s="183"/>
      <c r="L109" s="18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2"/>
      <c r="C110" s="183"/>
      <c r="D110" s="184" t="s">
        <v>106</v>
      </c>
      <c r="E110" s="185"/>
      <c r="F110" s="185"/>
      <c r="G110" s="185"/>
      <c r="H110" s="185"/>
      <c r="I110" s="185"/>
      <c r="J110" s="186">
        <f>J289</f>
        <v>0</v>
      </c>
      <c r="K110" s="183"/>
      <c r="L110" s="18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2"/>
      <c r="C111" s="183"/>
      <c r="D111" s="184" t="s">
        <v>107</v>
      </c>
      <c r="E111" s="185"/>
      <c r="F111" s="185"/>
      <c r="G111" s="185"/>
      <c r="H111" s="185"/>
      <c r="I111" s="185"/>
      <c r="J111" s="186">
        <f>J297</f>
        <v>0</v>
      </c>
      <c r="K111" s="183"/>
      <c r="L111" s="18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2"/>
      <c r="C112" s="183"/>
      <c r="D112" s="184" t="s">
        <v>108</v>
      </c>
      <c r="E112" s="185"/>
      <c r="F112" s="185"/>
      <c r="G112" s="185"/>
      <c r="H112" s="185"/>
      <c r="I112" s="185"/>
      <c r="J112" s="186">
        <f>J301</f>
        <v>0</v>
      </c>
      <c r="K112" s="183"/>
      <c r="L112" s="18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176"/>
      <c r="C113" s="177"/>
      <c r="D113" s="178" t="s">
        <v>109</v>
      </c>
      <c r="E113" s="179"/>
      <c r="F113" s="179"/>
      <c r="G113" s="179"/>
      <c r="H113" s="179"/>
      <c r="I113" s="179"/>
      <c r="J113" s="180">
        <f>J304</f>
        <v>0</v>
      </c>
      <c r="K113" s="177"/>
      <c r="L113" s="181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0" customFormat="1" ht="19.9" customHeight="1">
      <c r="A114" s="10"/>
      <c r="B114" s="182"/>
      <c r="C114" s="183"/>
      <c r="D114" s="184" t="s">
        <v>110</v>
      </c>
      <c r="E114" s="185"/>
      <c r="F114" s="185"/>
      <c r="G114" s="185"/>
      <c r="H114" s="185"/>
      <c r="I114" s="185"/>
      <c r="J114" s="186">
        <f>J305</f>
        <v>0</v>
      </c>
      <c r="K114" s="183"/>
      <c r="L114" s="18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9" customFormat="1" ht="24.95" customHeight="1">
      <c r="A115" s="9"/>
      <c r="B115" s="176"/>
      <c r="C115" s="177"/>
      <c r="D115" s="178" t="s">
        <v>111</v>
      </c>
      <c r="E115" s="179"/>
      <c r="F115" s="179"/>
      <c r="G115" s="179"/>
      <c r="H115" s="179"/>
      <c r="I115" s="179"/>
      <c r="J115" s="180">
        <f>J308</f>
        <v>0</v>
      </c>
      <c r="K115" s="177"/>
      <c r="L115" s="181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s="10" customFormat="1" ht="19.9" customHeight="1">
      <c r="A116" s="10"/>
      <c r="B116" s="182"/>
      <c r="C116" s="183"/>
      <c r="D116" s="184" t="s">
        <v>112</v>
      </c>
      <c r="E116" s="185"/>
      <c r="F116" s="185"/>
      <c r="G116" s="185"/>
      <c r="H116" s="185"/>
      <c r="I116" s="185"/>
      <c r="J116" s="186">
        <f>J309</f>
        <v>0</v>
      </c>
      <c r="K116" s="183"/>
      <c r="L116" s="18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2"/>
      <c r="C117" s="183"/>
      <c r="D117" s="184" t="s">
        <v>113</v>
      </c>
      <c r="E117" s="185"/>
      <c r="F117" s="185"/>
      <c r="G117" s="185"/>
      <c r="H117" s="185"/>
      <c r="I117" s="185"/>
      <c r="J117" s="186">
        <f>J315</f>
        <v>0</v>
      </c>
      <c r="K117" s="183"/>
      <c r="L117" s="18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82"/>
      <c r="C118" s="183"/>
      <c r="D118" s="184" t="s">
        <v>114</v>
      </c>
      <c r="E118" s="185"/>
      <c r="F118" s="185"/>
      <c r="G118" s="185"/>
      <c r="H118" s="185"/>
      <c r="I118" s="185"/>
      <c r="J118" s="186">
        <f>J320</f>
        <v>0</v>
      </c>
      <c r="K118" s="183"/>
      <c r="L118" s="187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29.25" customHeight="1">
      <c r="A121" s="37"/>
      <c r="B121" s="38"/>
      <c r="C121" s="175" t="s">
        <v>115</v>
      </c>
      <c r="D121" s="39"/>
      <c r="E121" s="39"/>
      <c r="F121" s="39"/>
      <c r="G121" s="39"/>
      <c r="H121" s="39"/>
      <c r="I121" s="39"/>
      <c r="J121" s="188">
        <f>ROUND(J122+J123+J124+J125+J126+J127,2)</f>
        <v>0</v>
      </c>
      <c r="K121" s="39"/>
      <c r="L121" s="62"/>
      <c r="N121" s="189" t="s">
        <v>37</v>
      </c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65" s="2" customFormat="1" ht="18" customHeight="1">
      <c r="A122" s="37"/>
      <c r="B122" s="38"/>
      <c r="C122" s="39"/>
      <c r="D122" s="190" t="s">
        <v>116</v>
      </c>
      <c r="E122" s="191"/>
      <c r="F122" s="191"/>
      <c r="G122" s="39"/>
      <c r="H122" s="39"/>
      <c r="I122" s="39"/>
      <c r="J122" s="192">
        <v>0</v>
      </c>
      <c r="K122" s="39"/>
      <c r="L122" s="193"/>
      <c r="M122" s="194"/>
      <c r="N122" s="195" t="s">
        <v>38</v>
      </c>
      <c r="O122" s="194"/>
      <c r="P122" s="194"/>
      <c r="Q122" s="194"/>
      <c r="R122" s="194"/>
      <c r="S122" s="196"/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4"/>
      <c r="AG122" s="194"/>
      <c r="AH122" s="194"/>
      <c r="AI122" s="194"/>
      <c r="AJ122" s="194"/>
      <c r="AK122" s="194"/>
      <c r="AL122" s="194"/>
      <c r="AM122" s="194"/>
      <c r="AN122" s="194"/>
      <c r="AO122" s="194"/>
      <c r="AP122" s="194"/>
      <c r="AQ122" s="194"/>
      <c r="AR122" s="194"/>
      <c r="AS122" s="194"/>
      <c r="AT122" s="194"/>
      <c r="AU122" s="194"/>
      <c r="AV122" s="194"/>
      <c r="AW122" s="194"/>
      <c r="AX122" s="194"/>
      <c r="AY122" s="197" t="s">
        <v>117</v>
      </c>
      <c r="AZ122" s="194"/>
      <c r="BA122" s="194"/>
      <c r="BB122" s="194"/>
      <c r="BC122" s="194"/>
      <c r="BD122" s="194"/>
      <c r="BE122" s="198">
        <f>IF(N122="základní",J122,0)</f>
        <v>0</v>
      </c>
      <c r="BF122" s="198">
        <f>IF(N122="snížená",J122,0)</f>
        <v>0</v>
      </c>
      <c r="BG122" s="198">
        <f>IF(N122="zákl. přenesená",J122,0)</f>
        <v>0</v>
      </c>
      <c r="BH122" s="198">
        <f>IF(N122="sníž. přenesená",J122,0)</f>
        <v>0</v>
      </c>
      <c r="BI122" s="198">
        <f>IF(N122="nulová",J122,0)</f>
        <v>0</v>
      </c>
      <c r="BJ122" s="197" t="s">
        <v>80</v>
      </c>
      <c r="BK122" s="194"/>
      <c r="BL122" s="194"/>
      <c r="BM122" s="194"/>
    </row>
    <row r="123" spans="1:65" s="2" customFormat="1" ht="18" customHeight="1">
      <c r="A123" s="37"/>
      <c r="B123" s="38"/>
      <c r="C123" s="39"/>
      <c r="D123" s="190" t="s">
        <v>118</v>
      </c>
      <c r="E123" s="191"/>
      <c r="F123" s="191"/>
      <c r="G123" s="39"/>
      <c r="H123" s="39"/>
      <c r="I123" s="39"/>
      <c r="J123" s="192">
        <v>0</v>
      </c>
      <c r="K123" s="39"/>
      <c r="L123" s="193"/>
      <c r="M123" s="194"/>
      <c r="N123" s="195" t="s">
        <v>38</v>
      </c>
      <c r="O123" s="194"/>
      <c r="P123" s="194"/>
      <c r="Q123" s="194"/>
      <c r="R123" s="194"/>
      <c r="S123" s="196"/>
      <c r="T123" s="196"/>
      <c r="U123" s="196"/>
      <c r="V123" s="196"/>
      <c r="W123" s="196"/>
      <c r="X123" s="196"/>
      <c r="Y123" s="196"/>
      <c r="Z123" s="196"/>
      <c r="AA123" s="196"/>
      <c r="AB123" s="196"/>
      <c r="AC123" s="196"/>
      <c r="AD123" s="196"/>
      <c r="AE123" s="196"/>
      <c r="AF123" s="194"/>
      <c r="AG123" s="194"/>
      <c r="AH123" s="194"/>
      <c r="AI123" s="194"/>
      <c r="AJ123" s="194"/>
      <c r="AK123" s="194"/>
      <c r="AL123" s="194"/>
      <c r="AM123" s="194"/>
      <c r="AN123" s="194"/>
      <c r="AO123" s="194"/>
      <c r="AP123" s="194"/>
      <c r="AQ123" s="194"/>
      <c r="AR123" s="194"/>
      <c r="AS123" s="194"/>
      <c r="AT123" s="194"/>
      <c r="AU123" s="194"/>
      <c r="AV123" s="194"/>
      <c r="AW123" s="194"/>
      <c r="AX123" s="194"/>
      <c r="AY123" s="197" t="s">
        <v>117</v>
      </c>
      <c r="AZ123" s="194"/>
      <c r="BA123" s="194"/>
      <c r="BB123" s="194"/>
      <c r="BC123" s="194"/>
      <c r="BD123" s="194"/>
      <c r="BE123" s="198">
        <f>IF(N123="základní",J123,0)</f>
        <v>0</v>
      </c>
      <c r="BF123" s="198">
        <f>IF(N123="snížená",J123,0)</f>
        <v>0</v>
      </c>
      <c r="BG123" s="198">
        <f>IF(N123="zákl. přenesená",J123,0)</f>
        <v>0</v>
      </c>
      <c r="BH123" s="198">
        <f>IF(N123="sníž. přenesená",J123,0)</f>
        <v>0</v>
      </c>
      <c r="BI123" s="198">
        <f>IF(N123="nulová",J123,0)</f>
        <v>0</v>
      </c>
      <c r="BJ123" s="197" t="s">
        <v>80</v>
      </c>
      <c r="BK123" s="194"/>
      <c r="BL123" s="194"/>
      <c r="BM123" s="194"/>
    </row>
    <row r="124" spans="1:65" s="2" customFormat="1" ht="18" customHeight="1">
      <c r="A124" s="37"/>
      <c r="B124" s="38"/>
      <c r="C124" s="39"/>
      <c r="D124" s="190" t="s">
        <v>119</v>
      </c>
      <c r="E124" s="191"/>
      <c r="F124" s="191"/>
      <c r="G124" s="39"/>
      <c r="H124" s="39"/>
      <c r="I124" s="39"/>
      <c r="J124" s="192">
        <v>0</v>
      </c>
      <c r="K124" s="39"/>
      <c r="L124" s="193"/>
      <c r="M124" s="194"/>
      <c r="N124" s="195" t="s">
        <v>38</v>
      </c>
      <c r="O124" s="194"/>
      <c r="P124" s="194"/>
      <c r="Q124" s="194"/>
      <c r="R124" s="194"/>
      <c r="S124" s="196"/>
      <c r="T124" s="196"/>
      <c r="U124" s="196"/>
      <c r="V124" s="196"/>
      <c r="W124" s="196"/>
      <c r="X124" s="196"/>
      <c r="Y124" s="196"/>
      <c r="Z124" s="196"/>
      <c r="AA124" s="196"/>
      <c r="AB124" s="196"/>
      <c r="AC124" s="196"/>
      <c r="AD124" s="196"/>
      <c r="AE124" s="196"/>
      <c r="AF124" s="194"/>
      <c r="AG124" s="194"/>
      <c r="AH124" s="194"/>
      <c r="AI124" s="194"/>
      <c r="AJ124" s="194"/>
      <c r="AK124" s="194"/>
      <c r="AL124" s="194"/>
      <c r="AM124" s="194"/>
      <c r="AN124" s="194"/>
      <c r="AO124" s="194"/>
      <c r="AP124" s="194"/>
      <c r="AQ124" s="194"/>
      <c r="AR124" s="194"/>
      <c r="AS124" s="194"/>
      <c r="AT124" s="194"/>
      <c r="AU124" s="194"/>
      <c r="AV124" s="194"/>
      <c r="AW124" s="194"/>
      <c r="AX124" s="194"/>
      <c r="AY124" s="197" t="s">
        <v>117</v>
      </c>
      <c r="AZ124" s="194"/>
      <c r="BA124" s="194"/>
      <c r="BB124" s="194"/>
      <c r="BC124" s="194"/>
      <c r="BD124" s="194"/>
      <c r="BE124" s="198">
        <f>IF(N124="základní",J124,0)</f>
        <v>0</v>
      </c>
      <c r="BF124" s="198">
        <f>IF(N124="snížená",J124,0)</f>
        <v>0</v>
      </c>
      <c r="BG124" s="198">
        <f>IF(N124="zákl. přenesená",J124,0)</f>
        <v>0</v>
      </c>
      <c r="BH124" s="198">
        <f>IF(N124="sníž. přenesená",J124,0)</f>
        <v>0</v>
      </c>
      <c r="BI124" s="198">
        <f>IF(N124="nulová",J124,0)</f>
        <v>0</v>
      </c>
      <c r="BJ124" s="197" t="s">
        <v>80</v>
      </c>
      <c r="BK124" s="194"/>
      <c r="BL124" s="194"/>
      <c r="BM124" s="194"/>
    </row>
    <row r="125" spans="1:65" s="2" customFormat="1" ht="18" customHeight="1">
      <c r="A125" s="37"/>
      <c r="B125" s="38"/>
      <c r="C125" s="39"/>
      <c r="D125" s="190" t="s">
        <v>120</v>
      </c>
      <c r="E125" s="191"/>
      <c r="F125" s="191"/>
      <c r="G125" s="39"/>
      <c r="H125" s="39"/>
      <c r="I125" s="39"/>
      <c r="J125" s="192">
        <v>0</v>
      </c>
      <c r="K125" s="39"/>
      <c r="L125" s="193"/>
      <c r="M125" s="194"/>
      <c r="N125" s="195" t="s">
        <v>38</v>
      </c>
      <c r="O125" s="194"/>
      <c r="P125" s="194"/>
      <c r="Q125" s="194"/>
      <c r="R125" s="194"/>
      <c r="S125" s="196"/>
      <c r="T125" s="196"/>
      <c r="U125" s="196"/>
      <c r="V125" s="196"/>
      <c r="W125" s="196"/>
      <c r="X125" s="196"/>
      <c r="Y125" s="196"/>
      <c r="Z125" s="196"/>
      <c r="AA125" s="196"/>
      <c r="AB125" s="196"/>
      <c r="AC125" s="196"/>
      <c r="AD125" s="196"/>
      <c r="AE125" s="196"/>
      <c r="AF125" s="194"/>
      <c r="AG125" s="194"/>
      <c r="AH125" s="194"/>
      <c r="AI125" s="194"/>
      <c r="AJ125" s="194"/>
      <c r="AK125" s="194"/>
      <c r="AL125" s="194"/>
      <c r="AM125" s="194"/>
      <c r="AN125" s="194"/>
      <c r="AO125" s="194"/>
      <c r="AP125" s="194"/>
      <c r="AQ125" s="194"/>
      <c r="AR125" s="194"/>
      <c r="AS125" s="194"/>
      <c r="AT125" s="194"/>
      <c r="AU125" s="194"/>
      <c r="AV125" s="194"/>
      <c r="AW125" s="194"/>
      <c r="AX125" s="194"/>
      <c r="AY125" s="197" t="s">
        <v>117</v>
      </c>
      <c r="AZ125" s="194"/>
      <c r="BA125" s="194"/>
      <c r="BB125" s="194"/>
      <c r="BC125" s="194"/>
      <c r="BD125" s="194"/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197" t="s">
        <v>80</v>
      </c>
      <c r="BK125" s="194"/>
      <c r="BL125" s="194"/>
      <c r="BM125" s="194"/>
    </row>
    <row r="126" spans="1:65" s="2" customFormat="1" ht="18" customHeight="1">
      <c r="A126" s="37"/>
      <c r="B126" s="38"/>
      <c r="C126" s="39"/>
      <c r="D126" s="190" t="s">
        <v>121</v>
      </c>
      <c r="E126" s="191"/>
      <c r="F126" s="191"/>
      <c r="G126" s="39"/>
      <c r="H126" s="39"/>
      <c r="I126" s="39"/>
      <c r="J126" s="192">
        <v>0</v>
      </c>
      <c r="K126" s="39"/>
      <c r="L126" s="193"/>
      <c r="M126" s="194"/>
      <c r="N126" s="195" t="s">
        <v>38</v>
      </c>
      <c r="O126" s="194"/>
      <c r="P126" s="194"/>
      <c r="Q126" s="194"/>
      <c r="R126" s="194"/>
      <c r="S126" s="196"/>
      <c r="T126" s="196"/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  <c r="AF126" s="194"/>
      <c r="AG126" s="194"/>
      <c r="AH126" s="194"/>
      <c r="AI126" s="194"/>
      <c r="AJ126" s="194"/>
      <c r="AK126" s="194"/>
      <c r="AL126" s="194"/>
      <c r="AM126" s="194"/>
      <c r="AN126" s="194"/>
      <c r="AO126" s="194"/>
      <c r="AP126" s="194"/>
      <c r="AQ126" s="194"/>
      <c r="AR126" s="194"/>
      <c r="AS126" s="194"/>
      <c r="AT126" s="194"/>
      <c r="AU126" s="194"/>
      <c r="AV126" s="194"/>
      <c r="AW126" s="194"/>
      <c r="AX126" s="194"/>
      <c r="AY126" s="197" t="s">
        <v>117</v>
      </c>
      <c r="AZ126" s="194"/>
      <c r="BA126" s="194"/>
      <c r="BB126" s="194"/>
      <c r="BC126" s="194"/>
      <c r="BD126" s="194"/>
      <c r="BE126" s="198">
        <f>IF(N126="základní",J126,0)</f>
        <v>0</v>
      </c>
      <c r="BF126" s="198">
        <f>IF(N126="snížená",J126,0)</f>
        <v>0</v>
      </c>
      <c r="BG126" s="198">
        <f>IF(N126="zákl. přenesená",J126,0)</f>
        <v>0</v>
      </c>
      <c r="BH126" s="198">
        <f>IF(N126="sníž. přenesená",J126,0)</f>
        <v>0</v>
      </c>
      <c r="BI126" s="198">
        <f>IF(N126="nulová",J126,0)</f>
        <v>0</v>
      </c>
      <c r="BJ126" s="197" t="s">
        <v>80</v>
      </c>
      <c r="BK126" s="194"/>
      <c r="BL126" s="194"/>
      <c r="BM126" s="194"/>
    </row>
    <row r="127" spans="1:65" s="2" customFormat="1" ht="18" customHeight="1">
      <c r="A127" s="37"/>
      <c r="B127" s="38"/>
      <c r="C127" s="39"/>
      <c r="D127" s="191" t="s">
        <v>122</v>
      </c>
      <c r="E127" s="39"/>
      <c r="F127" s="39"/>
      <c r="G127" s="39"/>
      <c r="H127" s="39"/>
      <c r="I127" s="39"/>
      <c r="J127" s="192">
        <f>ROUND(J30*T127,2)</f>
        <v>0</v>
      </c>
      <c r="K127" s="39"/>
      <c r="L127" s="193"/>
      <c r="M127" s="194"/>
      <c r="N127" s="195" t="s">
        <v>39</v>
      </c>
      <c r="O127" s="194"/>
      <c r="P127" s="194"/>
      <c r="Q127" s="194"/>
      <c r="R127" s="194"/>
      <c r="S127" s="196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4"/>
      <c r="AG127" s="194"/>
      <c r="AH127" s="194"/>
      <c r="AI127" s="194"/>
      <c r="AJ127" s="194"/>
      <c r="AK127" s="194"/>
      <c r="AL127" s="194"/>
      <c r="AM127" s="194"/>
      <c r="AN127" s="194"/>
      <c r="AO127" s="194"/>
      <c r="AP127" s="194"/>
      <c r="AQ127" s="194"/>
      <c r="AR127" s="194"/>
      <c r="AS127" s="194"/>
      <c r="AT127" s="194"/>
      <c r="AU127" s="194"/>
      <c r="AV127" s="194"/>
      <c r="AW127" s="194"/>
      <c r="AX127" s="194"/>
      <c r="AY127" s="197" t="s">
        <v>123</v>
      </c>
      <c r="AZ127" s="194"/>
      <c r="BA127" s="194"/>
      <c r="BB127" s="194"/>
      <c r="BC127" s="194"/>
      <c r="BD127" s="194"/>
      <c r="BE127" s="198">
        <f>IF(N127="základní",J127,0)</f>
        <v>0</v>
      </c>
      <c r="BF127" s="198">
        <f>IF(N127="snížená",J127,0)</f>
        <v>0</v>
      </c>
      <c r="BG127" s="198">
        <f>IF(N127="zákl. přenesená",J127,0)</f>
        <v>0</v>
      </c>
      <c r="BH127" s="198">
        <f>IF(N127="sníž. přenesená",J127,0)</f>
        <v>0</v>
      </c>
      <c r="BI127" s="198">
        <f>IF(N127="nulová",J127,0)</f>
        <v>0</v>
      </c>
      <c r="BJ127" s="197" t="s">
        <v>82</v>
      </c>
      <c r="BK127" s="194"/>
      <c r="BL127" s="194"/>
      <c r="BM127" s="194"/>
    </row>
    <row r="128" spans="1:31" s="2" customFormat="1" ht="12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29.25" customHeight="1">
      <c r="A129" s="37"/>
      <c r="B129" s="38"/>
      <c r="C129" s="199" t="s">
        <v>124</v>
      </c>
      <c r="D129" s="173"/>
      <c r="E129" s="173"/>
      <c r="F129" s="173"/>
      <c r="G129" s="173"/>
      <c r="H129" s="173"/>
      <c r="I129" s="173"/>
      <c r="J129" s="200">
        <f>ROUND(J96+J121,2)</f>
        <v>0</v>
      </c>
      <c r="K129" s="173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6.95" customHeight="1">
      <c r="A130" s="37"/>
      <c r="B130" s="65"/>
      <c r="C130" s="66"/>
      <c r="D130" s="66"/>
      <c r="E130" s="66"/>
      <c r="F130" s="66"/>
      <c r="G130" s="66"/>
      <c r="H130" s="66"/>
      <c r="I130" s="66"/>
      <c r="J130" s="66"/>
      <c r="K130" s="66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4" spans="1:31" s="2" customFormat="1" ht="6.95" customHeight="1">
      <c r="A134" s="37"/>
      <c r="B134" s="67"/>
      <c r="C134" s="68"/>
      <c r="D134" s="68"/>
      <c r="E134" s="68"/>
      <c r="F134" s="68"/>
      <c r="G134" s="68"/>
      <c r="H134" s="68"/>
      <c r="I134" s="68"/>
      <c r="J134" s="68"/>
      <c r="K134" s="68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24.95" customHeight="1">
      <c r="A135" s="37"/>
      <c r="B135" s="38"/>
      <c r="C135" s="22" t="s">
        <v>125</v>
      </c>
      <c r="D135" s="39"/>
      <c r="E135" s="39"/>
      <c r="F135" s="39"/>
      <c r="G135" s="39"/>
      <c r="H135" s="39"/>
      <c r="I135" s="39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6.95" customHeight="1">
      <c r="A136" s="37"/>
      <c r="B136" s="38"/>
      <c r="C136" s="39"/>
      <c r="D136" s="39"/>
      <c r="E136" s="39"/>
      <c r="F136" s="39"/>
      <c r="G136" s="39"/>
      <c r="H136" s="39"/>
      <c r="I136" s="39"/>
      <c r="J136" s="39"/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12" customHeight="1">
      <c r="A137" s="37"/>
      <c r="B137" s="38"/>
      <c r="C137" s="31" t="s">
        <v>16</v>
      </c>
      <c r="D137" s="39"/>
      <c r="E137" s="39"/>
      <c r="F137" s="39"/>
      <c r="G137" s="39"/>
      <c r="H137" s="39"/>
      <c r="I137" s="39"/>
      <c r="J137" s="39"/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16.5" customHeight="1">
      <c r="A138" s="37"/>
      <c r="B138" s="38"/>
      <c r="C138" s="39"/>
      <c r="D138" s="39"/>
      <c r="E138" s="171" t="str">
        <f>E7</f>
        <v>1650 - Rumburk - rekonstrukce mostu evidenční číslo 31</v>
      </c>
      <c r="F138" s="31"/>
      <c r="G138" s="31"/>
      <c r="H138" s="31"/>
      <c r="I138" s="39"/>
      <c r="J138" s="39"/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2" customFormat="1" ht="12" customHeight="1">
      <c r="A139" s="37"/>
      <c r="B139" s="38"/>
      <c r="C139" s="31" t="s">
        <v>84</v>
      </c>
      <c r="D139" s="39"/>
      <c r="E139" s="39"/>
      <c r="F139" s="39"/>
      <c r="G139" s="39"/>
      <c r="H139" s="39"/>
      <c r="I139" s="39"/>
      <c r="J139" s="39"/>
      <c r="K139" s="39"/>
      <c r="L139" s="62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:31" s="2" customFormat="1" ht="16.5" customHeight="1">
      <c r="A140" s="37"/>
      <c r="B140" s="38"/>
      <c r="C140" s="39"/>
      <c r="D140" s="39"/>
      <c r="E140" s="75" t="str">
        <f>E9</f>
        <v>1650 - Rumburk - rekonstr...</v>
      </c>
      <c r="F140" s="39"/>
      <c r="G140" s="39"/>
      <c r="H140" s="39"/>
      <c r="I140" s="39"/>
      <c r="J140" s="39"/>
      <c r="K140" s="39"/>
      <c r="L140" s="62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 s="2" customFormat="1" ht="6.95" customHeight="1">
      <c r="A141" s="37"/>
      <c r="B141" s="38"/>
      <c r="C141" s="39"/>
      <c r="D141" s="39"/>
      <c r="E141" s="39"/>
      <c r="F141" s="39"/>
      <c r="G141" s="39"/>
      <c r="H141" s="39"/>
      <c r="I141" s="39"/>
      <c r="J141" s="39"/>
      <c r="K141" s="39"/>
      <c r="L141" s="62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1:31" s="2" customFormat="1" ht="12" customHeight="1">
      <c r="A142" s="37"/>
      <c r="B142" s="38"/>
      <c r="C142" s="31" t="s">
        <v>20</v>
      </c>
      <c r="D142" s="39"/>
      <c r="E142" s="39"/>
      <c r="F142" s="26" t="str">
        <f>F12</f>
        <v xml:space="preserve"> </v>
      </c>
      <c r="G142" s="39"/>
      <c r="H142" s="39"/>
      <c r="I142" s="31" t="s">
        <v>22</v>
      </c>
      <c r="J142" s="78" t="str">
        <f>IF(J12="","",J12)</f>
        <v>26. 2. 2021</v>
      </c>
      <c r="K142" s="39"/>
      <c r="L142" s="62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1:31" s="2" customFormat="1" ht="6.95" customHeight="1">
      <c r="A143" s="37"/>
      <c r="B143" s="38"/>
      <c r="C143" s="39"/>
      <c r="D143" s="39"/>
      <c r="E143" s="39"/>
      <c r="F143" s="39"/>
      <c r="G143" s="39"/>
      <c r="H143" s="39"/>
      <c r="I143" s="39"/>
      <c r="J143" s="39"/>
      <c r="K143" s="39"/>
      <c r="L143" s="62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pans="1:31" s="2" customFormat="1" ht="15.15" customHeight="1">
      <c r="A144" s="37"/>
      <c r="B144" s="38"/>
      <c r="C144" s="31" t="s">
        <v>24</v>
      </c>
      <c r="D144" s="39"/>
      <c r="E144" s="39"/>
      <c r="F144" s="26" t="str">
        <f>E15</f>
        <v xml:space="preserve"> </v>
      </c>
      <c r="G144" s="39"/>
      <c r="H144" s="39"/>
      <c r="I144" s="31" t="s">
        <v>29</v>
      </c>
      <c r="J144" s="35" t="str">
        <f>E21</f>
        <v xml:space="preserve"> </v>
      </c>
      <c r="K144" s="39"/>
      <c r="L144" s="62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spans="1:31" s="2" customFormat="1" ht="15.15" customHeight="1">
      <c r="A145" s="37"/>
      <c r="B145" s="38"/>
      <c r="C145" s="31" t="s">
        <v>27</v>
      </c>
      <c r="D145" s="39"/>
      <c r="E145" s="39"/>
      <c r="F145" s="26" t="str">
        <f>IF(E18="","",E18)</f>
        <v>Vyplň údaj</v>
      </c>
      <c r="G145" s="39"/>
      <c r="H145" s="39"/>
      <c r="I145" s="31" t="s">
        <v>31</v>
      </c>
      <c r="J145" s="35" t="str">
        <f>E24</f>
        <v xml:space="preserve"> </v>
      </c>
      <c r="K145" s="39"/>
      <c r="L145" s="62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spans="1:31" s="2" customFormat="1" ht="10.3" customHeight="1">
      <c r="A146" s="37"/>
      <c r="B146" s="38"/>
      <c r="C146" s="39"/>
      <c r="D146" s="39"/>
      <c r="E146" s="39"/>
      <c r="F146" s="39"/>
      <c r="G146" s="39"/>
      <c r="H146" s="39"/>
      <c r="I146" s="39"/>
      <c r="J146" s="39"/>
      <c r="K146" s="39"/>
      <c r="L146" s="62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  <row r="147" spans="1:31" s="11" customFormat="1" ht="29.25" customHeight="1">
      <c r="A147" s="201"/>
      <c r="B147" s="202"/>
      <c r="C147" s="203" t="s">
        <v>126</v>
      </c>
      <c r="D147" s="204" t="s">
        <v>58</v>
      </c>
      <c r="E147" s="204" t="s">
        <v>54</v>
      </c>
      <c r="F147" s="204" t="s">
        <v>55</v>
      </c>
      <c r="G147" s="204" t="s">
        <v>127</v>
      </c>
      <c r="H147" s="204" t="s">
        <v>128</v>
      </c>
      <c r="I147" s="204" t="s">
        <v>129</v>
      </c>
      <c r="J147" s="205" t="s">
        <v>90</v>
      </c>
      <c r="K147" s="206" t="s">
        <v>130</v>
      </c>
      <c r="L147" s="207"/>
      <c r="M147" s="99" t="s">
        <v>1</v>
      </c>
      <c r="N147" s="100" t="s">
        <v>37</v>
      </c>
      <c r="O147" s="100" t="s">
        <v>131</v>
      </c>
      <c r="P147" s="100" t="s">
        <v>132</v>
      </c>
      <c r="Q147" s="100" t="s">
        <v>133</v>
      </c>
      <c r="R147" s="100" t="s">
        <v>134</v>
      </c>
      <c r="S147" s="100" t="s">
        <v>135</v>
      </c>
      <c r="T147" s="101" t="s">
        <v>136</v>
      </c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</row>
    <row r="148" spans="1:63" s="2" customFormat="1" ht="22.8" customHeight="1">
      <c r="A148" s="37"/>
      <c r="B148" s="38"/>
      <c r="C148" s="106" t="s">
        <v>137</v>
      </c>
      <c r="D148" s="39"/>
      <c r="E148" s="39"/>
      <c r="F148" s="39"/>
      <c r="G148" s="39"/>
      <c r="H148" s="39"/>
      <c r="I148" s="39"/>
      <c r="J148" s="208">
        <f>BK148</f>
        <v>0</v>
      </c>
      <c r="K148" s="39"/>
      <c r="L148" s="43"/>
      <c r="M148" s="102"/>
      <c r="N148" s="209"/>
      <c r="O148" s="103"/>
      <c r="P148" s="210">
        <f>P149+P278+P304+P308</f>
        <v>0</v>
      </c>
      <c r="Q148" s="103"/>
      <c r="R148" s="210">
        <f>R149+R278+R304+R308</f>
        <v>9.821340000000001</v>
      </c>
      <c r="S148" s="103"/>
      <c r="T148" s="211">
        <f>T149+T278+T304+T308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72</v>
      </c>
      <c r="AU148" s="16" t="s">
        <v>92</v>
      </c>
      <c r="BK148" s="212">
        <f>BK149+BK278+BK304+BK308</f>
        <v>0</v>
      </c>
    </row>
    <row r="149" spans="1:63" s="12" customFormat="1" ht="25.9" customHeight="1">
      <c r="A149" s="12"/>
      <c r="B149" s="213"/>
      <c r="C149" s="214"/>
      <c r="D149" s="215" t="s">
        <v>72</v>
      </c>
      <c r="E149" s="216" t="s">
        <v>138</v>
      </c>
      <c r="F149" s="216" t="s">
        <v>139</v>
      </c>
      <c r="G149" s="214"/>
      <c r="H149" s="214"/>
      <c r="I149" s="217"/>
      <c r="J149" s="218">
        <f>BK149</f>
        <v>0</v>
      </c>
      <c r="K149" s="214"/>
      <c r="L149" s="219"/>
      <c r="M149" s="220"/>
      <c r="N149" s="221"/>
      <c r="O149" s="221"/>
      <c r="P149" s="222">
        <f>P150+P171+P190+P209+P218+P225+P229+P233+P264+P274</f>
        <v>0</v>
      </c>
      <c r="Q149" s="221"/>
      <c r="R149" s="222">
        <f>R150+R171+R190+R209+R218+R225+R229+R233+R264+R274</f>
        <v>9.799840000000001</v>
      </c>
      <c r="S149" s="221"/>
      <c r="T149" s="223">
        <f>T150+T171+T190+T209+T218+T225+T229+T233+T264+T274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4" t="s">
        <v>80</v>
      </c>
      <c r="AT149" s="225" t="s">
        <v>72</v>
      </c>
      <c r="AU149" s="225" t="s">
        <v>73</v>
      </c>
      <c r="AY149" s="224" t="s">
        <v>140</v>
      </c>
      <c r="BK149" s="226">
        <f>BK150+BK171+BK190+BK209+BK218+BK225+BK229+BK233+BK264+BK274</f>
        <v>0</v>
      </c>
    </row>
    <row r="150" spans="1:63" s="12" customFormat="1" ht="22.8" customHeight="1">
      <c r="A150" s="12"/>
      <c r="B150" s="213"/>
      <c r="C150" s="214"/>
      <c r="D150" s="215" t="s">
        <v>72</v>
      </c>
      <c r="E150" s="227" t="s">
        <v>80</v>
      </c>
      <c r="F150" s="227" t="s">
        <v>141</v>
      </c>
      <c r="G150" s="214"/>
      <c r="H150" s="214"/>
      <c r="I150" s="217"/>
      <c r="J150" s="228">
        <f>BK150</f>
        <v>0</v>
      </c>
      <c r="K150" s="214"/>
      <c r="L150" s="219"/>
      <c r="M150" s="220"/>
      <c r="N150" s="221"/>
      <c r="O150" s="221"/>
      <c r="P150" s="222">
        <f>SUM(P151:P170)</f>
        <v>0</v>
      </c>
      <c r="Q150" s="221"/>
      <c r="R150" s="222">
        <f>SUM(R151:R170)</f>
        <v>0</v>
      </c>
      <c r="S150" s="221"/>
      <c r="T150" s="223">
        <f>SUM(T151:T170)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4" t="s">
        <v>80</v>
      </c>
      <c r="AT150" s="225" t="s">
        <v>72</v>
      </c>
      <c r="AU150" s="225" t="s">
        <v>80</v>
      </c>
      <c r="AY150" s="224" t="s">
        <v>140</v>
      </c>
      <c r="BK150" s="226">
        <f>SUM(BK151:BK170)</f>
        <v>0</v>
      </c>
    </row>
    <row r="151" spans="1:65" s="2" customFormat="1" ht="21.75" customHeight="1">
      <c r="A151" s="37"/>
      <c r="B151" s="38"/>
      <c r="C151" s="229" t="s">
        <v>142</v>
      </c>
      <c r="D151" s="229" t="s">
        <v>143</v>
      </c>
      <c r="E151" s="230" t="s">
        <v>144</v>
      </c>
      <c r="F151" s="231" t="s">
        <v>145</v>
      </c>
      <c r="G151" s="232" t="s">
        <v>146</v>
      </c>
      <c r="H151" s="233">
        <v>30</v>
      </c>
      <c r="I151" s="234"/>
      <c r="J151" s="235">
        <f>ROUND(I151*H151,2)</f>
        <v>0</v>
      </c>
      <c r="K151" s="236"/>
      <c r="L151" s="43"/>
      <c r="M151" s="237" t="s">
        <v>1</v>
      </c>
      <c r="N151" s="238" t="s">
        <v>38</v>
      </c>
      <c r="O151" s="90"/>
      <c r="P151" s="239">
        <f>O151*H151</f>
        <v>0</v>
      </c>
      <c r="Q151" s="239">
        <v>0</v>
      </c>
      <c r="R151" s="239">
        <f>Q151*H151</f>
        <v>0</v>
      </c>
      <c r="S151" s="239">
        <v>0</v>
      </c>
      <c r="T151" s="240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41" t="s">
        <v>147</v>
      </c>
      <c r="AT151" s="241" t="s">
        <v>143</v>
      </c>
      <c r="AU151" s="241" t="s">
        <v>82</v>
      </c>
      <c r="AY151" s="16" t="s">
        <v>140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6" t="s">
        <v>80</v>
      </c>
      <c r="BK151" s="242">
        <f>ROUND(I151*H151,2)</f>
        <v>0</v>
      </c>
      <c r="BL151" s="16" t="s">
        <v>147</v>
      </c>
      <c r="BM151" s="241" t="s">
        <v>82</v>
      </c>
    </row>
    <row r="152" spans="1:47" s="2" customFormat="1" ht="12">
      <c r="A152" s="37"/>
      <c r="B152" s="38"/>
      <c r="C152" s="39"/>
      <c r="D152" s="243" t="s">
        <v>148</v>
      </c>
      <c r="E152" s="39"/>
      <c r="F152" s="244" t="s">
        <v>149</v>
      </c>
      <c r="G152" s="39"/>
      <c r="H152" s="39"/>
      <c r="I152" s="196"/>
      <c r="J152" s="39"/>
      <c r="K152" s="39"/>
      <c r="L152" s="43"/>
      <c r="M152" s="245"/>
      <c r="N152" s="246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148</v>
      </c>
      <c r="AU152" s="16" t="s">
        <v>82</v>
      </c>
    </row>
    <row r="153" spans="1:65" s="2" customFormat="1" ht="21.75" customHeight="1">
      <c r="A153" s="37"/>
      <c r="B153" s="38"/>
      <c r="C153" s="229" t="s">
        <v>150</v>
      </c>
      <c r="D153" s="229" t="s">
        <v>143</v>
      </c>
      <c r="E153" s="230" t="s">
        <v>151</v>
      </c>
      <c r="F153" s="231" t="s">
        <v>152</v>
      </c>
      <c r="G153" s="232" t="s">
        <v>153</v>
      </c>
      <c r="H153" s="233">
        <v>62</v>
      </c>
      <c r="I153" s="234"/>
      <c r="J153" s="235">
        <f>ROUND(I153*H153,2)</f>
        <v>0</v>
      </c>
      <c r="K153" s="236"/>
      <c r="L153" s="43"/>
      <c r="M153" s="237" t="s">
        <v>1</v>
      </c>
      <c r="N153" s="238" t="s">
        <v>38</v>
      </c>
      <c r="O153" s="90"/>
      <c r="P153" s="239">
        <f>O153*H153</f>
        <v>0</v>
      </c>
      <c r="Q153" s="239">
        <v>0</v>
      </c>
      <c r="R153" s="239">
        <f>Q153*H153</f>
        <v>0</v>
      </c>
      <c r="S153" s="239">
        <v>0</v>
      </c>
      <c r="T153" s="240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41" t="s">
        <v>147</v>
      </c>
      <c r="AT153" s="241" t="s">
        <v>143</v>
      </c>
      <c r="AU153" s="241" t="s">
        <v>82</v>
      </c>
      <c r="AY153" s="16" t="s">
        <v>140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6" t="s">
        <v>80</v>
      </c>
      <c r="BK153" s="242">
        <f>ROUND(I153*H153,2)</f>
        <v>0</v>
      </c>
      <c r="BL153" s="16" t="s">
        <v>147</v>
      </c>
      <c r="BM153" s="241" t="s">
        <v>147</v>
      </c>
    </row>
    <row r="154" spans="1:47" s="2" customFormat="1" ht="12">
      <c r="A154" s="37"/>
      <c r="B154" s="38"/>
      <c r="C154" s="39"/>
      <c r="D154" s="243" t="s">
        <v>148</v>
      </c>
      <c r="E154" s="39"/>
      <c r="F154" s="244" t="s">
        <v>154</v>
      </c>
      <c r="G154" s="39"/>
      <c r="H154" s="39"/>
      <c r="I154" s="196"/>
      <c r="J154" s="39"/>
      <c r="K154" s="39"/>
      <c r="L154" s="43"/>
      <c r="M154" s="245"/>
      <c r="N154" s="246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148</v>
      </c>
      <c r="AU154" s="16" t="s">
        <v>82</v>
      </c>
    </row>
    <row r="155" spans="1:65" s="2" customFormat="1" ht="33" customHeight="1">
      <c r="A155" s="37"/>
      <c r="B155" s="38"/>
      <c r="C155" s="229" t="s">
        <v>155</v>
      </c>
      <c r="D155" s="229" t="s">
        <v>143</v>
      </c>
      <c r="E155" s="230" t="s">
        <v>156</v>
      </c>
      <c r="F155" s="231" t="s">
        <v>157</v>
      </c>
      <c r="G155" s="232" t="s">
        <v>146</v>
      </c>
      <c r="H155" s="233">
        <v>42.8</v>
      </c>
      <c r="I155" s="234"/>
      <c r="J155" s="235">
        <f>ROUND(I155*H155,2)</f>
        <v>0</v>
      </c>
      <c r="K155" s="236"/>
      <c r="L155" s="43"/>
      <c r="M155" s="237" t="s">
        <v>1</v>
      </c>
      <c r="N155" s="238" t="s">
        <v>38</v>
      </c>
      <c r="O155" s="90"/>
      <c r="P155" s="239">
        <f>O155*H155</f>
        <v>0</v>
      </c>
      <c r="Q155" s="239">
        <v>0</v>
      </c>
      <c r="R155" s="239">
        <f>Q155*H155</f>
        <v>0</v>
      </c>
      <c r="S155" s="239">
        <v>0</v>
      </c>
      <c r="T155" s="240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41" t="s">
        <v>147</v>
      </c>
      <c r="AT155" s="241" t="s">
        <v>143</v>
      </c>
      <c r="AU155" s="241" t="s">
        <v>82</v>
      </c>
      <c r="AY155" s="16" t="s">
        <v>140</v>
      </c>
      <c r="BE155" s="242">
        <f>IF(N155="základní",J155,0)</f>
        <v>0</v>
      </c>
      <c r="BF155" s="242">
        <f>IF(N155="snížená",J155,0)</f>
        <v>0</v>
      </c>
      <c r="BG155" s="242">
        <f>IF(N155="zákl. přenesená",J155,0)</f>
        <v>0</v>
      </c>
      <c r="BH155" s="242">
        <f>IF(N155="sníž. přenesená",J155,0)</f>
        <v>0</v>
      </c>
      <c r="BI155" s="242">
        <f>IF(N155="nulová",J155,0)</f>
        <v>0</v>
      </c>
      <c r="BJ155" s="16" t="s">
        <v>80</v>
      </c>
      <c r="BK155" s="242">
        <f>ROUND(I155*H155,2)</f>
        <v>0</v>
      </c>
      <c r="BL155" s="16" t="s">
        <v>147</v>
      </c>
      <c r="BM155" s="241" t="s">
        <v>158</v>
      </c>
    </row>
    <row r="156" spans="1:47" s="2" customFormat="1" ht="12">
      <c r="A156" s="37"/>
      <c r="B156" s="38"/>
      <c r="C156" s="39"/>
      <c r="D156" s="243" t="s">
        <v>148</v>
      </c>
      <c r="E156" s="39"/>
      <c r="F156" s="244" t="s">
        <v>159</v>
      </c>
      <c r="G156" s="39"/>
      <c r="H156" s="39"/>
      <c r="I156" s="196"/>
      <c r="J156" s="39"/>
      <c r="K156" s="39"/>
      <c r="L156" s="43"/>
      <c r="M156" s="245"/>
      <c r="N156" s="246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148</v>
      </c>
      <c r="AU156" s="16" t="s">
        <v>82</v>
      </c>
    </row>
    <row r="157" spans="1:65" s="2" customFormat="1" ht="33" customHeight="1">
      <c r="A157" s="37"/>
      <c r="B157" s="38"/>
      <c r="C157" s="229" t="s">
        <v>160</v>
      </c>
      <c r="D157" s="229" t="s">
        <v>143</v>
      </c>
      <c r="E157" s="230" t="s">
        <v>161</v>
      </c>
      <c r="F157" s="231" t="s">
        <v>162</v>
      </c>
      <c r="G157" s="232" t="s">
        <v>146</v>
      </c>
      <c r="H157" s="233">
        <v>60</v>
      </c>
      <c r="I157" s="234"/>
      <c r="J157" s="235">
        <f>ROUND(I157*H157,2)</f>
        <v>0</v>
      </c>
      <c r="K157" s="236"/>
      <c r="L157" s="43"/>
      <c r="M157" s="237" t="s">
        <v>1</v>
      </c>
      <c r="N157" s="238" t="s">
        <v>38</v>
      </c>
      <c r="O157" s="90"/>
      <c r="P157" s="239">
        <f>O157*H157</f>
        <v>0</v>
      </c>
      <c r="Q157" s="239">
        <v>0</v>
      </c>
      <c r="R157" s="239">
        <f>Q157*H157</f>
        <v>0</v>
      </c>
      <c r="S157" s="239">
        <v>0</v>
      </c>
      <c r="T157" s="240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41" t="s">
        <v>147</v>
      </c>
      <c r="AT157" s="241" t="s">
        <v>143</v>
      </c>
      <c r="AU157" s="241" t="s">
        <v>82</v>
      </c>
      <c r="AY157" s="16" t="s">
        <v>140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6" t="s">
        <v>80</v>
      </c>
      <c r="BK157" s="242">
        <f>ROUND(I157*H157,2)</f>
        <v>0</v>
      </c>
      <c r="BL157" s="16" t="s">
        <v>147</v>
      </c>
      <c r="BM157" s="241" t="s">
        <v>163</v>
      </c>
    </row>
    <row r="158" spans="1:47" s="2" customFormat="1" ht="12">
      <c r="A158" s="37"/>
      <c r="B158" s="38"/>
      <c r="C158" s="39"/>
      <c r="D158" s="243" t="s">
        <v>148</v>
      </c>
      <c r="E158" s="39"/>
      <c r="F158" s="244" t="s">
        <v>164</v>
      </c>
      <c r="G158" s="39"/>
      <c r="H158" s="39"/>
      <c r="I158" s="196"/>
      <c r="J158" s="39"/>
      <c r="K158" s="39"/>
      <c r="L158" s="43"/>
      <c r="M158" s="245"/>
      <c r="N158" s="246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148</v>
      </c>
      <c r="AU158" s="16" t="s">
        <v>82</v>
      </c>
    </row>
    <row r="159" spans="1:65" s="2" customFormat="1" ht="33" customHeight="1">
      <c r="A159" s="37"/>
      <c r="B159" s="38"/>
      <c r="C159" s="229" t="s">
        <v>165</v>
      </c>
      <c r="D159" s="229" t="s">
        <v>143</v>
      </c>
      <c r="E159" s="230" t="s">
        <v>166</v>
      </c>
      <c r="F159" s="231" t="s">
        <v>167</v>
      </c>
      <c r="G159" s="232" t="s">
        <v>146</v>
      </c>
      <c r="H159" s="233">
        <v>18</v>
      </c>
      <c r="I159" s="234"/>
      <c r="J159" s="235">
        <f>ROUND(I159*H159,2)</f>
        <v>0</v>
      </c>
      <c r="K159" s="236"/>
      <c r="L159" s="43"/>
      <c r="M159" s="237" t="s">
        <v>1</v>
      </c>
      <c r="N159" s="238" t="s">
        <v>38</v>
      </c>
      <c r="O159" s="90"/>
      <c r="P159" s="239">
        <f>O159*H159</f>
        <v>0</v>
      </c>
      <c r="Q159" s="239">
        <v>0</v>
      </c>
      <c r="R159" s="239">
        <f>Q159*H159</f>
        <v>0</v>
      </c>
      <c r="S159" s="239">
        <v>0</v>
      </c>
      <c r="T159" s="24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41" t="s">
        <v>147</v>
      </c>
      <c r="AT159" s="241" t="s">
        <v>143</v>
      </c>
      <c r="AU159" s="241" t="s">
        <v>82</v>
      </c>
      <c r="AY159" s="16" t="s">
        <v>140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6" t="s">
        <v>80</v>
      </c>
      <c r="BK159" s="242">
        <f>ROUND(I159*H159,2)</f>
        <v>0</v>
      </c>
      <c r="BL159" s="16" t="s">
        <v>147</v>
      </c>
      <c r="BM159" s="241" t="s">
        <v>168</v>
      </c>
    </row>
    <row r="160" spans="1:47" s="2" customFormat="1" ht="12">
      <c r="A160" s="37"/>
      <c r="B160" s="38"/>
      <c r="C160" s="39"/>
      <c r="D160" s="243" t="s">
        <v>148</v>
      </c>
      <c r="E160" s="39"/>
      <c r="F160" s="244" t="s">
        <v>169</v>
      </c>
      <c r="G160" s="39"/>
      <c r="H160" s="39"/>
      <c r="I160" s="196"/>
      <c r="J160" s="39"/>
      <c r="K160" s="39"/>
      <c r="L160" s="43"/>
      <c r="M160" s="245"/>
      <c r="N160" s="246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148</v>
      </c>
      <c r="AU160" s="16" t="s">
        <v>82</v>
      </c>
    </row>
    <row r="161" spans="1:65" s="2" customFormat="1" ht="16.5" customHeight="1">
      <c r="A161" s="37"/>
      <c r="B161" s="38"/>
      <c r="C161" s="229" t="s">
        <v>170</v>
      </c>
      <c r="D161" s="229" t="s">
        <v>143</v>
      </c>
      <c r="E161" s="230" t="s">
        <v>171</v>
      </c>
      <c r="F161" s="231" t="s">
        <v>172</v>
      </c>
      <c r="G161" s="232" t="s">
        <v>146</v>
      </c>
      <c r="H161" s="233">
        <v>60</v>
      </c>
      <c r="I161" s="234"/>
      <c r="J161" s="235">
        <f>ROUND(I161*H161,2)</f>
        <v>0</v>
      </c>
      <c r="K161" s="236"/>
      <c r="L161" s="43"/>
      <c r="M161" s="237" t="s">
        <v>1</v>
      </c>
      <c r="N161" s="238" t="s">
        <v>38</v>
      </c>
      <c r="O161" s="90"/>
      <c r="P161" s="239">
        <f>O161*H161</f>
        <v>0</v>
      </c>
      <c r="Q161" s="239">
        <v>0</v>
      </c>
      <c r="R161" s="239">
        <f>Q161*H161</f>
        <v>0</v>
      </c>
      <c r="S161" s="239">
        <v>0</v>
      </c>
      <c r="T161" s="24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41" t="s">
        <v>147</v>
      </c>
      <c r="AT161" s="241" t="s">
        <v>143</v>
      </c>
      <c r="AU161" s="241" t="s">
        <v>82</v>
      </c>
      <c r="AY161" s="16" t="s">
        <v>140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6" t="s">
        <v>80</v>
      </c>
      <c r="BK161" s="242">
        <f>ROUND(I161*H161,2)</f>
        <v>0</v>
      </c>
      <c r="BL161" s="16" t="s">
        <v>147</v>
      </c>
      <c r="BM161" s="241" t="s">
        <v>173</v>
      </c>
    </row>
    <row r="162" spans="1:47" s="2" customFormat="1" ht="12">
      <c r="A162" s="37"/>
      <c r="B162" s="38"/>
      <c r="C162" s="39"/>
      <c r="D162" s="243" t="s">
        <v>148</v>
      </c>
      <c r="E162" s="39"/>
      <c r="F162" s="244" t="s">
        <v>174</v>
      </c>
      <c r="G162" s="39"/>
      <c r="H162" s="39"/>
      <c r="I162" s="196"/>
      <c r="J162" s="39"/>
      <c r="K162" s="39"/>
      <c r="L162" s="43"/>
      <c r="M162" s="245"/>
      <c r="N162" s="246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148</v>
      </c>
      <c r="AU162" s="16" t="s">
        <v>82</v>
      </c>
    </row>
    <row r="163" spans="1:65" s="2" customFormat="1" ht="21.75" customHeight="1">
      <c r="A163" s="37"/>
      <c r="B163" s="38"/>
      <c r="C163" s="229" t="s">
        <v>175</v>
      </c>
      <c r="D163" s="229" t="s">
        <v>143</v>
      </c>
      <c r="E163" s="230" t="s">
        <v>176</v>
      </c>
      <c r="F163" s="231" t="s">
        <v>177</v>
      </c>
      <c r="G163" s="232" t="s">
        <v>146</v>
      </c>
      <c r="H163" s="233">
        <v>18.8</v>
      </c>
      <c r="I163" s="234"/>
      <c r="J163" s="235">
        <f>ROUND(I163*H163,2)</f>
        <v>0</v>
      </c>
      <c r="K163" s="236"/>
      <c r="L163" s="43"/>
      <c r="M163" s="237" t="s">
        <v>1</v>
      </c>
      <c r="N163" s="238" t="s">
        <v>38</v>
      </c>
      <c r="O163" s="90"/>
      <c r="P163" s="239">
        <f>O163*H163</f>
        <v>0</v>
      </c>
      <c r="Q163" s="239">
        <v>0</v>
      </c>
      <c r="R163" s="239">
        <f>Q163*H163</f>
        <v>0</v>
      </c>
      <c r="S163" s="239">
        <v>0</v>
      </c>
      <c r="T163" s="240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41" t="s">
        <v>147</v>
      </c>
      <c r="AT163" s="241" t="s">
        <v>143</v>
      </c>
      <c r="AU163" s="241" t="s">
        <v>82</v>
      </c>
      <c r="AY163" s="16" t="s">
        <v>140</v>
      </c>
      <c r="BE163" s="242">
        <f>IF(N163="základní",J163,0)</f>
        <v>0</v>
      </c>
      <c r="BF163" s="242">
        <f>IF(N163="snížená",J163,0)</f>
        <v>0</v>
      </c>
      <c r="BG163" s="242">
        <f>IF(N163="zákl. přenesená",J163,0)</f>
        <v>0</v>
      </c>
      <c r="BH163" s="242">
        <f>IF(N163="sníž. přenesená",J163,0)</f>
        <v>0</v>
      </c>
      <c r="BI163" s="242">
        <f>IF(N163="nulová",J163,0)</f>
        <v>0</v>
      </c>
      <c r="BJ163" s="16" t="s">
        <v>80</v>
      </c>
      <c r="BK163" s="242">
        <f>ROUND(I163*H163,2)</f>
        <v>0</v>
      </c>
      <c r="BL163" s="16" t="s">
        <v>147</v>
      </c>
      <c r="BM163" s="241" t="s">
        <v>178</v>
      </c>
    </row>
    <row r="164" spans="1:47" s="2" customFormat="1" ht="12">
      <c r="A164" s="37"/>
      <c r="B164" s="38"/>
      <c r="C164" s="39"/>
      <c r="D164" s="243" t="s">
        <v>148</v>
      </c>
      <c r="E164" s="39"/>
      <c r="F164" s="244" t="s">
        <v>179</v>
      </c>
      <c r="G164" s="39"/>
      <c r="H164" s="39"/>
      <c r="I164" s="196"/>
      <c r="J164" s="39"/>
      <c r="K164" s="39"/>
      <c r="L164" s="43"/>
      <c r="M164" s="245"/>
      <c r="N164" s="246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148</v>
      </c>
      <c r="AU164" s="16" t="s">
        <v>82</v>
      </c>
    </row>
    <row r="165" spans="1:65" s="2" customFormat="1" ht="21.75" customHeight="1">
      <c r="A165" s="37"/>
      <c r="B165" s="38"/>
      <c r="C165" s="229" t="s">
        <v>180</v>
      </c>
      <c r="D165" s="229" t="s">
        <v>143</v>
      </c>
      <c r="E165" s="230" t="s">
        <v>181</v>
      </c>
      <c r="F165" s="231" t="s">
        <v>182</v>
      </c>
      <c r="G165" s="232" t="s">
        <v>153</v>
      </c>
      <c r="H165" s="233">
        <v>60</v>
      </c>
      <c r="I165" s="234"/>
      <c r="J165" s="235">
        <f>ROUND(I165*H165,2)</f>
        <v>0</v>
      </c>
      <c r="K165" s="236"/>
      <c r="L165" s="43"/>
      <c r="M165" s="237" t="s">
        <v>1</v>
      </c>
      <c r="N165" s="238" t="s">
        <v>38</v>
      </c>
      <c r="O165" s="90"/>
      <c r="P165" s="239">
        <f>O165*H165</f>
        <v>0</v>
      </c>
      <c r="Q165" s="239">
        <v>0</v>
      </c>
      <c r="R165" s="239">
        <f>Q165*H165</f>
        <v>0</v>
      </c>
      <c r="S165" s="239">
        <v>0</v>
      </c>
      <c r="T165" s="240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41" t="s">
        <v>147</v>
      </c>
      <c r="AT165" s="241" t="s">
        <v>143</v>
      </c>
      <c r="AU165" s="241" t="s">
        <v>82</v>
      </c>
      <c r="AY165" s="16" t="s">
        <v>140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6" t="s">
        <v>80</v>
      </c>
      <c r="BK165" s="242">
        <f>ROUND(I165*H165,2)</f>
        <v>0</v>
      </c>
      <c r="BL165" s="16" t="s">
        <v>147</v>
      </c>
      <c r="BM165" s="241" t="s">
        <v>183</v>
      </c>
    </row>
    <row r="166" spans="1:47" s="2" customFormat="1" ht="12">
      <c r="A166" s="37"/>
      <c r="B166" s="38"/>
      <c r="C166" s="39"/>
      <c r="D166" s="243" t="s">
        <v>148</v>
      </c>
      <c r="E166" s="39"/>
      <c r="F166" s="244" t="s">
        <v>184</v>
      </c>
      <c r="G166" s="39"/>
      <c r="H166" s="39"/>
      <c r="I166" s="196"/>
      <c r="J166" s="39"/>
      <c r="K166" s="39"/>
      <c r="L166" s="43"/>
      <c r="M166" s="245"/>
      <c r="N166" s="246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148</v>
      </c>
      <c r="AU166" s="16" t="s">
        <v>82</v>
      </c>
    </row>
    <row r="167" spans="1:65" s="2" customFormat="1" ht="21.75" customHeight="1">
      <c r="A167" s="37"/>
      <c r="B167" s="38"/>
      <c r="C167" s="229" t="s">
        <v>147</v>
      </c>
      <c r="D167" s="229" t="s">
        <v>143</v>
      </c>
      <c r="E167" s="230" t="s">
        <v>185</v>
      </c>
      <c r="F167" s="231" t="s">
        <v>186</v>
      </c>
      <c r="G167" s="232" t="s">
        <v>153</v>
      </c>
      <c r="H167" s="233">
        <v>28</v>
      </c>
      <c r="I167" s="234"/>
      <c r="J167" s="235">
        <f>ROUND(I167*H167,2)</f>
        <v>0</v>
      </c>
      <c r="K167" s="236"/>
      <c r="L167" s="43"/>
      <c r="M167" s="237" t="s">
        <v>1</v>
      </c>
      <c r="N167" s="238" t="s">
        <v>38</v>
      </c>
      <c r="O167" s="90"/>
      <c r="P167" s="239">
        <f>O167*H167</f>
        <v>0</v>
      </c>
      <c r="Q167" s="239">
        <v>0</v>
      </c>
      <c r="R167" s="239">
        <f>Q167*H167</f>
        <v>0</v>
      </c>
      <c r="S167" s="239">
        <v>0</v>
      </c>
      <c r="T167" s="240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41" t="s">
        <v>147</v>
      </c>
      <c r="AT167" s="241" t="s">
        <v>143</v>
      </c>
      <c r="AU167" s="241" t="s">
        <v>82</v>
      </c>
      <c r="AY167" s="16" t="s">
        <v>140</v>
      </c>
      <c r="BE167" s="242">
        <f>IF(N167="základní",J167,0)</f>
        <v>0</v>
      </c>
      <c r="BF167" s="242">
        <f>IF(N167="snížená",J167,0)</f>
        <v>0</v>
      </c>
      <c r="BG167" s="242">
        <f>IF(N167="zákl. přenesená",J167,0)</f>
        <v>0</v>
      </c>
      <c r="BH167" s="242">
        <f>IF(N167="sníž. přenesená",J167,0)</f>
        <v>0</v>
      </c>
      <c r="BI167" s="242">
        <f>IF(N167="nulová",J167,0)</f>
        <v>0</v>
      </c>
      <c r="BJ167" s="16" t="s">
        <v>80</v>
      </c>
      <c r="BK167" s="242">
        <f>ROUND(I167*H167,2)</f>
        <v>0</v>
      </c>
      <c r="BL167" s="16" t="s">
        <v>147</v>
      </c>
      <c r="BM167" s="241" t="s">
        <v>187</v>
      </c>
    </row>
    <row r="168" spans="1:47" s="2" customFormat="1" ht="12">
      <c r="A168" s="37"/>
      <c r="B168" s="38"/>
      <c r="C168" s="39"/>
      <c r="D168" s="243" t="s">
        <v>148</v>
      </c>
      <c r="E168" s="39"/>
      <c r="F168" s="244" t="s">
        <v>188</v>
      </c>
      <c r="G168" s="39"/>
      <c r="H168" s="39"/>
      <c r="I168" s="196"/>
      <c r="J168" s="39"/>
      <c r="K168" s="39"/>
      <c r="L168" s="43"/>
      <c r="M168" s="245"/>
      <c r="N168" s="246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148</v>
      </c>
      <c r="AU168" s="16" t="s">
        <v>82</v>
      </c>
    </row>
    <row r="169" spans="1:65" s="2" customFormat="1" ht="16.5" customHeight="1">
      <c r="A169" s="37"/>
      <c r="B169" s="38"/>
      <c r="C169" s="247" t="s">
        <v>189</v>
      </c>
      <c r="D169" s="247" t="s">
        <v>190</v>
      </c>
      <c r="E169" s="248" t="s">
        <v>191</v>
      </c>
      <c r="F169" s="249" t="s">
        <v>192</v>
      </c>
      <c r="G169" s="250" t="s">
        <v>153</v>
      </c>
      <c r="H169" s="251">
        <v>28</v>
      </c>
      <c r="I169" s="252"/>
      <c r="J169" s="253">
        <f>ROUND(I169*H169,2)</f>
        <v>0</v>
      </c>
      <c r="K169" s="254"/>
      <c r="L169" s="255"/>
      <c r="M169" s="256" t="s">
        <v>1</v>
      </c>
      <c r="N169" s="257" t="s">
        <v>38</v>
      </c>
      <c r="O169" s="90"/>
      <c r="P169" s="239">
        <f>O169*H169</f>
        <v>0</v>
      </c>
      <c r="Q169" s="239">
        <v>0</v>
      </c>
      <c r="R169" s="239">
        <f>Q169*H169</f>
        <v>0</v>
      </c>
      <c r="S169" s="239">
        <v>0</v>
      </c>
      <c r="T169" s="240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41" t="s">
        <v>193</v>
      </c>
      <c r="AT169" s="241" t="s">
        <v>190</v>
      </c>
      <c r="AU169" s="241" t="s">
        <v>82</v>
      </c>
      <c r="AY169" s="16" t="s">
        <v>140</v>
      </c>
      <c r="BE169" s="242">
        <f>IF(N169="základní",J169,0)</f>
        <v>0</v>
      </c>
      <c r="BF169" s="242">
        <f>IF(N169="snížená",J169,0)</f>
        <v>0</v>
      </c>
      <c r="BG169" s="242">
        <f>IF(N169="zákl. přenesená",J169,0)</f>
        <v>0</v>
      </c>
      <c r="BH169" s="242">
        <f>IF(N169="sníž. přenesená",J169,0)</f>
        <v>0</v>
      </c>
      <c r="BI169" s="242">
        <f>IF(N169="nulová",J169,0)</f>
        <v>0</v>
      </c>
      <c r="BJ169" s="16" t="s">
        <v>80</v>
      </c>
      <c r="BK169" s="242">
        <f>ROUND(I169*H169,2)</f>
        <v>0</v>
      </c>
      <c r="BL169" s="16" t="s">
        <v>147</v>
      </c>
      <c r="BM169" s="241" t="s">
        <v>142</v>
      </c>
    </row>
    <row r="170" spans="1:47" s="2" customFormat="1" ht="12">
      <c r="A170" s="37"/>
      <c r="B170" s="38"/>
      <c r="C170" s="39"/>
      <c r="D170" s="243" t="s">
        <v>148</v>
      </c>
      <c r="E170" s="39"/>
      <c r="F170" s="244" t="s">
        <v>188</v>
      </c>
      <c r="G170" s="39"/>
      <c r="H170" s="39"/>
      <c r="I170" s="196"/>
      <c r="J170" s="39"/>
      <c r="K170" s="39"/>
      <c r="L170" s="43"/>
      <c r="M170" s="245"/>
      <c r="N170" s="246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148</v>
      </c>
      <c r="AU170" s="16" t="s">
        <v>82</v>
      </c>
    </row>
    <row r="171" spans="1:63" s="12" customFormat="1" ht="22.8" customHeight="1">
      <c r="A171" s="12"/>
      <c r="B171" s="213"/>
      <c r="C171" s="214"/>
      <c r="D171" s="215" t="s">
        <v>72</v>
      </c>
      <c r="E171" s="227" t="s">
        <v>82</v>
      </c>
      <c r="F171" s="227" t="s">
        <v>194</v>
      </c>
      <c r="G171" s="214"/>
      <c r="H171" s="214"/>
      <c r="I171" s="217"/>
      <c r="J171" s="228">
        <f>BK171</f>
        <v>0</v>
      </c>
      <c r="K171" s="214"/>
      <c r="L171" s="219"/>
      <c r="M171" s="220"/>
      <c r="N171" s="221"/>
      <c r="O171" s="221"/>
      <c r="P171" s="222">
        <f>SUM(P172:P189)</f>
        <v>0</v>
      </c>
      <c r="Q171" s="221"/>
      <c r="R171" s="222">
        <f>SUM(R172:R189)</f>
        <v>0</v>
      </c>
      <c r="S171" s="221"/>
      <c r="T171" s="223">
        <f>SUM(T172:T189)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4" t="s">
        <v>80</v>
      </c>
      <c r="AT171" s="225" t="s">
        <v>72</v>
      </c>
      <c r="AU171" s="225" t="s">
        <v>80</v>
      </c>
      <c r="AY171" s="224" t="s">
        <v>140</v>
      </c>
      <c r="BK171" s="226">
        <f>SUM(BK172:BK189)</f>
        <v>0</v>
      </c>
    </row>
    <row r="172" spans="1:65" s="2" customFormat="1" ht="21.75" customHeight="1">
      <c r="A172" s="37"/>
      <c r="B172" s="38"/>
      <c r="C172" s="229" t="s">
        <v>195</v>
      </c>
      <c r="D172" s="229" t="s">
        <v>143</v>
      </c>
      <c r="E172" s="230" t="s">
        <v>196</v>
      </c>
      <c r="F172" s="231" t="s">
        <v>197</v>
      </c>
      <c r="G172" s="232" t="s">
        <v>146</v>
      </c>
      <c r="H172" s="233">
        <v>2.1</v>
      </c>
      <c r="I172" s="234"/>
      <c r="J172" s="235">
        <f>ROUND(I172*H172,2)</f>
        <v>0</v>
      </c>
      <c r="K172" s="236"/>
      <c r="L172" s="43"/>
      <c r="M172" s="237" t="s">
        <v>1</v>
      </c>
      <c r="N172" s="238" t="s">
        <v>38</v>
      </c>
      <c r="O172" s="90"/>
      <c r="P172" s="239">
        <f>O172*H172</f>
        <v>0</v>
      </c>
      <c r="Q172" s="239">
        <v>0</v>
      </c>
      <c r="R172" s="239">
        <f>Q172*H172</f>
        <v>0</v>
      </c>
      <c r="S172" s="239">
        <v>0</v>
      </c>
      <c r="T172" s="240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41" t="s">
        <v>147</v>
      </c>
      <c r="AT172" s="241" t="s">
        <v>143</v>
      </c>
      <c r="AU172" s="241" t="s">
        <v>82</v>
      </c>
      <c r="AY172" s="16" t="s">
        <v>140</v>
      </c>
      <c r="BE172" s="242">
        <f>IF(N172="základní",J172,0)</f>
        <v>0</v>
      </c>
      <c r="BF172" s="242">
        <f>IF(N172="snížená",J172,0)</f>
        <v>0</v>
      </c>
      <c r="BG172" s="242">
        <f>IF(N172="zákl. přenesená",J172,0)</f>
        <v>0</v>
      </c>
      <c r="BH172" s="242">
        <f>IF(N172="sníž. přenesená",J172,0)</f>
        <v>0</v>
      </c>
      <c r="BI172" s="242">
        <f>IF(N172="nulová",J172,0)</f>
        <v>0</v>
      </c>
      <c r="BJ172" s="16" t="s">
        <v>80</v>
      </c>
      <c r="BK172" s="242">
        <f>ROUND(I172*H172,2)</f>
        <v>0</v>
      </c>
      <c r="BL172" s="16" t="s">
        <v>147</v>
      </c>
      <c r="BM172" s="241" t="s">
        <v>198</v>
      </c>
    </row>
    <row r="173" spans="1:47" s="2" customFormat="1" ht="12">
      <c r="A173" s="37"/>
      <c r="B173" s="38"/>
      <c r="C173" s="39"/>
      <c r="D173" s="243" t="s">
        <v>148</v>
      </c>
      <c r="E173" s="39"/>
      <c r="F173" s="244" t="s">
        <v>199</v>
      </c>
      <c r="G173" s="39"/>
      <c r="H173" s="39"/>
      <c r="I173" s="196"/>
      <c r="J173" s="39"/>
      <c r="K173" s="39"/>
      <c r="L173" s="43"/>
      <c r="M173" s="245"/>
      <c r="N173" s="246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148</v>
      </c>
      <c r="AU173" s="16" t="s">
        <v>82</v>
      </c>
    </row>
    <row r="174" spans="1:65" s="2" customFormat="1" ht="21.75" customHeight="1">
      <c r="A174" s="37"/>
      <c r="B174" s="38"/>
      <c r="C174" s="229" t="s">
        <v>200</v>
      </c>
      <c r="D174" s="229" t="s">
        <v>143</v>
      </c>
      <c r="E174" s="230" t="s">
        <v>201</v>
      </c>
      <c r="F174" s="231" t="s">
        <v>202</v>
      </c>
      <c r="G174" s="232" t="s">
        <v>203</v>
      </c>
      <c r="H174" s="233">
        <v>15.1</v>
      </c>
      <c r="I174" s="234"/>
      <c r="J174" s="235">
        <f>ROUND(I174*H174,2)</f>
        <v>0</v>
      </c>
      <c r="K174" s="236"/>
      <c r="L174" s="43"/>
      <c r="M174" s="237" t="s">
        <v>1</v>
      </c>
      <c r="N174" s="238" t="s">
        <v>38</v>
      </c>
      <c r="O174" s="90"/>
      <c r="P174" s="239">
        <f>O174*H174</f>
        <v>0</v>
      </c>
      <c r="Q174" s="239">
        <v>0</v>
      </c>
      <c r="R174" s="239">
        <f>Q174*H174</f>
        <v>0</v>
      </c>
      <c r="S174" s="239">
        <v>0</v>
      </c>
      <c r="T174" s="240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41" t="s">
        <v>147</v>
      </c>
      <c r="AT174" s="241" t="s">
        <v>143</v>
      </c>
      <c r="AU174" s="241" t="s">
        <v>82</v>
      </c>
      <c r="AY174" s="16" t="s">
        <v>140</v>
      </c>
      <c r="BE174" s="242">
        <f>IF(N174="základní",J174,0)</f>
        <v>0</v>
      </c>
      <c r="BF174" s="242">
        <f>IF(N174="snížená",J174,0)</f>
        <v>0</v>
      </c>
      <c r="BG174" s="242">
        <f>IF(N174="zákl. přenesená",J174,0)</f>
        <v>0</v>
      </c>
      <c r="BH174" s="242">
        <f>IF(N174="sníž. přenesená",J174,0)</f>
        <v>0</v>
      </c>
      <c r="BI174" s="242">
        <f>IF(N174="nulová",J174,0)</f>
        <v>0</v>
      </c>
      <c r="BJ174" s="16" t="s">
        <v>80</v>
      </c>
      <c r="BK174" s="242">
        <f>ROUND(I174*H174,2)</f>
        <v>0</v>
      </c>
      <c r="BL174" s="16" t="s">
        <v>147</v>
      </c>
      <c r="BM174" s="241" t="s">
        <v>204</v>
      </c>
    </row>
    <row r="175" spans="1:47" s="2" customFormat="1" ht="12">
      <c r="A175" s="37"/>
      <c r="B175" s="38"/>
      <c r="C175" s="39"/>
      <c r="D175" s="243" t="s">
        <v>148</v>
      </c>
      <c r="E175" s="39"/>
      <c r="F175" s="244" t="s">
        <v>205</v>
      </c>
      <c r="G175" s="39"/>
      <c r="H175" s="39"/>
      <c r="I175" s="196"/>
      <c r="J175" s="39"/>
      <c r="K175" s="39"/>
      <c r="L175" s="43"/>
      <c r="M175" s="245"/>
      <c r="N175" s="246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148</v>
      </c>
      <c r="AU175" s="16" t="s">
        <v>82</v>
      </c>
    </row>
    <row r="176" spans="1:65" s="2" customFormat="1" ht="21.75" customHeight="1">
      <c r="A176" s="37"/>
      <c r="B176" s="38"/>
      <c r="C176" s="229" t="s">
        <v>206</v>
      </c>
      <c r="D176" s="229" t="s">
        <v>143</v>
      </c>
      <c r="E176" s="230" t="s">
        <v>207</v>
      </c>
      <c r="F176" s="231" t="s">
        <v>208</v>
      </c>
      <c r="G176" s="232" t="s">
        <v>153</v>
      </c>
      <c r="H176" s="233">
        <v>36.75</v>
      </c>
      <c r="I176" s="234"/>
      <c r="J176" s="235">
        <f>ROUND(I176*H176,2)</f>
        <v>0</v>
      </c>
      <c r="K176" s="236"/>
      <c r="L176" s="43"/>
      <c r="M176" s="237" t="s">
        <v>1</v>
      </c>
      <c r="N176" s="238" t="s">
        <v>38</v>
      </c>
      <c r="O176" s="90"/>
      <c r="P176" s="239">
        <f>O176*H176</f>
        <v>0</v>
      </c>
      <c r="Q176" s="239">
        <v>0</v>
      </c>
      <c r="R176" s="239">
        <f>Q176*H176</f>
        <v>0</v>
      </c>
      <c r="S176" s="239">
        <v>0</v>
      </c>
      <c r="T176" s="240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41" t="s">
        <v>147</v>
      </c>
      <c r="AT176" s="241" t="s">
        <v>143</v>
      </c>
      <c r="AU176" s="241" t="s">
        <v>82</v>
      </c>
      <c r="AY176" s="16" t="s">
        <v>140</v>
      </c>
      <c r="BE176" s="242">
        <f>IF(N176="základní",J176,0)</f>
        <v>0</v>
      </c>
      <c r="BF176" s="242">
        <f>IF(N176="snížená",J176,0)</f>
        <v>0</v>
      </c>
      <c r="BG176" s="242">
        <f>IF(N176="zákl. přenesená",J176,0)</f>
        <v>0</v>
      </c>
      <c r="BH176" s="242">
        <f>IF(N176="sníž. přenesená",J176,0)</f>
        <v>0</v>
      </c>
      <c r="BI176" s="242">
        <f>IF(N176="nulová",J176,0)</f>
        <v>0</v>
      </c>
      <c r="BJ176" s="16" t="s">
        <v>80</v>
      </c>
      <c r="BK176" s="242">
        <f>ROUND(I176*H176,2)</f>
        <v>0</v>
      </c>
      <c r="BL176" s="16" t="s">
        <v>147</v>
      </c>
      <c r="BM176" s="241" t="s">
        <v>209</v>
      </c>
    </row>
    <row r="177" spans="1:47" s="2" customFormat="1" ht="12">
      <c r="A177" s="37"/>
      <c r="B177" s="38"/>
      <c r="C177" s="39"/>
      <c r="D177" s="243" t="s">
        <v>148</v>
      </c>
      <c r="E177" s="39"/>
      <c r="F177" s="244" t="s">
        <v>210</v>
      </c>
      <c r="G177" s="39"/>
      <c r="H177" s="39"/>
      <c r="I177" s="196"/>
      <c r="J177" s="39"/>
      <c r="K177" s="39"/>
      <c r="L177" s="43"/>
      <c r="M177" s="245"/>
      <c r="N177" s="246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148</v>
      </c>
      <c r="AU177" s="16" t="s">
        <v>82</v>
      </c>
    </row>
    <row r="178" spans="1:65" s="2" customFormat="1" ht="21.75" customHeight="1">
      <c r="A178" s="37"/>
      <c r="B178" s="38"/>
      <c r="C178" s="247" t="s">
        <v>211</v>
      </c>
      <c r="D178" s="247" t="s">
        <v>190</v>
      </c>
      <c r="E178" s="248" t="s">
        <v>212</v>
      </c>
      <c r="F178" s="249" t="s">
        <v>213</v>
      </c>
      <c r="G178" s="250" t="s">
        <v>203</v>
      </c>
      <c r="H178" s="251">
        <v>13</v>
      </c>
      <c r="I178" s="252"/>
      <c r="J178" s="253">
        <f>ROUND(I178*H178,2)</f>
        <v>0</v>
      </c>
      <c r="K178" s="254"/>
      <c r="L178" s="255"/>
      <c r="M178" s="256" t="s">
        <v>1</v>
      </c>
      <c r="N178" s="257" t="s">
        <v>38</v>
      </c>
      <c r="O178" s="90"/>
      <c r="P178" s="239">
        <f>O178*H178</f>
        <v>0</v>
      </c>
      <c r="Q178" s="239">
        <v>0</v>
      </c>
      <c r="R178" s="239">
        <f>Q178*H178</f>
        <v>0</v>
      </c>
      <c r="S178" s="239">
        <v>0</v>
      </c>
      <c r="T178" s="240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41" t="s">
        <v>193</v>
      </c>
      <c r="AT178" s="241" t="s">
        <v>190</v>
      </c>
      <c r="AU178" s="241" t="s">
        <v>82</v>
      </c>
      <c r="AY178" s="16" t="s">
        <v>140</v>
      </c>
      <c r="BE178" s="242">
        <f>IF(N178="základní",J178,0)</f>
        <v>0</v>
      </c>
      <c r="BF178" s="242">
        <f>IF(N178="snížená",J178,0)</f>
        <v>0</v>
      </c>
      <c r="BG178" s="242">
        <f>IF(N178="zákl. přenesená",J178,0)</f>
        <v>0</v>
      </c>
      <c r="BH178" s="242">
        <f>IF(N178="sníž. přenesená",J178,0)</f>
        <v>0</v>
      </c>
      <c r="BI178" s="242">
        <f>IF(N178="nulová",J178,0)</f>
        <v>0</v>
      </c>
      <c r="BJ178" s="16" t="s">
        <v>80</v>
      </c>
      <c r="BK178" s="242">
        <f>ROUND(I178*H178,2)</f>
        <v>0</v>
      </c>
      <c r="BL178" s="16" t="s">
        <v>147</v>
      </c>
      <c r="BM178" s="241" t="s">
        <v>214</v>
      </c>
    </row>
    <row r="179" spans="1:65" s="2" customFormat="1" ht="21.75" customHeight="1">
      <c r="A179" s="37"/>
      <c r="B179" s="38"/>
      <c r="C179" s="229" t="s">
        <v>215</v>
      </c>
      <c r="D179" s="229" t="s">
        <v>143</v>
      </c>
      <c r="E179" s="230" t="s">
        <v>216</v>
      </c>
      <c r="F179" s="231" t="s">
        <v>217</v>
      </c>
      <c r="G179" s="232" t="s">
        <v>153</v>
      </c>
      <c r="H179" s="233">
        <v>107.2</v>
      </c>
      <c r="I179" s="234"/>
      <c r="J179" s="235">
        <f>ROUND(I179*H179,2)</f>
        <v>0</v>
      </c>
      <c r="K179" s="236"/>
      <c r="L179" s="43"/>
      <c r="M179" s="237" t="s">
        <v>1</v>
      </c>
      <c r="N179" s="238" t="s">
        <v>38</v>
      </c>
      <c r="O179" s="90"/>
      <c r="P179" s="239">
        <f>O179*H179</f>
        <v>0</v>
      </c>
      <c r="Q179" s="239">
        <v>0</v>
      </c>
      <c r="R179" s="239">
        <f>Q179*H179</f>
        <v>0</v>
      </c>
      <c r="S179" s="239">
        <v>0</v>
      </c>
      <c r="T179" s="240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41" t="s">
        <v>147</v>
      </c>
      <c r="AT179" s="241" t="s">
        <v>143</v>
      </c>
      <c r="AU179" s="241" t="s">
        <v>82</v>
      </c>
      <c r="AY179" s="16" t="s">
        <v>140</v>
      </c>
      <c r="BE179" s="242">
        <f>IF(N179="základní",J179,0)</f>
        <v>0</v>
      </c>
      <c r="BF179" s="242">
        <f>IF(N179="snížená",J179,0)</f>
        <v>0</v>
      </c>
      <c r="BG179" s="242">
        <f>IF(N179="zákl. přenesená",J179,0)</f>
        <v>0</v>
      </c>
      <c r="BH179" s="242">
        <f>IF(N179="sníž. přenesená",J179,0)</f>
        <v>0</v>
      </c>
      <c r="BI179" s="242">
        <f>IF(N179="nulová",J179,0)</f>
        <v>0</v>
      </c>
      <c r="BJ179" s="16" t="s">
        <v>80</v>
      </c>
      <c r="BK179" s="242">
        <f>ROUND(I179*H179,2)</f>
        <v>0</v>
      </c>
      <c r="BL179" s="16" t="s">
        <v>147</v>
      </c>
      <c r="BM179" s="241" t="s">
        <v>218</v>
      </c>
    </row>
    <row r="180" spans="1:47" s="2" customFormat="1" ht="12">
      <c r="A180" s="37"/>
      <c r="B180" s="38"/>
      <c r="C180" s="39"/>
      <c r="D180" s="243" t="s">
        <v>148</v>
      </c>
      <c r="E180" s="39"/>
      <c r="F180" s="244" t="s">
        <v>219</v>
      </c>
      <c r="G180" s="39"/>
      <c r="H180" s="39"/>
      <c r="I180" s="196"/>
      <c r="J180" s="39"/>
      <c r="K180" s="39"/>
      <c r="L180" s="43"/>
      <c r="M180" s="245"/>
      <c r="N180" s="246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148</v>
      </c>
      <c r="AU180" s="16" t="s">
        <v>82</v>
      </c>
    </row>
    <row r="181" spans="1:65" s="2" customFormat="1" ht="21.75" customHeight="1">
      <c r="A181" s="37"/>
      <c r="B181" s="38"/>
      <c r="C181" s="247" t="s">
        <v>220</v>
      </c>
      <c r="D181" s="247" t="s">
        <v>190</v>
      </c>
      <c r="E181" s="248" t="s">
        <v>221</v>
      </c>
      <c r="F181" s="249" t="s">
        <v>222</v>
      </c>
      <c r="G181" s="250" t="s">
        <v>203</v>
      </c>
      <c r="H181" s="251">
        <v>33</v>
      </c>
      <c r="I181" s="252"/>
      <c r="J181" s="253">
        <f>ROUND(I181*H181,2)</f>
        <v>0</v>
      </c>
      <c r="K181" s="254"/>
      <c r="L181" s="255"/>
      <c r="M181" s="256" t="s">
        <v>1</v>
      </c>
      <c r="N181" s="257" t="s">
        <v>38</v>
      </c>
      <c r="O181" s="90"/>
      <c r="P181" s="239">
        <f>O181*H181</f>
        <v>0</v>
      </c>
      <c r="Q181" s="239">
        <v>0</v>
      </c>
      <c r="R181" s="239">
        <f>Q181*H181</f>
        <v>0</v>
      </c>
      <c r="S181" s="239">
        <v>0</v>
      </c>
      <c r="T181" s="240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41" t="s">
        <v>193</v>
      </c>
      <c r="AT181" s="241" t="s">
        <v>190</v>
      </c>
      <c r="AU181" s="241" t="s">
        <v>82</v>
      </c>
      <c r="AY181" s="16" t="s">
        <v>140</v>
      </c>
      <c r="BE181" s="242">
        <f>IF(N181="základní",J181,0)</f>
        <v>0</v>
      </c>
      <c r="BF181" s="242">
        <f>IF(N181="snížená",J181,0)</f>
        <v>0</v>
      </c>
      <c r="BG181" s="242">
        <f>IF(N181="zákl. přenesená",J181,0)</f>
        <v>0</v>
      </c>
      <c r="BH181" s="242">
        <f>IF(N181="sníž. přenesená",J181,0)</f>
        <v>0</v>
      </c>
      <c r="BI181" s="242">
        <f>IF(N181="nulová",J181,0)</f>
        <v>0</v>
      </c>
      <c r="BJ181" s="16" t="s">
        <v>80</v>
      </c>
      <c r="BK181" s="242">
        <f>ROUND(I181*H181,2)</f>
        <v>0</v>
      </c>
      <c r="BL181" s="16" t="s">
        <v>147</v>
      </c>
      <c r="BM181" s="241" t="s">
        <v>223</v>
      </c>
    </row>
    <row r="182" spans="1:65" s="2" customFormat="1" ht="16.5" customHeight="1">
      <c r="A182" s="37"/>
      <c r="B182" s="38"/>
      <c r="C182" s="229" t="s">
        <v>224</v>
      </c>
      <c r="D182" s="229" t="s">
        <v>143</v>
      </c>
      <c r="E182" s="230" t="s">
        <v>225</v>
      </c>
      <c r="F182" s="231" t="s">
        <v>226</v>
      </c>
      <c r="G182" s="232" t="s">
        <v>153</v>
      </c>
      <c r="H182" s="233">
        <v>18.8</v>
      </c>
      <c r="I182" s="234"/>
      <c r="J182" s="235">
        <f>ROUND(I182*H182,2)</f>
        <v>0</v>
      </c>
      <c r="K182" s="236"/>
      <c r="L182" s="43"/>
      <c r="M182" s="237" t="s">
        <v>1</v>
      </c>
      <c r="N182" s="238" t="s">
        <v>38</v>
      </c>
      <c r="O182" s="90"/>
      <c r="P182" s="239">
        <f>O182*H182</f>
        <v>0</v>
      </c>
      <c r="Q182" s="239">
        <v>0</v>
      </c>
      <c r="R182" s="239">
        <f>Q182*H182</f>
        <v>0</v>
      </c>
      <c r="S182" s="239">
        <v>0</v>
      </c>
      <c r="T182" s="240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41" t="s">
        <v>147</v>
      </c>
      <c r="AT182" s="241" t="s">
        <v>143</v>
      </c>
      <c r="AU182" s="241" t="s">
        <v>82</v>
      </c>
      <c r="AY182" s="16" t="s">
        <v>140</v>
      </c>
      <c r="BE182" s="242">
        <f>IF(N182="základní",J182,0)</f>
        <v>0</v>
      </c>
      <c r="BF182" s="242">
        <f>IF(N182="snížená",J182,0)</f>
        <v>0</v>
      </c>
      <c r="BG182" s="242">
        <f>IF(N182="zákl. přenesená",J182,0)</f>
        <v>0</v>
      </c>
      <c r="BH182" s="242">
        <f>IF(N182="sníž. přenesená",J182,0)</f>
        <v>0</v>
      </c>
      <c r="BI182" s="242">
        <f>IF(N182="nulová",J182,0)</f>
        <v>0</v>
      </c>
      <c r="BJ182" s="16" t="s">
        <v>80</v>
      </c>
      <c r="BK182" s="242">
        <f>ROUND(I182*H182,2)</f>
        <v>0</v>
      </c>
      <c r="BL182" s="16" t="s">
        <v>147</v>
      </c>
      <c r="BM182" s="241" t="s">
        <v>227</v>
      </c>
    </row>
    <row r="183" spans="1:65" s="2" customFormat="1" ht="16.5" customHeight="1">
      <c r="A183" s="37"/>
      <c r="B183" s="38"/>
      <c r="C183" s="229" t="s">
        <v>228</v>
      </c>
      <c r="D183" s="229" t="s">
        <v>143</v>
      </c>
      <c r="E183" s="230" t="s">
        <v>229</v>
      </c>
      <c r="F183" s="231" t="s">
        <v>230</v>
      </c>
      <c r="G183" s="232" t="s">
        <v>153</v>
      </c>
      <c r="H183" s="233">
        <v>18.8</v>
      </c>
      <c r="I183" s="234"/>
      <c r="J183" s="235">
        <f>ROUND(I183*H183,2)</f>
        <v>0</v>
      </c>
      <c r="K183" s="236"/>
      <c r="L183" s="43"/>
      <c r="M183" s="237" t="s">
        <v>1</v>
      </c>
      <c r="N183" s="238" t="s">
        <v>38</v>
      </c>
      <c r="O183" s="90"/>
      <c r="P183" s="239">
        <f>O183*H183</f>
        <v>0</v>
      </c>
      <c r="Q183" s="239">
        <v>0</v>
      </c>
      <c r="R183" s="239">
        <f>Q183*H183</f>
        <v>0</v>
      </c>
      <c r="S183" s="239">
        <v>0</v>
      </c>
      <c r="T183" s="240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41" t="s">
        <v>147</v>
      </c>
      <c r="AT183" s="241" t="s">
        <v>143</v>
      </c>
      <c r="AU183" s="241" t="s">
        <v>82</v>
      </c>
      <c r="AY183" s="16" t="s">
        <v>140</v>
      </c>
      <c r="BE183" s="242">
        <f>IF(N183="základní",J183,0)</f>
        <v>0</v>
      </c>
      <c r="BF183" s="242">
        <f>IF(N183="snížená",J183,0)</f>
        <v>0</v>
      </c>
      <c r="BG183" s="242">
        <f>IF(N183="zákl. přenesená",J183,0)</f>
        <v>0</v>
      </c>
      <c r="BH183" s="242">
        <f>IF(N183="sníž. přenesená",J183,0)</f>
        <v>0</v>
      </c>
      <c r="BI183" s="242">
        <f>IF(N183="nulová",J183,0)</f>
        <v>0</v>
      </c>
      <c r="BJ183" s="16" t="s">
        <v>80</v>
      </c>
      <c r="BK183" s="242">
        <f>ROUND(I183*H183,2)</f>
        <v>0</v>
      </c>
      <c r="BL183" s="16" t="s">
        <v>147</v>
      </c>
      <c r="BM183" s="241" t="s">
        <v>231</v>
      </c>
    </row>
    <row r="184" spans="1:65" s="2" customFormat="1" ht="21.75" customHeight="1">
      <c r="A184" s="37"/>
      <c r="B184" s="38"/>
      <c r="C184" s="229" t="s">
        <v>232</v>
      </c>
      <c r="D184" s="229" t="s">
        <v>143</v>
      </c>
      <c r="E184" s="230" t="s">
        <v>233</v>
      </c>
      <c r="F184" s="231" t="s">
        <v>234</v>
      </c>
      <c r="G184" s="232" t="s">
        <v>146</v>
      </c>
      <c r="H184" s="233">
        <v>2.4</v>
      </c>
      <c r="I184" s="234"/>
      <c r="J184" s="235">
        <f>ROUND(I184*H184,2)</f>
        <v>0</v>
      </c>
      <c r="K184" s="236"/>
      <c r="L184" s="43"/>
      <c r="M184" s="237" t="s">
        <v>1</v>
      </c>
      <c r="N184" s="238" t="s">
        <v>38</v>
      </c>
      <c r="O184" s="90"/>
      <c r="P184" s="239">
        <f>O184*H184</f>
        <v>0</v>
      </c>
      <c r="Q184" s="239">
        <v>0</v>
      </c>
      <c r="R184" s="239">
        <f>Q184*H184</f>
        <v>0</v>
      </c>
      <c r="S184" s="239">
        <v>0</v>
      </c>
      <c r="T184" s="240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41" t="s">
        <v>147</v>
      </c>
      <c r="AT184" s="241" t="s">
        <v>143</v>
      </c>
      <c r="AU184" s="241" t="s">
        <v>82</v>
      </c>
      <c r="AY184" s="16" t="s">
        <v>140</v>
      </c>
      <c r="BE184" s="242">
        <f>IF(N184="základní",J184,0)</f>
        <v>0</v>
      </c>
      <c r="BF184" s="242">
        <f>IF(N184="snížená",J184,0)</f>
        <v>0</v>
      </c>
      <c r="BG184" s="242">
        <f>IF(N184="zákl. přenesená",J184,0)</f>
        <v>0</v>
      </c>
      <c r="BH184" s="242">
        <f>IF(N184="sníž. přenesená",J184,0)</f>
        <v>0</v>
      </c>
      <c r="BI184" s="242">
        <f>IF(N184="nulová",J184,0)</f>
        <v>0</v>
      </c>
      <c r="BJ184" s="16" t="s">
        <v>80</v>
      </c>
      <c r="BK184" s="242">
        <f>ROUND(I184*H184,2)</f>
        <v>0</v>
      </c>
      <c r="BL184" s="16" t="s">
        <v>147</v>
      </c>
      <c r="BM184" s="241" t="s">
        <v>235</v>
      </c>
    </row>
    <row r="185" spans="1:47" s="2" customFormat="1" ht="12">
      <c r="A185" s="37"/>
      <c r="B185" s="38"/>
      <c r="C185" s="39"/>
      <c r="D185" s="243" t="s">
        <v>148</v>
      </c>
      <c r="E185" s="39"/>
      <c r="F185" s="244" t="s">
        <v>236</v>
      </c>
      <c r="G185" s="39"/>
      <c r="H185" s="39"/>
      <c r="I185" s="196"/>
      <c r="J185" s="39"/>
      <c r="K185" s="39"/>
      <c r="L185" s="43"/>
      <c r="M185" s="245"/>
      <c r="N185" s="246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148</v>
      </c>
      <c r="AU185" s="16" t="s">
        <v>82</v>
      </c>
    </row>
    <row r="186" spans="1:65" s="2" customFormat="1" ht="21.75" customHeight="1">
      <c r="A186" s="37"/>
      <c r="B186" s="38"/>
      <c r="C186" s="229" t="s">
        <v>237</v>
      </c>
      <c r="D186" s="229" t="s">
        <v>143</v>
      </c>
      <c r="E186" s="230" t="s">
        <v>233</v>
      </c>
      <c r="F186" s="231" t="s">
        <v>234</v>
      </c>
      <c r="G186" s="232" t="s">
        <v>146</v>
      </c>
      <c r="H186" s="233">
        <v>2.88</v>
      </c>
      <c r="I186" s="234"/>
      <c r="J186" s="235">
        <f>ROUND(I186*H186,2)</f>
        <v>0</v>
      </c>
      <c r="K186" s="236"/>
      <c r="L186" s="43"/>
      <c r="M186" s="237" t="s">
        <v>1</v>
      </c>
      <c r="N186" s="238" t="s">
        <v>38</v>
      </c>
      <c r="O186" s="90"/>
      <c r="P186" s="239">
        <f>O186*H186</f>
        <v>0</v>
      </c>
      <c r="Q186" s="239">
        <v>0</v>
      </c>
      <c r="R186" s="239">
        <f>Q186*H186</f>
        <v>0</v>
      </c>
      <c r="S186" s="239">
        <v>0</v>
      </c>
      <c r="T186" s="240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41" t="s">
        <v>147</v>
      </c>
      <c r="AT186" s="241" t="s">
        <v>143</v>
      </c>
      <c r="AU186" s="241" t="s">
        <v>82</v>
      </c>
      <c r="AY186" s="16" t="s">
        <v>140</v>
      </c>
      <c r="BE186" s="242">
        <f>IF(N186="základní",J186,0)</f>
        <v>0</v>
      </c>
      <c r="BF186" s="242">
        <f>IF(N186="snížená",J186,0)</f>
        <v>0</v>
      </c>
      <c r="BG186" s="242">
        <f>IF(N186="zákl. přenesená",J186,0)</f>
        <v>0</v>
      </c>
      <c r="BH186" s="242">
        <f>IF(N186="sníž. přenesená",J186,0)</f>
        <v>0</v>
      </c>
      <c r="BI186" s="242">
        <f>IF(N186="nulová",J186,0)</f>
        <v>0</v>
      </c>
      <c r="BJ186" s="16" t="s">
        <v>80</v>
      </c>
      <c r="BK186" s="242">
        <f>ROUND(I186*H186,2)</f>
        <v>0</v>
      </c>
      <c r="BL186" s="16" t="s">
        <v>147</v>
      </c>
      <c r="BM186" s="241" t="s">
        <v>238</v>
      </c>
    </row>
    <row r="187" spans="1:47" s="2" customFormat="1" ht="12">
      <c r="A187" s="37"/>
      <c r="B187" s="38"/>
      <c r="C187" s="39"/>
      <c r="D187" s="243" t="s">
        <v>148</v>
      </c>
      <c r="E187" s="39"/>
      <c r="F187" s="244" t="s">
        <v>239</v>
      </c>
      <c r="G187" s="39"/>
      <c r="H187" s="39"/>
      <c r="I187" s="196"/>
      <c r="J187" s="39"/>
      <c r="K187" s="39"/>
      <c r="L187" s="43"/>
      <c r="M187" s="245"/>
      <c r="N187" s="246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148</v>
      </c>
      <c r="AU187" s="16" t="s">
        <v>82</v>
      </c>
    </row>
    <row r="188" spans="1:65" s="2" customFormat="1" ht="21.75" customHeight="1">
      <c r="A188" s="37"/>
      <c r="B188" s="38"/>
      <c r="C188" s="229" t="s">
        <v>240</v>
      </c>
      <c r="D188" s="229" t="s">
        <v>143</v>
      </c>
      <c r="E188" s="230" t="s">
        <v>241</v>
      </c>
      <c r="F188" s="231" t="s">
        <v>242</v>
      </c>
      <c r="G188" s="232" t="s">
        <v>243</v>
      </c>
      <c r="H188" s="233">
        <v>0.079</v>
      </c>
      <c r="I188" s="234"/>
      <c r="J188" s="235">
        <f>ROUND(I188*H188,2)</f>
        <v>0</v>
      </c>
      <c r="K188" s="236"/>
      <c r="L188" s="43"/>
      <c r="M188" s="237" t="s">
        <v>1</v>
      </c>
      <c r="N188" s="238" t="s">
        <v>38</v>
      </c>
      <c r="O188" s="90"/>
      <c r="P188" s="239">
        <f>O188*H188</f>
        <v>0</v>
      </c>
      <c r="Q188" s="239">
        <v>0</v>
      </c>
      <c r="R188" s="239">
        <f>Q188*H188</f>
        <v>0</v>
      </c>
      <c r="S188" s="239">
        <v>0</v>
      </c>
      <c r="T188" s="240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41" t="s">
        <v>147</v>
      </c>
      <c r="AT188" s="241" t="s">
        <v>143</v>
      </c>
      <c r="AU188" s="241" t="s">
        <v>82</v>
      </c>
      <c r="AY188" s="16" t="s">
        <v>140</v>
      </c>
      <c r="BE188" s="242">
        <f>IF(N188="základní",J188,0)</f>
        <v>0</v>
      </c>
      <c r="BF188" s="242">
        <f>IF(N188="snížená",J188,0)</f>
        <v>0</v>
      </c>
      <c r="BG188" s="242">
        <f>IF(N188="zákl. přenesená",J188,0)</f>
        <v>0</v>
      </c>
      <c r="BH188" s="242">
        <f>IF(N188="sníž. přenesená",J188,0)</f>
        <v>0</v>
      </c>
      <c r="BI188" s="242">
        <f>IF(N188="nulová",J188,0)</f>
        <v>0</v>
      </c>
      <c r="BJ188" s="16" t="s">
        <v>80</v>
      </c>
      <c r="BK188" s="242">
        <f>ROUND(I188*H188,2)</f>
        <v>0</v>
      </c>
      <c r="BL188" s="16" t="s">
        <v>147</v>
      </c>
      <c r="BM188" s="241" t="s">
        <v>244</v>
      </c>
    </row>
    <row r="189" spans="1:47" s="2" customFormat="1" ht="12">
      <c r="A189" s="37"/>
      <c r="B189" s="38"/>
      <c r="C189" s="39"/>
      <c r="D189" s="243" t="s">
        <v>148</v>
      </c>
      <c r="E189" s="39"/>
      <c r="F189" s="244" t="s">
        <v>245</v>
      </c>
      <c r="G189" s="39"/>
      <c r="H189" s="39"/>
      <c r="I189" s="196"/>
      <c r="J189" s="39"/>
      <c r="K189" s="39"/>
      <c r="L189" s="43"/>
      <c r="M189" s="245"/>
      <c r="N189" s="246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148</v>
      </c>
      <c r="AU189" s="16" t="s">
        <v>82</v>
      </c>
    </row>
    <row r="190" spans="1:63" s="12" customFormat="1" ht="22.8" customHeight="1">
      <c r="A190" s="12"/>
      <c r="B190" s="213"/>
      <c r="C190" s="214"/>
      <c r="D190" s="215" t="s">
        <v>72</v>
      </c>
      <c r="E190" s="227" t="s">
        <v>246</v>
      </c>
      <c r="F190" s="227" t="s">
        <v>247</v>
      </c>
      <c r="G190" s="214"/>
      <c r="H190" s="214"/>
      <c r="I190" s="217"/>
      <c r="J190" s="228">
        <f>BK190</f>
        <v>0</v>
      </c>
      <c r="K190" s="214"/>
      <c r="L190" s="219"/>
      <c r="M190" s="220"/>
      <c r="N190" s="221"/>
      <c r="O190" s="221"/>
      <c r="P190" s="222">
        <f>SUM(P191:P208)</f>
        <v>0</v>
      </c>
      <c r="Q190" s="221"/>
      <c r="R190" s="222">
        <f>SUM(R191:R208)</f>
        <v>9.77152</v>
      </c>
      <c r="S190" s="221"/>
      <c r="T190" s="223">
        <f>SUM(T191:T208)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24" t="s">
        <v>80</v>
      </c>
      <c r="AT190" s="225" t="s">
        <v>72</v>
      </c>
      <c r="AU190" s="225" t="s">
        <v>80</v>
      </c>
      <c r="AY190" s="224" t="s">
        <v>140</v>
      </c>
      <c r="BK190" s="226">
        <f>SUM(BK191:BK208)</f>
        <v>0</v>
      </c>
    </row>
    <row r="191" spans="1:65" s="2" customFormat="1" ht="16.5" customHeight="1">
      <c r="A191" s="37"/>
      <c r="B191" s="38"/>
      <c r="C191" s="229" t="s">
        <v>248</v>
      </c>
      <c r="D191" s="229" t="s">
        <v>143</v>
      </c>
      <c r="E191" s="230" t="s">
        <v>249</v>
      </c>
      <c r="F191" s="231" t="s">
        <v>250</v>
      </c>
      <c r="G191" s="232" t="s">
        <v>146</v>
      </c>
      <c r="H191" s="233">
        <v>0.6</v>
      </c>
      <c r="I191" s="234"/>
      <c r="J191" s="235">
        <f>ROUND(I191*H191,2)</f>
        <v>0</v>
      </c>
      <c r="K191" s="236"/>
      <c r="L191" s="43"/>
      <c r="M191" s="237" t="s">
        <v>1</v>
      </c>
      <c r="N191" s="238" t="s">
        <v>38</v>
      </c>
      <c r="O191" s="90"/>
      <c r="P191" s="239">
        <f>O191*H191</f>
        <v>0</v>
      </c>
      <c r="Q191" s="239">
        <v>0</v>
      </c>
      <c r="R191" s="239">
        <f>Q191*H191</f>
        <v>0</v>
      </c>
      <c r="S191" s="239">
        <v>0</v>
      </c>
      <c r="T191" s="240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41" t="s">
        <v>147</v>
      </c>
      <c r="AT191" s="241" t="s">
        <v>143</v>
      </c>
      <c r="AU191" s="241" t="s">
        <v>82</v>
      </c>
      <c r="AY191" s="16" t="s">
        <v>140</v>
      </c>
      <c r="BE191" s="242">
        <f>IF(N191="základní",J191,0)</f>
        <v>0</v>
      </c>
      <c r="BF191" s="242">
        <f>IF(N191="snížená",J191,0)</f>
        <v>0</v>
      </c>
      <c r="BG191" s="242">
        <f>IF(N191="zákl. přenesená",J191,0)</f>
        <v>0</v>
      </c>
      <c r="BH191" s="242">
        <f>IF(N191="sníž. přenesená",J191,0)</f>
        <v>0</v>
      </c>
      <c r="BI191" s="242">
        <f>IF(N191="nulová",J191,0)</f>
        <v>0</v>
      </c>
      <c r="BJ191" s="16" t="s">
        <v>80</v>
      </c>
      <c r="BK191" s="242">
        <f>ROUND(I191*H191,2)</f>
        <v>0</v>
      </c>
      <c r="BL191" s="16" t="s">
        <v>147</v>
      </c>
      <c r="BM191" s="241" t="s">
        <v>251</v>
      </c>
    </row>
    <row r="192" spans="1:47" s="2" customFormat="1" ht="12">
      <c r="A192" s="37"/>
      <c r="B192" s="38"/>
      <c r="C192" s="39"/>
      <c r="D192" s="243" t="s">
        <v>148</v>
      </c>
      <c r="E192" s="39"/>
      <c r="F192" s="244" t="s">
        <v>252</v>
      </c>
      <c r="G192" s="39"/>
      <c r="H192" s="39"/>
      <c r="I192" s="196"/>
      <c r="J192" s="39"/>
      <c r="K192" s="39"/>
      <c r="L192" s="43"/>
      <c r="M192" s="245"/>
      <c r="N192" s="246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148</v>
      </c>
      <c r="AU192" s="16" t="s">
        <v>82</v>
      </c>
    </row>
    <row r="193" spans="1:65" s="2" customFormat="1" ht="21.75" customHeight="1">
      <c r="A193" s="37"/>
      <c r="B193" s="38"/>
      <c r="C193" s="229" t="s">
        <v>253</v>
      </c>
      <c r="D193" s="229" t="s">
        <v>143</v>
      </c>
      <c r="E193" s="230" t="s">
        <v>254</v>
      </c>
      <c r="F193" s="231" t="s">
        <v>255</v>
      </c>
      <c r="G193" s="232" t="s">
        <v>146</v>
      </c>
      <c r="H193" s="233">
        <v>6.32</v>
      </c>
      <c r="I193" s="234"/>
      <c r="J193" s="235">
        <f>ROUND(I193*H193,2)</f>
        <v>0</v>
      </c>
      <c r="K193" s="236"/>
      <c r="L193" s="43"/>
      <c r="M193" s="237" t="s">
        <v>1</v>
      </c>
      <c r="N193" s="238" t="s">
        <v>38</v>
      </c>
      <c r="O193" s="90"/>
      <c r="P193" s="239">
        <f>O193*H193</f>
        <v>0</v>
      </c>
      <c r="Q193" s="239">
        <v>0</v>
      </c>
      <c r="R193" s="239">
        <f>Q193*H193</f>
        <v>0</v>
      </c>
      <c r="S193" s="239">
        <v>0</v>
      </c>
      <c r="T193" s="240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41" t="s">
        <v>147</v>
      </c>
      <c r="AT193" s="241" t="s">
        <v>143</v>
      </c>
      <c r="AU193" s="241" t="s">
        <v>82</v>
      </c>
      <c r="AY193" s="16" t="s">
        <v>140</v>
      </c>
      <c r="BE193" s="242">
        <f>IF(N193="základní",J193,0)</f>
        <v>0</v>
      </c>
      <c r="BF193" s="242">
        <f>IF(N193="snížená",J193,0)</f>
        <v>0</v>
      </c>
      <c r="BG193" s="242">
        <f>IF(N193="zákl. přenesená",J193,0)</f>
        <v>0</v>
      </c>
      <c r="BH193" s="242">
        <f>IF(N193="sníž. přenesená",J193,0)</f>
        <v>0</v>
      </c>
      <c r="BI193" s="242">
        <f>IF(N193="nulová",J193,0)</f>
        <v>0</v>
      </c>
      <c r="BJ193" s="16" t="s">
        <v>80</v>
      </c>
      <c r="BK193" s="242">
        <f>ROUND(I193*H193,2)</f>
        <v>0</v>
      </c>
      <c r="BL193" s="16" t="s">
        <v>147</v>
      </c>
      <c r="BM193" s="241" t="s">
        <v>256</v>
      </c>
    </row>
    <row r="194" spans="1:47" s="2" customFormat="1" ht="12">
      <c r="A194" s="37"/>
      <c r="B194" s="38"/>
      <c r="C194" s="39"/>
      <c r="D194" s="243" t="s">
        <v>148</v>
      </c>
      <c r="E194" s="39"/>
      <c r="F194" s="244" t="s">
        <v>257</v>
      </c>
      <c r="G194" s="39"/>
      <c r="H194" s="39"/>
      <c r="I194" s="196"/>
      <c r="J194" s="39"/>
      <c r="K194" s="39"/>
      <c r="L194" s="43"/>
      <c r="M194" s="245"/>
      <c r="N194" s="246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148</v>
      </c>
      <c r="AU194" s="16" t="s">
        <v>82</v>
      </c>
    </row>
    <row r="195" spans="1:65" s="2" customFormat="1" ht="21.75" customHeight="1">
      <c r="A195" s="37"/>
      <c r="B195" s="38"/>
      <c r="C195" s="229" t="s">
        <v>258</v>
      </c>
      <c r="D195" s="229" t="s">
        <v>143</v>
      </c>
      <c r="E195" s="230" t="s">
        <v>259</v>
      </c>
      <c r="F195" s="231" t="s">
        <v>260</v>
      </c>
      <c r="G195" s="232" t="s">
        <v>146</v>
      </c>
      <c r="H195" s="233">
        <v>6.32</v>
      </c>
      <c r="I195" s="234"/>
      <c r="J195" s="235">
        <f>ROUND(I195*H195,2)</f>
        <v>0</v>
      </c>
      <c r="K195" s="236"/>
      <c r="L195" s="43"/>
      <c r="M195" s="237" t="s">
        <v>1</v>
      </c>
      <c r="N195" s="238" t="s">
        <v>38</v>
      </c>
      <c r="O195" s="90"/>
      <c r="P195" s="239">
        <f>O195*H195</f>
        <v>0</v>
      </c>
      <c r="Q195" s="239">
        <v>0</v>
      </c>
      <c r="R195" s="239">
        <f>Q195*H195</f>
        <v>0</v>
      </c>
      <c r="S195" s="239">
        <v>0</v>
      </c>
      <c r="T195" s="240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41" t="s">
        <v>147</v>
      </c>
      <c r="AT195" s="241" t="s">
        <v>143</v>
      </c>
      <c r="AU195" s="241" t="s">
        <v>82</v>
      </c>
      <c r="AY195" s="16" t="s">
        <v>140</v>
      </c>
      <c r="BE195" s="242">
        <f>IF(N195="základní",J195,0)</f>
        <v>0</v>
      </c>
      <c r="BF195" s="242">
        <f>IF(N195="snížená",J195,0)</f>
        <v>0</v>
      </c>
      <c r="BG195" s="242">
        <f>IF(N195="zákl. přenesená",J195,0)</f>
        <v>0</v>
      </c>
      <c r="BH195" s="242">
        <f>IF(N195="sníž. přenesená",J195,0)</f>
        <v>0</v>
      </c>
      <c r="BI195" s="242">
        <f>IF(N195="nulová",J195,0)</f>
        <v>0</v>
      </c>
      <c r="BJ195" s="16" t="s">
        <v>80</v>
      </c>
      <c r="BK195" s="242">
        <f>ROUND(I195*H195,2)</f>
        <v>0</v>
      </c>
      <c r="BL195" s="16" t="s">
        <v>147</v>
      </c>
      <c r="BM195" s="241" t="s">
        <v>261</v>
      </c>
    </row>
    <row r="196" spans="1:47" s="2" customFormat="1" ht="12">
      <c r="A196" s="37"/>
      <c r="B196" s="38"/>
      <c r="C196" s="39"/>
      <c r="D196" s="243" t="s">
        <v>148</v>
      </c>
      <c r="E196" s="39"/>
      <c r="F196" s="244" t="s">
        <v>257</v>
      </c>
      <c r="G196" s="39"/>
      <c r="H196" s="39"/>
      <c r="I196" s="196"/>
      <c r="J196" s="39"/>
      <c r="K196" s="39"/>
      <c r="L196" s="43"/>
      <c r="M196" s="245"/>
      <c r="N196" s="246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148</v>
      </c>
      <c r="AU196" s="16" t="s">
        <v>82</v>
      </c>
    </row>
    <row r="197" spans="1:65" s="2" customFormat="1" ht="21.75" customHeight="1">
      <c r="A197" s="37"/>
      <c r="B197" s="38"/>
      <c r="C197" s="229" t="s">
        <v>262</v>
      </c>
      <c r="D197" s="229" t="s">
        <v>143</v>
      </c>
      <c r="E197" s="230" t="s">
        <v>263</v>
      </c>
      <c r="F197" s="231" t="s">
        <v>260</v>
      </c>
      <c r="G197" s="232" t="s">
        <v>146</v>
      </c>
      <c r="H197" s="233">
        <v>5</v>
      </c>
      <c r="I197" s="234"/>
      <c r="J197" s="235">
        <f>ROUND(I197*H197,2)</f>
        <v>0</v>
      </c>
      <c r="K197" s="236"/>
      <c r="L197" s="43"/>
      <c r="M197" s="237" t="s">
        <v>1</v>
      </c>
      <c r="N197" s="238" t="s">
        <v>38</v>
      </c>
      <c r="O197" s="90"/>
      <c r="P197" s="239">
        <f>O197*H197</f>
        <v>0</v>
      </c>
      <c r="Q197" s="239">
        <v>0</v>
      </c>
      <c r="R197" s="239">
        <f>Q197*H197</f>
        <v>0</v>
      </c>
      <c r="S197" s="239">
        <v>0</v>
      </c>
      <c r="T197" s="240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41" t="s">
        <v>147</v>
      </c>
      <c r="AT197" s="241" t="s">
        <v>143</v>
      </c>
      <c r="AU197" s="241" t="s">
        <v>82</v>
      </c>
      <c r="AY197" s="16" t="s">
        <v>140</v>
      </c>
      <c r="BE197" s="242">
        <f>IF(N197="základní",J197,0)</f>
        <v>0</v>
      </c>
      <c r="BF197" s="242">
        <f>IF(N197="snížená",J197,0)</f>
        <v>0</v>
      </c>
      <c r="BG197" s="242">
        <f>IF(N197="zákl. přenesená",J197,0)</f>
        <v>0</v>
      </c>
      <c r="BH197" s="242">
        <f>IF(N197="sníž. přenesená",J197,0)</f>
        <v>0</v>
      </c>
      <c r="BI197" s="242">
        <f>IF(N197="nulová",J197,0)</f>
        <v>0</v>
      </c>
      <c r="BJ197" s="16" t="s">
        <v>80</v>
      </c>
      <c r="BK197" s="242">
        <f>ROUND(I197*H197,2)</f>
        <v>0</v>
      </c>
      <c r="BL197" s="16" t="s">
        <v>147</v>
      </c>
      <c r="BM197" s="241" t="s">
        <v>264</v>
      </c>
    </row>
    <row r="198" spans="1:47" s="2" customFormat="1" ht="12">
      <c r="A198" s="37"/>
      <c r="B198" s="38"/>
      <c r="C198" s="39"/>
      <c r="D198" s="243" t="s">
        <v>148</v>
      </c>
      <c r="E198" s="39"/>
      <c r="F198" s="244" t="s">
        <v>265</v>
      </c>
      <c r="G198" s="39"/>
      <c r="H198" s="39"/>
      <c r="I198" s="196"/>
      <c r="J198" s="39"/>
      <c r="K198" s="39"/>
      <c r="L198" s="43"/>
      <c r="M198" s="245"/>
      <c r="N198" s="246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148</v>
      </c>
      <c r="AU198" s="16" t="s">
        <v>82</v>
      </c>
    </row>
    <row r="199" spans="1:65" s="2" customFormat="1" ht="16.5" customHeight="1">
      <c r="A199" s="37"/>
      <c r="B199" s="38"/>
      <c r="C199" s="229" t="s">
        <v>266</v>
      </c>
      <c r="D199" s="229" t="s">
        <v>143</v>
      </c>
      <c r="E199" s="230" t="s">
        <v>267</v>
      </c>
      <c r="F199" s="231" t="s">
        <v>268</v>
      </c>
      <c r="G199" s="232" t="s">
        <v>146</v>
      </c>
      <c r="H199" s="233">
        <v>5.12</v>
      </c>
      <c r="I199" s="234"/>
      <c r="J199" s="235">
        <f>ROUND(I199*H199,2)</f>
        <v>0</v>
      </c>
      <c r="K199" s="236"/>
      <c r="L199" s="43"/>
      <c r="M199" s="237" t="s">
        <v>1</v>
      </c>
      <c r="N199" s="238" t="s">
        <v>38</v>
      </c>
      <c r="O199" s="90"/>
      <c r="P199" s="239">
        <f>O199*H199</f>
        <v>0</v>
      </c>
      <c r="Q199" s="239">
        <v>1.9085</v>
      </c>
      <c r="R199" s="239">
        <f>Q199*H199</f>
        <v>9.77152</v>
      </c>
      <c r="S199" s="239">
        <v>0</v>
      </c>
      <c r="T199" s="240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41" t="s">
        <v>147</v>
      </c>
      <c r="AT199" s="241" t="s">
        <v>143</v>
      </c>
      <c r="AU199" s="241" t="s">
        <v>82</v>
      </c>
      <c r="AY199" s="16" t="s">
        <v>140</v>
      </c>
      <c r="BE199" s="242">
        <f>IF(N199="základní",J199,0)</f>
        <v>0</v>
      </c>
      <c r="BF199" s="242">
        <f>IF(N199="snížená",J199,0)</f>
        <v>0</v>
      </c>
      <c r="BG199" s="242">
        <f>IF(N199="zákl. přenesená",J199,0)</f>
        <v>0</v>
      </c>
      <c r="BH199" s="242">
        <f>IF(N199="sníž. přenesená",J199,0)</f>
        <v>0</v>
      </c>
      <c r="BI199" s="242">
        <f>IF(N199="nulová",J199,0)</f>
        <v>0</v>
      </c>
      <c r="BJ199" s="16" t="s">
        <v>80</v>
      </c>
      <c r="BK199" s="242">
        <f>ROUND(I199*H199,2)</f>
        <v>0</v>
      </c>
      <c r="BL199" s="16" t="s">
        <v>147</v>
      </c>
      <c r="BM199" s="241" t="s">
        <v>269</v>
      </c>
    </row>
    <row r="200" spans="1:47" s="2" customFormat="1" ht="12">
      <c r="A200" s="37"/>
      <c r="B200" s="38"/>
      <c r="C200" s="39"/>
      <c r="D200" s="243" t="s">
        <v>148</v>
      </c>
      <c r="E200" s="39"/>
      <c r="F200" s="244" t="s">
        <v>270</v>
      </c>
      <c r="G200" s="39"/>
      <c r="H200" s="39"/>
      <c r="I200" s="196"/>
      <c r="J200" s="39"/>
      <c r="K200" s="39"/>
      <c r="L200" s="43"/>
      <c r="M200" s="245"/>
      <c r="N200" s="246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148</v>
      </c>
      <c r="AU200" s="16" t="s">
        <v>82</v>
      </c>
    </row>
    <row r="201" spans="1:65" s="2" customFormat="1" ht="21.75" customHeight="1">
      <c r="A201" s="37"/>
      <c r="B201" s="38"/>
      <c r="C201" s="229" t="s">
        <v>271</v>
      </c>
      <c r="D201" s="229" t="s">
        <v>143</v>
      </c>
      <c r="E201" s="230" t="s">
        <v>272</v>
      </c>
      <c r="F201" s="231" t="s">
        <v>273</v>
      </c>
      <c r="G201" s="232" t="s">
        <v>153</v>
      </c>
      <c r="H201" s="233">
        <v>64</v>
      </c>
      <c r="I201" s="234"/>
      <c r="J201" s="235">
        <f>ROUND(I201*H201,2)</f>
        <v>0</v>
      </c>
      <c r="K201" s="236"/>
      <c r="L201" s="43"/>
      <c r="M201" s="237" t="s">
        <v>1</v>
      </c>
      <c r="N201" s="238" t="s">
        <v>38</v>
      </c>
      <c r="O201" s="90"/>
      <c r="P201" s="239">
        <f>O201*H201</f>
        <v>0</v>
      </c>
      <c r="Q201" s="239">
        <v>0</v>
      </c>
      <c r="R201" s="239">
        <f>Q201*H201</f>
        <v>0</v>
      </c>
      <c r="S201" s="239">
        <v>0</v>
      </c>
      <c r="T201" s="240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41" t="s">
        <v>147</v>
      </c>
      <c r="AT201" s="241" t="s">
        <v>143</v>
      </c>
      <c r="AU201" s="241" t="s">
        <v>82</v>
      </c>
      <c r="AY201" s="16" t="s">
        <v>140</v>
      </c>
      <c r="BE201" s="242">
        <f>IF(N201="základní",J201,0)</f>
        <v>0</v>
      </c>
      <c r="BF201" s="242">
        <f>IF(N201="snížená",J201,0)</f>
        <v>0</v>
      </c>
      <c r="BG201" s="242">
        <f>IF(N201="zákl. přenesená",J201,0)</f>
        <v>0</v>
      </c>
      <c r="BH201" s="242">
        <f>IF(N201="sníž. přenesená",J201,0)</f>
        <v>0</v>
      </c>
      <c r="BI201" s="242">
        <f>IF(N201="nulová",J201,0)</f>
        <v>0</v>
      </c>
      <c r="BJ201" s="16" t="s">
        <v>80</v>
      </c>
      <c r="BK201" s="242">
        <f>ROUND(I201*H201,2)</f>
        <v>0</v>
      </c>
      <c r="BL201" s="16" t="s">
        <v>147</v>
      </c>
      <c r="BM201" s="241" t="s">
        <v>274</v>
      </c>
    </row>
    <row r="202" spans="1:47" s="2" customFormat="1" ht="12">
      <c r="A202" s="37"/>
      <c r="B202" s="38"/>
      <c r="C202" s="39"/>
      <c r="D202" s="243" t="s">
        <v>148</v>
      </c>
      <c r="E202" s="39"/>
      <c r="F202" s="244" t="s">
        <v>275</v>
      </c>
      <c r="G202" s="39"/>
      <c r="H202" s="39"/>
      <c r="I202" s="196"/>
      <c r="J202" s="39"/>
      <c r="K202" s="39"/>
      <c r="L202" s="43"/>
      <c r="M202" s="245"/>
      <c r="N202" s="246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148</v>
      </c>
      <c r="AU202" s="16" t="s">
        <v>82</v>
      </c>
    </row>
    <row r="203" spans="1:65" s="2" customFormat="1" ht="21.75" customHeight="1">
      <c r="A203" s="37"/>
      <c r="B203" s="38"/>
      <c r="C203" s="229" t="s">
        <v>256</v>
      </c>
      <c r="D203" s="229" t="s">
        <v>143</v>
      </c>
      <c r="E203" s="230" t="s">
        <v>276</v>
      </c>
      <c r="F203" s="231" t="s">
        <v>277</v>
      </c>
      <c r="G203" s="232" t="s">
        <v>153</v>
      </c>
      <c r="H203" s="233">
        <v>64</v>
      </c>
      <c r="I203" s="234"/>
      <c r="J203" s="235">
        <f>ROUND(I203*H203,2)</f>
        <v>0</v>
      </c>
      <c r="K203" s="236"/>
      <c r="L203" s="43"/>
      <c r="M203" s="237" t="s">
        <v>1</v>
      </c>
      <c r="N203" s="238" t="s">
        <v>38</v>
      </c>
      <c r="O203" s="90"/>
      <c r="P203" s="239">
        <f>O203*H203</f>
        <v>0</v>
      </c>
      <c r="Q203" s="239">
        <v>0</v>
      </c>
      <c r="R203" s="239">
        <f>Q203*H203</f>
        <v>0</v>
      </c>
      <c r="S203" s="239">
        <v>0</v>
      </c>
      <c r="T203" s="240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41" t="s">
        <v>147</v>
      </c>
      <c r="AT203" s="241" t="s">
        <v>143</v>
      </c>
      <c r="AU203" s="241" t="s">
        <v>82</v>
      </c>
      <c r="AY203" s="16" t="s">
        <v>140</v>
      </c>
      <c r="BE203" s="242">
        <f>IF(N203="základní",J203,0)</f>
        <v>0</v>
      </c>
      <c r="BF203" s="242">
        <f>IF(N203="snížená",J203,0)</f>
        <v>0</v>
      </c>
      <c r="BG203" s="242">
        <f>IF(N203="zákl. přenesená",J203,0)</f>
        <v>0</v>
      </c>
      <c r="BH203" s="242">
        <f>IF(N203="sníž. přenesená",J203,0)</f>
        <v>0</v>
      </c>
      <c r="BI203" s="242">
        <f>IF(N203="nulová",J203,0)</f>
        <v>0</v>
      </c>
      <c r="BJ203" s="16" t="s">
        <v>80</v>
      </c>
      <c r="BK203" s="242">
        <f>ROUND(I203*H203,2)</f>
        <v>0</v>
      </c>
      <c r="BL203" s="16" t="s">
        <v>147</v>
      </c>
      <c r="BM203" s="241" t="s">
        <v>278</v>
      </c>
    </row>
    <row r="204" spans="1:47" s="2" customFormat="1" ht="12">
      <c r="A204" s="37"/>
      <c r="B204" s="38"/>
      <c r="C204" s="39"/>
      <c r="D204" s="243" t="s">
        <v>148</v>
      </c>
      <c r="E204" s="39"/>
      <c r="F204" s="244" t="s">
        <v>279</v>
      </c>
      <c r="G204" s="39"/>
      <c r="H204" s="39"/>
      <c r="I204" s="196"/>
      <c r="J204" s="39"/>
      <c r="K204" s="39"/>
      <c r="L204" s="43"/>
      <c r="M204" s="245"/>
      <c r="N204" s="246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148</v>
      </c>
      <c r="AU204" s="16" t="s">
        <v>82</v>
      </c>
    </row>
    <row r="205" spans="1:65" s="2" customFormat="1" ht="33" customHeight="1">
      <c r="A205" s="37"/>
      <c r="B205" s="38"/>
      <c r="C205" s="229" t="s">
        <v>280</v>
      </c>
      <c r="D205" s="229" t="s">
        <v>143</v>
      </c>
      <c r="E205" s="230" t="s">
        <v>281</v>
      </c>
      <c r="F205" s="231" t="s">
        <v>282</v>
      </c>
      <c r="G205" s="232" t="s">
        <v>153</v>
      </c>
      <c r="H205" s="233">
        <v>64</v>
      </c>
      <c r="I205" s="234"/>
      <c r="J205" s="235">
        <f>ROUND(I205*H205,2)</f>
        <v>0</v>
      </c>
      <c r="K205" s="236"/>
      <c r="L205" s="43"/>
      <c r="M205" s="237" t="s">
        <v>1</v>
      </c>
      <c r="N205" s="238" t="s">
        <v>38</v>
      </c>
      <c r="O205" s="90"/>
      <c r="P205" s="239">
        <f>O205*H205</f>
        <v>0</v>
      </c>
      <c r="Q205" s="239">
        <v>0</v>
      </c>
      <c r="R205" s="239">
        <f>Q205*H205</f>
        <v>0</v>
      </c>
      <c r="S205" s="239">
        <v>0</v>
      </c>
      <c r="T205" s="240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41" t="s">
        <v>147</v>
      </c>
      <c r="AT205" s="241" t="s">
        <v>143</v>
      </c>
      <c r="AU205" s="241" t="s">
        <v>82</v>
      </c>
      <c r="AY205" s="16" t="s">
        <v>140</v>
      </c>
      <c r="BE205" s="242">
        <f>IF(N205="základní",J205,0)</f>
        <v>0</v>
      </c>
      <c r="BF205" s="242">
        <f>IF(N205="snížená",J205,0)</f>
        <v>0</v>
      </c>
      <c r="BG205" s="242">
        <f>IF(N205="zákl. přenesená",J205,0)</f>
        <v>0</v>
      </c>
      <c r="BH205" s="242">
        <f>IF(N205="sníž. přenesená",J205,0)</f>
        <v>0</v>
      </c>
      <c r="BI205" s="242">
        <f>IF(N205="nulová",J205,0)</f>
        <v>0</v>
      </c>
      <c r="BJ205" s="16" t="s">
        <v>80</v>
      </c>
      <c r="BK205" s="242">
        <f>ROUND(I205*H205,2)</f>
        <v>0</v>
      </c>
      <c r="BL205" s="16" t="s">
        <v>147</v>
      </c>
      <c r="BM205" s="241" t="s">
        <v>283</v>
      </c>
    </row>
    <row r="206" spans="1:47" s="2" customFormat="1" ht="12">
      <c r="A206" s="37"/>
      <c r="B206" s="38"/>
      <c r="C206" s="39"/>
      <c r="D206" s="243" t="s">
        <v>148</v>
      </c>
      <c r="E206" s="39"/>
      <c r="F206" s="244" t="s">
        <v>275</v>
      </c>
      <c r="G206" s="39"/>
      <c r="H206" s="39"/>
      <c r="I206" s="196"/>
      <c r="J206" s="39"/>
      <c r="K206" s="39"/>
      <c r="L206" s="43"/>
      <c r="M206" s="245"/>
      <c r="N206" s="246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148</v>
      </c>
      <c r="AU206" s="16" t="s">
        <v>82</v>
      </c>
    </row>
    <row r="207" spans="1:65" s="2" customFormat="1" ht="21.75" customHeight="1">
      <c r="A207" s="37"/>
      <c r="B207" s="38"/>
      <c r="C207" s="229" t="s">
        <v>173</v>
      </c>
      <c r="D207" s="229" t="s">
        <v>143</v>
      </c>
      <c r="E207" s="230" t="s">
        <v>284</v>
      </c>
      <c r="F207" s="231" t="s">
        <v>285</v>
      </c>
      <c r="G207" s="232" t="s">
        <v>146</v>
      </c>
      <c r="H207" s="233">
        <v>5.75</v>
      </c>
      <c r="I207" s="234"/>
      <c r="J207" s="235">
        <f>ROUND(I207*H207,2)</f>
        <v>0</v>
      </c>
      <c r="K207" s="236"/>
      <c r="L207" s="43"/>
      <c r="M207" s="237" t="s">
        <v>1</v>
      </c>
      <c r="N207" s="238" t="s">
        <v>38</v>
      </c>
      <c r="O207" s="90"/>
      <c r="P207" s="239">
        <f>O207*H207</f>
        <v>0</v>
      </c>
      <c r="Q207" s="239">
        <v>0</v>
      </c>
      <c r="R207" s="239">
        <f>Q207*H207</f>
        <v>0</v>
      </c>
      <c r="S207" s="239">
        <v>0</v>
      </c>
      <c r="T207" s="240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41" t="s">
        <v>147</v>
      </c>
      <c r="AT207" s="241" t="s">
        <v>143</v>
      </c>
      <c r="AU207" s="241" t="s">
        <v>82</v>
      </c>
      <c r="AY207" s="16" t="s">
        <v>140</v>
      </c>
      <c r="BE207" s="242">
        <f>IF(N207="základní",J207,0)</f>
        <v>0</v>
      </c>
      <c r="BF207" s="242">
        <f>IF(N207="snížená",J207,0)</f>
        <v>0</v>
      </c>
      <c r="BG207" s="242">
        <f>IF(N207="zákl. přenesená",J207,0)</f>
        <v>0</v>
      </c>
      <c r="BH207" s="242">
        <f>IF(N207="sníž. přenesená",J207,0)</f>
        <v>0</v>
      </c>
      <c r="BI207" s="242">
        <f>IF(N207="nulová",J207,0)</f>
        <v>0</v>
      </c>
      <c r="BJ207" s="16" t="s">
        <v>80</v>
      </c>
      <c r="BK207" s="242">
        <f>ROUND(I207*H207,2)</f>
        <v>0</v>
      </c>
      <c r="BL207" s="16" t="s">
        <v>147</v>
      </c>
      <c r="BM207" s="241" t="s">
        <v>286</v>
      </c>
    </row>
    <row r="208" spans="1:47" s="2" customFormat="1" ht="12">
      <c r="A208" s="37"/>
      <c r="B208" s="38"/>
      <c r="C208" s="39"/>
      <c r="D208" s="243" t="s">
        <v>148</v>
      </c>
      <c r="E208" s="39"/>
      <c r="F208" s="244" t="s">
        <v>287</v>
      </c>
      <c r="G208" s="39"/>
      <c r="H208" s="39"/>
      <c r="I208" s="196"/>
      <c r="J208" s="39"/>
      <c r="K208" s="39"/>
      <c r="L208" s="43"/>
      <c r="M208" s="245"/>
      <c r="N208" s="246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148</v>
      </c>
      <c r="AU208" s="16" t="s">
        <v>82</v>
      </c>
    </row>
    <row r="209" spans="1:63" s="12" customFormat="1" ht="22.8" customHeight="1">
      <c r="A209" s="12"/>
      <c r="B209" s="213"/>
      <c r="C209" s="214"/>
      <c r="D209" s="215" t="s">
        <v>72</v>
      </c>
      <c r="E209" s="227" t="s">
        <v>147</v>
      </c>
      <c r="F209" s="227" t="s">
        <v>288</v>
      </c>
      <c r="G209" s="214"/>
      <c r="H209" s="214"/>
      <c r="I209" s="217"/>
      <c r="J209" s="228">
        <f>BK209</f>
        <v>0</v>
      </c>
      <c r="K209" s="214"/>
      <c r="L209" s="219"/>
      <c r="M209" s="220"/>
      <c r="N209" s="221"/>
      <c r="O209" s="221"/>
      <c r="P209" s="222">
        <f>SUM(P210:P217)</f>
        <v>0</v>
      </c>
      <c r="Q209" s="221"/>
      <c r="R209" s="222">
        <f>SUM(R210:R217)</f>
        <v>0</v>
      </c>
      <c r="S209" s="221"/>
      <c r="T209" s="223">
        <f>SUM(T210:T217)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24" t="s">
        <v>80</v>
      </c>
      <c r="AT209" s="225" t="s">
        <v>72</v>
      </c>
      <c r="AU209" s="225" t="s">
        <v>80</v>
      </c>
      <c r="AY209" s="224" t="s">
        <v>140</v>
      </c>
      <c r="BK209" s="226">
        <f>SUM(BK210:BK217)</f>
        <v>0</v>
      </c>
    </row>
    <row r="210" spans="1:65" s="2" customFormat="1" ht="21.75" customHeight="1">
      <c r="A210" s="37"/>
      <c r="B210" s="38"/>
      <c r="C210" s="229" t="s">
        <v>289</v>
      </c>
      <c r="D210" s="229" t="s">
        <v>143</v>
      </c>
      <c r="E210" s="230" t="s">
        <v>290</v>
      </c>
      <c r="F210" s="231" t="s">
        <v>291</v>
      </c>
      <c r="G210" s="232" t="s">
        <v>153</v>
      </c>
      <c r="H210" s="233">
        <v>62.5</v>
      </c>
      <c r="I210" s="234"/>
      <c r="J210" s="235">
        <f>ROUND(I210*H210,2)</f>
        <v>0</v>
      </c>
      <c r="K210" s="236"/>
      <c r="L210" s="43"/>
      <c r="M210" s="237" t="s">
        <v>1</v>
      </c>
      <c r="N210" s="238" t="s">
        <v>38</v>
      </c>
      <c r="O210" s="90"/>
      <c r="P210" s="239">
        <f>O210*H210</f>
        <v>0</v>
      </c>
      <c r="Q210" s="239">
        <v>0</v>
      </c>
      <c r="R210" s="239">
        <f>Q210*H210</f>
        <v>0</v>
      </c>
      <c r="S210" s="239">
        <v>0</v>
      </c>
      <c r="T210" s="240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41" t="s">
        <v>147</v>
      </c>
      <c r="AT210" s="241" t="s">
        <v>143</v>
      </c>
      <c r="AU210" s="241" t="s">
        <v>82</v>
      </c>
      <c r="AY210" s="16" t="s">
        <v>140</v>
      </c>
      <c r="BE210" s="242">
        <f>IF(N210="základní",J210,0)</f>
        <v>0</v>
      </c>
      <c r="BF210" s="242">
        <f>IF(N210="snížená",J210,0)</f>
        <v>0</v>
      </c>
      <c r="BG210" s="242">
        <f>IF(N210="zákl. přenesená",J210,0)</f>
        <v>0</v>
      </c>
      <c r="BH210" s="242">
        <f>IF(N210="sníž. přenesená",J210,0)</f>
        <v>0</v>
      </c>
      <c r="BI210" s="242">
        <f>IF(N210="nulová",J210,0)</f>
        <v>0</v>
      </c>
      <c r="BJ210" s="16" t="s">
        <v>80</v>
      </c>
      <c r="BK210" s="242">
        <f>ROUND(I210*H210,2)</f>
        <v>0</v>
      </c>
      <c r="BL210" s="16" t="s">
        <v>147</v>
      </c>
      <c r="BM210" s="241" t="s">
        <v>292</v>
      </c>
    </row>
    <row r="211" spans="1:47" s="2" customFormat="1" ht="12">
      <c r="A211" s="37"/>
      <c r="B211" s="38"/>
      <c r="C211" s="39"/>
      <c r="D211" s="243" t="s">
        <v>148</v>
      </c>
      <c r="E211" s="39"/>
      <c r="F211" s="244" t="s">
        <v>293</v>
      </c>
      <c r="G211" s="39"/>
      <c r="H211" s="39"/>
      <c r="I211" s="196"/>
      <c r="J211" s="39"/>
      <c r="K211" s="39"/>
      <c r="L211" s="43"/>
      <c r="M211" s="245"/>
      <c r="N211" s="246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148</v>
      </c>
      <c r="AU211" s="16" t="s">
        <v>82</v>
      </c>
    </row>
    <row r="212" spans="1:65" s="2" customFormat="1" ht="21.75" customHeight="1">
      <c r="A212" s="37"/>
      <c r="B212" s="38"/>
      <c r="C212" s="229" t="s">
        <v>294</v>
      </c>
      <c r="D212" s="229" t="s">
        <v>143</v>
      </c>
      <c r="E212" s="230" t="s">
        <v>295</v>
      </c>
      <c r="F212" s="231" t="s">
        <v>296</v>
      </c>
      <c r="G212" s="232" t="s">
        <v>153</v>
      </c>
      <c r="H212" s="233">
        <v>128</v>
      </c>
      <c r="I212" s="234"/>
      <c r="J212" s="235">
        <f>ROUND(I212*H212,2)</f>
        <v>0</v>
      </c>
      <c r="K212" s="236"/>
      <c r="L212" s="43"/>
      <c r="M212" s="237" t="s">
        <v>1</v>
      </c>
      <c r="N212" s="238" t="s">
        <v>38</v>
      </c>
      <c r="O212" s="90"/>
      <c r="P212" s="239">
        <f>O212*H212</f>
        <v>0</v>
      </c>
      <c r="Q212" s="239">
        <v>0</v>
      </c>
      <c r="R212" s="239">
        <f>Q212*H212</f>
        <v>0</v>
      </c>
      <c r="S212" s="239">
        <v>0</v>
      </c>
      <c r="T212" s="240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41" t="s">
        <v>147</v>
      </c>
      <c r="AT212" s="241" t="s">
        <v>143</v>
      </c>
      <c r="AU212" s="241" t="s">
        <v>82</v>
      </c>
      <c r="AY212" s="16" t="s">
        <v>140</v>
      </c>
      <c r="BE212" s="242">
        <f>IF(N212="základní",J212,0)</f>
        <v>0</v>
      </c>
      <c r="BF212" s="242">
        <f>IF(N212="snížená",J212,0)</f>
        <v>0</v>
      </c>
      <c r="BG212" s="242">
        <f>IF(N212="zákl. přenesená",J212,0)</f>
        <v>0</v>
      </c>
      <c r="BH212" s="242">
        <f>IF(N212="sníž. přenesená",J212,0)</f>
        <v>0</v>
      </c>
      <c r="BI212" s="242">
        <f>IF(N212="nulová",J212,0)</f>
        <v>0</v>
      </c>
      <c r="BJ212" s="16" t="s">
        <v>80</v>
      </c>
      <c r="BK212" s="242">
        <f>ROUND(I212*H212,2)</f>
        <v>0</v>
      </c>
      <c r="BL212" s="16" t="s">
        <v>147</v>
      </c>
      <c r="BM212" s="241" t="s">
        <v>297</v>
      </c>
    </row>
    <row r="213" spans="1:47" s="2" customFormat="1" ht="12">
      <c r="A213" s="37"/>
      <c r="B213" s="38"/>
      <c r="C213" s="39"/>
      <c r="D213" s="243" t="s">
        <v>148</v>
      </c>
      <c r="E213" s="39"/>
      <c r="F213" s="244" t="s">
        <v>298</v>
      </c>
      <c r="G213" s="39"/>
      <c r="H213" s="39"/>
      <c r="I213" s="196"/>
      <c r="J213" s="39"/>
      <c r="K213" s="39"/>
      <c r="L213" s="43"/>
      <c r="M213" s="245"/>
      <c r="N213" s="246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148</v>
      </c>
      <c r="AU213" s="16" t="s">
        <v>82</v>
      </c>
    </row>
    <row r="214" spans="1:65" s="2" customFormat="1" ht="16.5" customHeight="1">
      <c r="A214" s="37"/>
      <c r="B214" s="38"/>
      <c r="C214" s="229" t="s">
        <v>299</v>
      </c>
      <c r="D214" s="229" t="s">
        <v>143</v>
      </c>
      <c r="E214" s="230" t="s">
        <v>300</v>
      </c>
      <c r="F214" s="231" t="s">
        <v>301</v>
      </c>
      <c r="G214" s="232" t="s">
        <v>146</v>
      </c>
      <c r="H214" s="233">
        <v>8.8</v>
      </c>
      <c r="I214" s="234"/>
      <c r="J214" s="235">
        <f>ROUND(I214*H214,2)</f>
        <v>0</v>
      </c>
      <c r="K214" s="236"/>
      <c r="L214" s="43"/>
      <c r="M214" s="237" t="s">
        <v>1</v>
      </c>
      <c r="N214" s="238" t="s">
        <v>38</v>
      </c>
      <c r="O214" s="90"/>
      <c r="P214" s="239">
        <f>O214*H214</f>
        <v>0</v>
      </c>
      <c r="Q214" s="239">
        <v>0</v>
      </c>
      <c r="R214" s="239">
        <f>Q214*H214</f>
        <v>0</v>
      </c>
      <c r="S214" s="239">
        <v>0</v>
      </c>
      <c r="T214" s="240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41" t="s">
        <v>147</v>
      </c>
      <c r="AT214" s="241" t="s">
        <v>143</v>
      </c>
      <c r="AU214" s="241" t="s">
        <v>82</v>
      </c>
      <c r="AY214" s="16" t="s">
        <v>140</v>
      </c>
      <c r="BE214" s="242">
        <f>IF(N214="základní",J214,0)</f>
        <v>0</v>
      </c>
      <c r="BF214" s="242">
        <f>IF(N214="snížená",J214,0)</f>
        <v>0</v>
      </c>
      <c r="BG214" s="242">
        <f>IF(N214="zákl. přenesená",J214,0)</f>
        <v>0</v>
      </c>
      <c r="BH214" s="242">
        <f>IF(N214="sníž. přenesená",J214,0)</f>
        <v>0</v>
      </c>
      <c r="BI214" s="242">
        <f>IF(N214="nulová",J214,0)</f>
        <v>0</v>
      </c>
      <c r="BJ214" s="16" t="s">
        <v>80</v>
      </c>
      <c r="BK214" s="242">
        <f>ROUND(I214*H214,2)</f>
        <v>0</v>
      </c>
      <c r="BL214" s="16" t="s">
        <v>147</v>
      </c>
      <c r="BM214" s="241" t="s">
        <v>228</v>
      </c>
    </row>
    <row r="215" spans="1:47" s="2" customFormat="1" ht="12">
      <c r="A215" s="37"/>
      <c r="B215" s="38"/>
      <c r="C215" s="39"/>
      <c r="D215" s="243" t="s">
        <v>148</v>
      </c>
      <c r="E215" s="39"/>
      <c r="F215" s="244" t="s">
        <v>302</v>
      </c>
      <c r="G215" s="39"/>
      <c r="H215" s="39"/>
      <c r="I215" s="196"/>
      <c r="J215" s="39"/>
      <c r="K215" s="39"/>
      <c r="L215" s="43"/>
      <c r="M215" s="245"/>
      <c r="N215" s="246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148</v>
      </c>
      <c r="AU215" s="16" t="s">
        <v>82</v>
      </c>
    </row>
    <row r="216" spans="1:65" s="2" customFormat="1" ht="21.75" customHeight="1">
      <c r="A216" s="37"/>
      <c r="B216" s="38"/>
      <c r="C216" s="229" t="s">
        <v>231</v>
      </c>
      <c r="D216" s="229" t="s">
        <v>143</v>
      </c>
      <c r="E216" s="230" t="s">
        <v>303</v>
      </c>
      <c r="F216" s="231" t="s">
        <v>304</v>
      </c>
      <c r="G216" s="232" t="s">
        <v>153</v>
      </c>
      <c r="H216" s="233">
        <v>62.5</v>
      </c>
      <c r="I216" s="234"/>
      <c r="J216" s="235">
        <f>ROUND(I216*H216,2)</f>
        <v>0</v>
      </c>
      <c r="K216" s="236"/>
      <c r="L216" s="43"/>
      <c r="M216" s="237" t="s">
        <v>1</v>
      </c>
      <c r="N216" s="238" t="s">
        <v>38</v>
      </c>
      <c r="O216" s="90"/>
      <c r="P216" s="239">
        <f>O216*H216</f>
        <v>0</v>
      </c>
      <c r="Q216" s="239">
        <v>0</v>
      </c>
      <c r="R216" s="239">
        <f>Q216*H216</f>
        <v>0</v>
      </c>
      <c r="S216" s="239">
        <v>0</v>
      </c>
      <c r="T216" s="240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41" t="s">
        <v>147</v>
      </c>
      <c r="AT216" s="241" t="s">
        <v>143</v>
      </c>
      <c r="AU216" s="241" t="s">
        <v>82</v>
      </c>
      <c r="AY216" s="16" t="s">
        <v>140</v>
      </c>
      <c r="BE216" s="242">
        <f>IF(N216="základní",J216,0)</f>
        <v>0</v>
      </c>
      <c r="BF216" s="242">
        <f>IF(N216="snížená",J216,0)</f>
        <v>0</v>
      </c>
      <c r="BG216" s="242">
        <f>IF(N216="zákl. přenesená",J216,0)</f>
        <v>0</v>
      </c>
      <c r="BH216" s="242">
        <f>IF(N216="sníž. přenesená",J216,0)</f>
        <v>0</v>
      </c>
      <c r="BI216" s="242">
        <f>IF(N216="nulová",J216,0)</f>
        <v>0</v>
      </c>
      <c r="BJ216" s="16" t="s">
        <v>80</v>
      </c>
      <c r="BK216" s="242">
        <f>ROUND(I216*H216,2)</f>
        <v>0</v>
      </c>
      <c r="BL216" s="16" t="s">
        <v>147</v>
      </c>
      <c r="BM216" s="241" t="s">
        <v>305</v>
      </c>
    </row>
    <row r="217" spans="1:47" s="2" customFormat="1" ht="12">
      <c r="A217" s="37"/>
      <c r="B217" s="38"/>
      <c r="C217" s="39"/>
      <c r="D217" s="243" t="s">
        <v>148</v>
      </c>
      <c r="E217" s="39"/>
      <c r="F217" s="244" t="s">
        <v>306</v>
      </c>
      <c r="G217" s="39"/>
      <c r="H217" s="39"/>
      <c r="I217" s="196"/>
      <c r="J217" s="39"/>
      <c r="K217" s="39"/>
      <c r="L217" s="43"/>
      <c r="M217" s="245"/>
      <c r="N217" s="246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148</v>
      </c>
      <c r="AU217" s="16" t="s">
        <v>82</v>
      </c>
    </row>
    <row r="218" spans="1:63" s="12" customFormat="1" ht="22.8" customHeight="1">
      <c r="A218" s="12"/>
      <c r="B218" s="213"/>
      <c r="C218" s="214"/>
      <c r="D218" s="215" t="s">
        <v>72</v>
      </c>
      <c r="E218" s="227" t="s">
        <v>189</v>
      </c>
      <c r="F218" s="227" t="s">
        <v>307</v>
      </c>
      <c r="G218" s="214"/>
      <c r="H218" s="214"/>
      <c r="I218" s="217"/>
      <c r="J218" s="228">
        <f>BK218</f>
        <v>0</v>
      </c>
      <c r="K218" s="214"/>
      <c r="L218" s="219"/>
      <c r="M218" s="220"/>
      <c r="N218" s="221"/>
      <c r="O218" s="221"/>
      <c r="P218" s="222">
        <f>SUM(P219:P224)</f>
        <v>0</v>
      </c>
      <c r="Q218" s="221"/>
      <c r="R218" s="222">
        <f>SUM(R219:R224)</f>
        <v>0</v>
      </c>
      <c r="S218" s="221"/>
      <c r="T218" s="223">
        <f>SUM(T219:T224)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24" t="s">
        <v>80</v>
      </c>
      <c r="AT218" s="225" t="s">
        <v>72</v>
      </c>
      <c r="AU218" s="225" t="s">
        <v>80</v>
      </c>
      <c r="AY218" s="224" t="s">
        <v>140</v>
      </c>
      <c r="BK218" s="226">
        <f>SUM(BK219:BK224)</f>
        <v>0</v>
      </c>
    </row>
    <row r="219" spans="1:65" s="2" customFormat="1" ht="16.5" customHeight="1">
      <c r="A219" s="37"/>
      <c r="B219" s="38"/>
      <c r="C219" s="229" t="s">
        <v>308</v>
      </c>
      <c r="D219" s="229" t="s">
        <v>143</v>
      </c>
      <c r="E219" s="230" t="s">
        <v>309</v>
      </c>
      <c r="F219" s="231" t="s">
        <v>310</v>
      </c>
      <c r="G219" s="232" t="s">
        <v>153</v>
      </c>
      <c r="H219" s="233">
        <v>64</v>
      </c>
      <c r="I219" s="234"/>
      <c r="J219" s="235">
        <f>ROUND(I219*H219,2)</f>
        <v>0</v>
      </c>
      <c r="K219" s="236"/>
      <c r="L219" s="43"/>
      <c r="M219" s="237" t="s">
        <v>1</v>
      </c>
      <c r="N219" s="238" t="s">
        <v>38</v>
      </c>
      <c r="O219" s="90"/>
      <c r="P219" s="239">
        <f>O219*H219</f>
        <v>0</v>
      </c>
      <c r="Q219" s="239">
        <v>0</v>
      </c>
      <c r="R219" s="239">
        <f>Q219*H219</f>
        <v>0</v>
      </c>
      <c r="S219" s="239">
        <v>0</v>
      </c>
      <c r="T219" s="240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41" t="s">
        <v>147</v>
      </c>
      <c r="AT219" s="241" t="s">
        <v>143</v>
      </c>
      <c r="AU219" s="241" t="s">
        <v>82</v>
      </c>
      <c r="AY219" s="16" t="s">
        <v>140</v>
      </c>
      <c r="BE219" s="242">
        <f>IF(N219="základní",J219,0)</f>
        <v>0</v>
      </c>
      <c r="BF219" s="242">
        <f>IF(N219="snížená",J219,0)</f>
        <v>0</v>
      </c>
      <c r="BG219" s="242">
        <f>IF(N219="zákl. přenesená",J219,0)</f>
        <v>0</v>
      </c>
      <c r="BH219" s="242">
        <f>IF(N219="sníž. přenesená",J219,0)</f>
        <v>0</v>
      </c>
      <c r="BI219" s="242">
        <f>IF(N219="nulová",J219,0)</f>
        <v>0</v>
      </c>
      <c r="BJ219" s="16" t="s">
        <v>80</v>
      </c>
      <c r="BK219" s="242">
        <f>ROUND(I219*H219,2)</f>
        <v>0</v>
      </c>
      <c r="BL219" s="16" t="s">
        <v>147</v>
      </c>
      <c r="BM219" s="241" t="s">
        <v>311</v>
      </c>
    </row>
    <row r="220" spans="1:47" s="2" customFormat="1" ht="12">
      <c r="A220" s="37"/>
      <c r="B220" s="38"/>
      <c r="C220" s="39"/>
      <c r="D220" s="243" t="s">
        <v>148</v>
      </c>
      <c r="E220" s="39"/>
      <c r="F220" s="244" t="s">
        <v>312</v>
      </c>
      <c r="G220" s="39"/>
      <c r="H220" s="39"/>
      <c r="I220" s="196"/>
      <c r="J220" s="39"/>
      <c r="K220" s="39"/>
      <c r="L220" s="43"/>
      <c r="M220" s="245"/>
      <c r="N220" s="246"/>
      <c r="O220" s="90"/>
      <c r="P220" s="90"/>
      <c r="Q220" s="90"/>
      <c r="R220" s="90"/>
      <c r="S220" s="90"/>
      <c r="T220" s="91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148</v>
      </c>
      <c r="AU220" s="16" t="s">
        <v>82</v>
      </c>
    </row>
    <row r="221" spans="1:65" s="2" customFormat="1" ht="21.75" customHeight="1">
      <c r="A221" s="37"/>
      <c r="B221" s="38"/>
      <c r="C221" s="229" t="s">
        <v>218</v>
      </c>
      <c r="D221" s="229" t="s">
        <v>143</v>
      </c>
      <c r="E221" s="230" t="s">
        <v>313</v>
      </c>
      <c r="F221" s="231" t="s">
        <v>314</v>
      </c>
      <c r="G221" s="232" t="s">
        <v>153</v>
      </c>
      <c r="H221" s="233">
        <v>40.5</v>
      </c>
      <c r="I221" s="234"/>
      <c r="J221" s="235">
        <f>ROUND(I221*H221,2)</f>
        <v>0</v>
      </c>
      <c r="K221" s="236"/>
      <c r="L221" s="43"/>
      <c r="M221" s="237" t="s">
        <v>1</v>
      </c>
      <c r="N221" s="238" t="s">
        <v>38</v>
      </c>
      <c r="O221" s="90"/>
      <c r="P221" s="239">
        <f>O221*H221</f>
        <v>0</v>
      </c>
      <c r="Q221" s="239">
        <v>0</v>
      </c>
      <c r="R221" s="239">
        <f>Q221*H221</f>
        <v>0</v>
      </c>
      <c r="S221" s="239">
        <v>0</v>
      </c>
      <c r="T221" s="240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41" t="s">
        <v>147</v>
      </c>
      <c r="AT221" s="241" t="s">
        <v>143</v>
      </c>
      <c r="AU221" s="241" t="s">
        <v>82</v>
      </c>
      <c r="AY221" s="16" t="s">
        <v>140</v>
      </c>
      <c r="BE221" s="242">
        <f>IF(N221="základní",J221,0)</f>
        <v>0</v>
      </c>
      <c r="BF221" s="242">
        <f>IF(N221="snížená",J221,0)</f>
        <v>0</v>
      </c>
      <c r="BG221" s="242">
        <f>IF(N221="zákl. přenesená",J221,0)</f>
        <v>0</v>
      </c>
      <c r="BH221" s="242">
        <f>IF(N221="sníž. přenesená",J221,0)</f>
        <v>0</v>
      </c>
      <c r="BI221" s="242">
        <f>IF(N221="nulová",J221,0)</f>
        <v>0</v>
      </c>
      <c r="BJ221" s="16" t="s">
        <v>80</v>
      </c>
      <c r="BK221" s="242">
        <f>ROUND(I221*H221,2)</f>
        <v>0</v>
      </c>
      <c r="BL221" s="16" t="s">
        <v>147</v>
      </c>
      <c r="BM221" s="241" t="s">
        <v>315</v>
      </c>
    </row>
    <row r="222" spans="1:47" s="2" customFormat="1" ht="12">
      <c r="A222" s="37"/>
      <c r="B222" s="38"/>
      <c r="C222" s="39"/>
      <c r="D222" s="243" t="s">
        <v>148</v>
      </c>
      <c r="E222" s="39"/>
      <c r="F222" s="244" t="s">
        <v>316</v>
      </c>
      <c r="G222" s="39"/>
      <c r="H222" s="39"/>
      <c r="I222" s="196"/>
      <c r="J222" s="39"/>
      <c r="K222" s="39"/>
      <c r="L222" s="43"/>
      <c r="M222" s="245"/>
      <c r="N222" s="246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148</v>
      </c>
      <c r="AU222" s="16" t="s">
        <v>82</v>
      </c>
    </row>
    <row r="223" spans="1:65" s="2" customFormat="1" ht="33" customHeight="1">
      <c r="A223" s="37"/>
      <c r="B223" s="38"/>
      <c r="C223" s="229" t="s">
        <v>317</v>
      </c>
      <c r="D223" s="229" t="s">
        <v>143</v>
      </c>
      <c r="E223" s="230" t="s">
        <v>318</v>
      </c>
      <c r="F223" s="231" t="s">
        <v>319</v>
      </c>
      <c r="G223" s="232" t="s">
        <v>153</v>
      </c>
      <c r="H223" s="233">
        <v>32</v>
      </c>
      <c r="I223" s="234"/>
      <c r="J223" s="235">
        <f>ROUND(I223*H223,2)</f>
        <v>0</v>
      </c>
      <c r="K223" s="236"/>
      <c r="L223" s="43"/>
      <c r="M223" s="237" t="s">
        <v>1</v>
      </c>
      <c r="N223" s="238" t="s">
        <v>38</v>
      </c>
      <c r="O223" s="90"/>
      <c r="P223" s="239">
        <f>O223*H223</f>
        <v>0</v>
      </c>
      <c r="Q223" s="239">
        <v>0</v>
      </c>
      <c r="R223" s="239">
        <f>Q223*H223</f>
        <v>0</v>
      </c>
      <c r="S223" s="239">
        <v>0</v>
      </c>
      <c r="T223" s="240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41" t="s">
        <v>147</v>
      </c>
      <c r="AT223" s="241" t="s">
        <v>143</v>
      </c>
      <c r="AU223" s="241" t="s">
        <v>82</v>
      </c>
      <c r="AY223" s="16" t="s">
        <v>140</v>
      </c>
      <c r="BE223" s="242">
        <f>IF(N223="základní",J223,0)</f>
        <v>0</v>
      </c>
      <c r="BF223" s="242">
        <f>IF(N223="snížená",J223,0)</f>
        <v>0</v>
      </c>
      <c r="BG223" s="242">
        <f>IF(N223="zákl. přenesená",J223,0)</f>
        <v>0</v>
      </c>
      <c r="BH223" s="242">
        <f>IF(N223="sníž. přenesená",J223,0)</f>
        <v>0</v>
      </c>
      <c r="BI223" s="242">
        <f>IF(N223="nulová",J223,0)</f>
        <v>0</v>
      </c>
      <c r="BJ223" s="16" t="s">
        <v>80</v>
      </c>
      <c r="BK223" s="242">
        <f>ROUND(I223*H223,2)</f>
        <v>0</v>
      </c>
      <c r="BL223" s="16" t="s">
        <v>147</v>
      </c>
      <c r="BM223" s="241" t="s">
        <v>320</v>
      </c>
    </row>
    <row r="224" spans="1:47" s="2" customFormat="1" ht="12">
      <c r="A224" s="37"/>
      <c r="B224" s="38"/>
      <c r="C224" s="39"/>
      <c r="D224" s="243" t="s">
        <v>148</v>
      </c>
      <c r="E224" s="39"/>
      <c r="F224" s="244" t="s">
        <v>321</v>
      </c>
      <c r="G224" s="39"/>
      <c r="H224" s="39"/>
      <c r="I224" s="196"/>
      <c r="J224" s="39"/>
      <c r="K224" s="39"/>
      <c r="L224" s="43"/>
      <c r="M224" s="245"/>
      <c r="N224" s="246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148</v>
      </c>
      <c r="AU224" s="16" t="s">
        <v>82</v>
      </c>
    </row>
    <row r="225" spans="1:63" s="12" customFormat="1" ht="22.8" customHeight="1">
      <c r="A225" s="12"/>
      <c r="B225" s="213"/>
      <c r="C225" s="214"/>
      <c r="D225" s="215" t="s">
        <v>72</v>
      </c>
      <c r="E225" s="227" t="s">
        <v>322</v>
      </c>
      <c r="F225" s="227" t="s">
        <v>323</v>
      </c>
      <c r="G225" s="214"/>
      <c r="H225" s="214"/>
      <c r="I225" s="217"/>
      <c r="J225" s="228">
        <f>BK225</f>
        <v>0</v>
      </c>
      <c r="K225" s="214"/>
      <c r="L225" s="219"/>
      <c r="M225" s="220"/>
      <c r="N225" s="221"/>
      <c r="O225" s="221"/>
      <c r="P225" s="222">
        <f>SUM(P226:P228)</f>
        <v>0</v>
      </c>
      <c r="Q225" s="221"/>
      <c r="R225" s="222">
        <f>SUM(R226:R228)</f>
        <v>0</v>
      </c>
      <c r="S225" s="221"/>
      <c r="T225" s="223">
        <f>SUM(T226:T228)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24" t="s">
        <v>80</v>
      </c>
      <c r="AT225" s="225" t="s">
        <v>72</v>
      </c>
      <c r="AU225" s="225" t="s">
        <v>80</v>
      </c>
      <c r="AY225" s="224" t="s">
        <v>140</v>
      </c>
      <c r="BK225" s="226">
        <f>SUM(BK226:BK228)</f>
        <v>0</v>
      </c>
    </row>
    <row r="226" spans="1:65" s="2" customFormat="1" ht="21.75" customHeight="1">
      <c r="A226" s="37"/>
      <c r="B226" s="38"/>
      <c r="C226" s="229" t="s">
        <v>82</v>
      </c>
      <c r="D226" s="229" t="s">
        <v>143</v>
      </c>
      <c r="E226" s="230" t="s">
        <v>324</v>
      </c>
      <c r="F226" s="231" t="s">
        <v>325</v>
      </c>
      <c r="G226" s="232" t="s">
        <v>153</v>
      </c>
      <c r="H226" s="233">
        <v>193.4</v>
      </c>
      <c r="I226" s="234"/>
      <c r="J226" s="235">
        <f>ROUND(I226*H226,2)</f>
        <v>0</v>
      </c>
      <c r="K226" s="236"/>
      <c r="L226" s="43"/>
      <c r="M226" s="237" t="s">
        <v>1</v>
      </c>
      <c r="N226" s="238" t="s">
        <v>38</v>
      </c>
      <c r="O226" s="90"/>
      <c r="P226" s="239">
        <f>O226*H226</f>
        <v>0</v>
      </c>
      <c r="Q226" s="239">
        <v>0</v>
      </c>
      <c r="R226" s="239">
        <f>Q226*H226</f>
        <v>0</v>
      </c>
      <c r="S226" s="239">
        <v>0</v>
      </c>
      <c r="T226" s="240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41" t="s">
        <v>147</v>
      </c>
      <c r="AT226" s="241" t="s">
        <v>143</v>
      </c>
      <c r="AU226" s="241" t="s">
        <v>82</v>
      </c>
      <c r="AY226" s="16" t="s">
        <v>140</v>
      </c>
      <c r="BE226" s="242">
        <f>IF(N226="základní",J226,0)</f>
        <v>0</v>
      </c>
      <c r="BF226" s="242">
        <f>IF(N226="snížená",J226,0)</f>
        <v>0</v>
      </c>
      <c r="BG226" s="242">
        <f>IF(N226="zákl. přenesená",J226,0)</f>
        <v>0</v>
      </c>
      <c r="BH226" s="242">
        <f>IF(N226="sníž. přenesená",J226,0)</f>
        <v>0</v>
      </c>
      <c r="BI226" s="242">
        <f>IF(N226="nulová",J226,0)</f>
        <v>0</v>
      </c>
      <c r="BJ226" s="16" t="s">
        <v>80</v>
      </c>
      <c r="BK226" s="242">
        <f>ROUND(I226*H226,2)</f>
        <v>0</v>
      </c>
      <c r="BL226" s="16" t="s">
        <v>147</v>
      </c>
      <c r="BM226" s="241" t="s">
        <v>326</v>
      </c>
    </row>
    <row r="227" spans="1:65" s="2" customFormat="1" ht="16.5" customHeight="1">
      <c r="A227" s="37"/>
      <c r="B227" s="38"/>
      <c r="C227" s="229" t="s">
        <v>274</v>
      </c>
      <c r="D227" s="229" t="s">
        <v>143</v>
      </c>
      <c r="E227" s="230" t="s">
        <v>327</v>
      </c>
      <c r="F227" s="231" t="s">
        <v>328</v>
      </c>
      <c r="G227" s="232" t="s">
        <v>153</v>
      </c>
      <c r="H227" s="233">
        <v>20.25</v>
      </c>
      <c r="I227" s="234"/>
      <c r="J227" s="235">
        <f>ROUND(I227*H227,2)</f>
        <v>0</v>
      </c>
      <c r="K227" s="236"/>
      <c r="L227" s="43"/>
      <c r="M227" s="237" t="s">
        <v>1</v>
      </c>
      <c r="N227" s="238" t="s">
        <v>38</v>
      </c>
      <c r="O227" s="90"/>
      <c r="P227" s="239">
        <f>O227*H227</f>
        <v>0</v>
      </c>
      <c r="Q227" s="239">
        <v>0</v>
      </c>
      <c r="R227" s="239">
        <f>Q227*H227</f>
        <v>0</v>
      </c>
      <c r="S227" s="239">
        <v>0</v>
      </c>
      <c r="T227" s="240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41" t="s">
        <v>147</v>
      </c>
      <c r="AT227" s="241" t="s">
        <v>143</v>
      </c>
      <c r="AU227" s="241" t="s">
        <v>82</v>
      </c>
      <c r="AY227" s="16" t="s">
        <v>140</v>
      </c>
      <c r="BE227" s="242">
        <f>IF(N227="základní",J227,0)</f>
        <v>0</v>
      </c>
      <c r="BF227" s="242">
        <f>IF(N227="snížená",J227,0)</f>
        <v>0</v>
      </c>
      <c r="BG227" s="242">
        <f>IF(N227="zákl. přenesená",J227,0)</f>
        <v>0</v>
      </c>
      <c r="BH227" s="242">
        <f>IF(N227="sníž. přenesená",J227,0)</f>
        <v>0</v>
      </c>
      <c r="BI227" s="242">
        <f>IF(N227="nulová",J227,0)</f>
        <v>0</v>
      </c>
      <c r="BJ227" s="16" t="s">
        <v>80</v>
      </c>
      <c r="BK227" s="242">
        <f>ROUND(I227*H227,2)</f>
        <v>0</v>
      </c>
      <c r="BL227" s="16" t="s">
        <v>147</v>
      </c>
      <c r="BM227" s="241" t="s">
        <v>329</v>
      </c>
    </row>
    <row r="228" spans="1:47" s="2" customFormat="1" ht="12">
      <c r="A228" s="37"/>
      <c r="B228" s="38"/>
      <c r="C228" s="39"/>
      <c r="D228" s="243" t="s">
        <v>148</v>
      </c>
      <c r="E228" s="39"/>
      <c r="F228" s="244" t="s">
        <v>330</v>
      </c>
      <c r="G228" s="39"/>
      <c r="H228" s="39"/>
      <c r="I228" s="196"/>
      <c r="J228" s="39"/>
      <c r="K228" s="39"/>
      <c r="L228" s="43"/>
      <c r="M228" s="245"/>
      <c r="N228" s="246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148</v>
      </c>
      <c r="AU228" s="16" t="s">
        <v>82</v>
      </c>
    </row>
    <row r="229" spans="1:63" s="12" customFormat="1" ht="22.8" customHeight="1">
      <c r="A229" s="12"/>
      <c r="B229" s="213"/>
      <c r="C229" s="214"/>
      <c r="D229" s="215" t="s">
        <v>72</v>
      </c>
      <c r="E229" s="227" t="s">
        <v>193</v>
      </c>
      <c r="F229" s="227" t="s">
        <v>331</v>
      </c>
      <c r="G229" s="214"/>
      <c r="H229" s="214"/>
      <c r="I229" s="217"/>
      <c r="J229" s="228">
        <f>BK229</f>
        <v>0</v>
      </c>
      <c r="K229" s="214"/>
      <c r="L229" s="219"/>
      <c r="M229" s="220"/>
      <c r="N229" s="221"/>
      <c r="O229" s="221"/>
      <c r="P229" s="222">
        <f>SUM(P230:P232)</f>
        <v>0</v>
      </c>
      <c r="Q229" s="221"/>
      <c r="R229" s="222">
        <f>SUM(R230:R232)</f>
        <v>0.02832</v>
      </c>
      <c r="S229" s="221"/>
      <c r="T229" s="223">
        <f>SUM(T230:T232)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24" t="s">
        <v>80</v>
      </c>
      <c r="AT229" s="225" t="s">
        <v>72</v>
      </c>
      <c r="AU229" s="225" t="s">
        <v>80</v>
      </c>
      <c r="AY229" s="224" t="s">
        <v>140</v>
      </c>
      <c r="BK229" s="226">
        <f>SUM(BK230:BK232)</f>
        <v>0</v>
      </c>
    </row>
    <row r="230" spans="1:65" s="2" customFormat="1" ht="33" customHeight="1">
      <c r="A230" s="37"/>
      <c r="B230" s="38"/>
      <c r="C230" s="229" t="s">
        <v>332</v>
      </c>
      <c r="D230" s="229" t="s">
        <v>143</v>
      </c>
      <c r="E230" s="230" t="s">
        <v>333</v>
      </c>
      <c r="F230" s="231" t="s">
        <v>334</v>
      </c>
      <c r="G230" s="232" t="s">
        <v>335</v>
      </c>
      <c r="H230" s="233">
        <v>3</v>
      </c>
      <c r="I230" s="234"/>
      <c r="J230" s="235">
        <f>ROUND(I230*H230,2)</f>
        <v>0</v>
      </c>
      <c r="K230" s="236"/>
      <c r="L230" s="43"/>
      <c r="M230" s="237" t="s">
        <v>1</v>
      </c>
      <c r="N230" s="238" t="s">
        <v>38</v>
      </c>
      <c r="O230" s="90"/>
      <c r="P230" s="239">
        <f>O230*H230</f>
        <v>0</v>
      </c>
      <c r="Q230" s="239">
        <v>0</v>
      </c>
      <c r="R230" s="239">
        <f>Q230*H230</f>
        <v>0</v>
      </c>
      <c r="S230" s="239">
        <v>0</v>
      </c>
      <c r="T230" s="240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41" t="s">
        <v>147</v>
      </c>
      <c r="AT230" s="241" t="s">
        <v>143</v>
      </c>
      <c r="AU230" s="241" t="s">
        <v>82</v>
      </c>
      <c r="AY230" s="16" t="s">
        <v>140</v>
      </c>
      <c r="BE230" s="242">
        <f>IF(N230="základní",J230,0)</f>
        <v>0</v>
      </c>
      <c r="BF230" s="242">
        <f>IF(N230="snížená",J230,0)</f>
        <v>0</v>
      </c>
      <c r="BG230" s="242">
        <f>IF(N230="zákl. přenesená",J230,0)</f>
        <v>0</v>
      </c>
      <c r="BH230" s="242">
        <f>IF(N230="sníž. přenesená",J230,0)</f>
        <v>0</v>
      </c>
      <c r="BI230" s="242">
        <f>IF(N230="nulová",J230,0)</f>
        <v>0</v>
      </c>
      <c r="BJ230" s="16" t="s">
        <v>80</v>
      </c>
      <c r="BK230" s="242">
        <f>ROUND(I230*H230,2)</f>
        <v>0</v>
      </c>
      <c r="BL230" s="16" t="s">
        <v>147</v>
      </c>
      <c r="BM230" s="241" t="s">
        <v>336</v>
      </c>
    </row>
    <row r="231" spans="1:47" s="2" customFormat="1" ht="12">
      <c r="A231" s="37"/>
      <c r="B231" s="38"/>
      <c r="C231" s="39"/>
      <c r="D231" s="243" t="s">
        <v>148</v>
      </c>
      <c r="E231" s="39"/>
      <c r="F231" s="244" t="s">
        <v>337</v>
      </c>
      <c r="G231" s="39"/>
      <c r="H231" s="39"/>
      <c r="I231" s="196"/>
      <c r="J231" s="39"/>
      <c r="K231" s="39"/>
      <c r="L231" s="43"/>
      <c r="M231" s="245"/>
      <c r="N231" s="246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148</v>
      </c>
      <c r="AU231" s="16" t="s">
        <v>82</v>
      </c>
    </row>
    <row r="232" spans="1:65" s="2" customFormat="1" ht="16.5" customHeight="1">
      <c r="A232" s="37"/>
      <c r="B232" s="38"/>
      <c r="C232" s="247" t="s">
        <v>338</v>
      </c>
      <c r="D232" s="247" t="s">
        <v>190</v>
      </c>
      <c r="E232" s="248" t="s">
        <v>339</v>
      </c>
      <c r="F232" s="249" t="s">
        <v>340</v>
      </c>
      <c r="G232" s="250" t="s">
        <v>203</v>
      </c>
      <c r="H232" s="251">
        <v>1.6</v>
      </c>
      <c r="I232" s="252"/>
      <c r="J232" s="253">
        <f>ROUND(I232*H232,2)</f>
        <v>0</v>
      </c>
      <c r="K232" s="254"/>
      <c r="L232" s="255"/>
      <c r="M232" s="256" t="s">
        <v>1</v>
      </c>
      <c r="N232" s="257" t="s">
        <v>38</v>
      </c>
      <c r="O232" s="90"/>
      <c r="P232" s="239">
        <f>O232*H232</f>
        <v>0</v>
      </c>
      <c r="Q232" s="239">
        <v>0.0177</v>
      </c>
      <c r="R232" s="239">
        <f>Q232*H232</f>
        <v>0.02832</v>
      </c>
      <c r="S232" s="239">
        <v>0</v>
      </c>
      <c r="T232" s="240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41" t="s">
        <v>193</v>
      </c>
      <c r="AT232" s="241" t="s">
        <v>190</v>
      </c>
      <c r="AU232" s="241" t="s">
        <v>82</v>
      </c>
      <c r="AY232" s="16" t="s">
        <v>140</v>
      </c>
      <c r="BE232" s="242">
        <f>IF(N232="základní",J232,0)</f>
        <v>0</v>
      </c>
      <c r="BF232" s="242">
        <f>IF(N232="snížená",J232,0)</f>
        <v>0</v>
      </c>
      <c r="BG232" s="242">
        <f>IF(N232="zákl. přenesená",J232,0)</f>
        <v>0</v>
      </c>
      <c r="BH232" s="242">
        <f>IF(N232="sníž. přenesená",J232,0)</f>
        <v>0</v>
      </c>
      <c r="BI232" s="242">
        <f>IF(N232="nulová",J232,0)</f>
        <v>0</v>
      </c>
      <c r="BJ232" s="16" t="s">
        <v>80</v>
      </c>
      <c r="BK232" s="242">
        <f>ROUND(I232*H232,2)</f>
        <v>0</v>
      </c>
      <c r="BL232" s="16" t="s">
        <v>147</v>
      </c>
      <c r="BM232" s="241" t="s">
        <v>341</v>
      </c>
    </row>
    <row r="233" spans="1:63" s="12" customFormat="1" ht="22.8" customHeight="1">
      <c r="A233" s="12"/>
      <c r="B233" s="213"/>
      <c r="C233" s="214"/>
      <c r="D233" s="215" t="s">
        <v>72</v>
      </c>
      <c r="E233" s="227" t="s">
        <v>342</v>
      </c>
      <c r="F233" s="227" t="s">
        <v>343</v>
      </c>
      <c r="G233" s="214"/>
      <c r="H233" s="214"/>
      <c r="I233" s="217"/>
      <c r="J233" s="228">
        <f>BK233</f>
        <v>0</v>
      </c>
      <c r="K233" s="214"/>
      <c r="L233" s="219"/>
      <c r="M233" s="220"/>
      <c r="N233" s="221"/>
      <c r="O233" s="221"/>
      <c r="P233" s="222">
        <f>SUM(P234:P263)</f>
        <v>0</v>
      </c>
      <c r="Q233" s="221"/>
      <c r="R233" s="222">
        <f>SUM(R234:R263)</f>
        <v>0</v>
      </c>
      <c r="S233" s="221"/>
      <c r="T233" s="223">
        <f>SUM(T234:T263)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24" t="s">
        <v>80</v>
      </c>
      <c r="AT233" s="225" t="s">
        <v>72</v>
      </c>
      <c r="AU233" s="225" t="s">
        <v>80</v>
      </c>
      <c r="AY233" s="224" t="s">
        <v>140</v>
      </c>
      <c r="BK233" s="226">
        <f>SUM(BK234:BK263)</f>
        <v>0</v>
      </c>
    </row>
    <row r="234" spans="1:65" s="2" customFormat="1" ht="16.5" customHeight="1">
      <c r="A234" s="37"/>
      <c r="B234" s="38"/>
      <c r="C234" s="229" t="s">
        <v>344</v>
      </c>
      <c r="D234" s="229" t="s">
        <v>143</v>
      </c>
      <c r="E234" s="230" t="s">
        <v>345</v>
      </c>
      <c r="F234" s="231" t="s">
        <v>346</v>
      </c>
      <c r="G234" s="232" t="s">
        <v>153</v>
      </c>
      <c r="H234" s="233">
        <v>36</v>
      </c>
      <c r="I234" s="234"/>
      <c r="J234" s="235">
        <f>ROUND(I234*H234,2)</f>
        <v>0</v>
      </c>
      <c r="K234" s="236"/>
      <c r="L234" s="43"/>
      <c r="M234" s="237" t="s">
        <v>1</v>
      </c>
      <c r="N234" s="238" t="s">
        <v>38</v>
      </c>
      <c r="O234" s="90"/>
      <c r="P234" s="239">
        <f>O234*H234</f>
        <v>0</v>
      </c>
      <c r="Q234" s="239">
        <v>0</v>
      </c>
      <c r="R234" s="239">
        <f>Q234*H234</f>
        <v>0</v>
      </c>
      <c r="S234" s="239">
        <v>0</v>
      </c>
      <c r="T234" s="240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41" t="s">
        <v>147</v>
      </c>
      <c r="AT234" s="241" t="s">
        <v>143</v>
      </c>
      <c r="AU234" s="241" t="s">
        <v>82</v>
      </c>
      <c r="AY234" s="16" t="s">
        <v>140</v>
      </c>
      <c r="BE234" s="242">
        <f>IF(N234="základní",J234,0)</f>
        <v>0</v>
      </c>
      <c r="BF234" s="242">
        <f>IF(N234="snížená",J234,0)</f>
        <v>0</v>
      </c>
      <c r="BG234" s="242">
        <f>IF(N234="zákl. přenesená",J234,0)</f>
        <v>0</v>
      </c>
      <c r="BH234" s="242">
        <f>IF(N234="sníž. přenesená",J234,0)</f>
        <v>0</v>
      </c>
      <c r="BI234" s="242">
        <f>IF(N234="nulová",J234,0)</f>
        <v>0</v>
      </c>
      <c r="BJ234" s="16" t="s">
        <v>80</v>
      </c>
      <c r="BK234" s="242">
        <f>ROUND(I234*H234,2)</f>
        <v>0</v>
      </c>
      <c r="BL234" s="16" t="s">
        <v>147</v>
      </c>
      <c r="BM234" s="241" t="s">
        <v>262</v>
      </c>
    </row>
    <row r="235" spans="1:47" s="2" customFormat="1" ht="12">
      <c r="A235" s="37"/>
      <c r="B235" s="38"/>
      <c r="C235" s="39"/>
      <c r="D235" s="243" t="s">
        <v>148</v>
      </c>
      <c r="E235" s="39"/>
      <c r="F235" s="244" t="s">
        <v>347</v>
      </c>
      <c r="G235" s="39"/>
      <c r="H235" s="39"/>
      <c r="I235" s="196"/>
      <c r="J235" s="39"/>
      <c r="K235" s="39"/>
      <c r="L235" s="43"/>
      <c r="M235" s="245"/>
      <c r="N235" s="246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148</v>
      </c>
      <c r="AU235" s="16" t="s">
        <v>82</v>
      </c>
    </row>
    <row r="236" spans="1:65" s="2" customFormat="1" ht="21.75" customHeight="1">
      <c r="A236" s="37"/>
      <c r="B236" s="38"/>
      <c r="C236" s="229" t="s">
        <v>297</v>
      </c>
      <c r="D236" s="229" t="s">
        <v>143</v>
      </c>
      <c r="E236" s="230" t="s">
        <v>348</v>
      </c>
      <c r="F236" s="231" t="s">
        <v>349</v>
      </c>
      <c r="G236" s="232" t="s">
        <v>335</v>
      </c>
      <c r="H236" s="233">
        <v>4</v>
      </c>
      <c r="I236" s="234"/>
      <c r="J236" s="235">
        <f>ROUND(I236*H236,2)</f>
        <v>0</v>
      </c>
      <c r="K236" s="236"/>
      <c r="L236" s="43"/>
      <c r="M236" s="237" t="s">
        <v>1</v>
      </c>
      <c r="N236" s="238" t="s">
        <v>38</v>
      </c>
      <c r="O236" s="90"/>
      <c r="P236" s="239">
        <f>O236*H236</f>
        <v>0</v>
      </c>
      <c r="Q236" s="239">
        <v>0</v>
      </c>
      <c r="R236" s="239">
        <f>Q236*H236</f>
        <v>0</v>
      </c>
      <c r="S236" s="239">
        <v>0</v>
      </c>
      <c r="T236" s="240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41" t="s">
        <v>147</v>
      </c>
      <c r="AT236" s="241" t="s">
        <v>143</v>
      </c>
      <c r="AU236" s="241" t="s">
        <v>82</v>
      </c>
      <c r="AY236" s="16" t="s">
        <v>140</v>
      </c>
      <c r="BE236" s="242">
        <f>IF(N236="základní",J236,0)</f>
        <v>0</v>
      </c>
      <c r="BF236" s="242">
        <f>IF(N236="snížená",J236,0)</f>
        <v>0</v>
      </c>
      <c r="BG236" s="242">
        <f>IF(N236="zákl. přenesená",J236,0)</f>
        <v>0</v>
      </c>
      <c r="BH236" s="242">
        <f>IF(N236="sníž. přenesená",J236,0)</f>
        <v>0</v>
      </c>
      <c r="BI236" s="242">
        <f>IF(N236="nulová",J236,0)</f>
        <v>0</v>
      </c>
      <c r="BJ236" s="16" t="s">
        <v>80</v>
      </c>
      <c r="BK236" s="242">
        <f>ROUND(I236*H236,2)</f>
        <v>0</v>
      </c>
      <c r="BL236" s="16" t="s">
        <v>147</v>
      </c>
      <c r="BM236" s="241" t="s">
        <v>211</v>
      </c>
    </row>
    <row r="237" spans="1:47" s="2" customFormat="1" ht="12">
      <c r="A237" s="37"/>
      <c r="B237" s="38"/>
      <c r="C237" s="39"/>
      <c r="D237" s="243" t="s">
        <v>148</v>
      </c>
      <c r="E237" s="39"/>
      <c r="F237" s="244" t="s">
        <v>350</v>
      </c>
      <c r="G237" s="39"/>
      <c r="H237" s="39"/>
      <c r="I237" s="196"/>
      <c r="J237" s="39"/>
      <c r="K237" s="39"/>
      <c r="L237" s="43"/>
      <c r="M237" s="245"/>
      <c r="N237" s="246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148</v>
      </c>
      <c r="AU237" s="16" t="s">
        <v>82</v>
      </c>
    </row>
    <row r="238" spans="1:65" s="2" customFormat="1" ht="21.75" customHeight="1">
      <c r="A238" s="37"/>
      <c r="B238" s="38"/>
      <c r="C238" s="229" t="s">
        <v>351</v>
      </c>
      <c r="D238" s="229" t="s">
        <v>143</v>
      </c>
      <c r="E238" s="230" t="s">
        <v>352</v>
      </c>
      <c r="F238" s="231" t="s">
        <v>353</v>
      </c>
      <c r="G238" s="232" t="s">
        <v>203</v>
      </c>
      <c r="H238" s="233">
        <v>6</v>
      </c>
      <c r="I238" s="234"/>
      <c r="J238" s="235">
        <f>ROUND(I238*H238,2)</f>
        <v>0</v>
      </c>
      <c r="K238" s="236"/>
      <c r="L238" s="43"/>
      <c r="M238" s="237" t="s">
        <v>1</v>
      </c>
      <c r="N238" s="238" t="s">
        <v>38</v>
      </c>
      <c r="O238" s="90"/>
      <c r="P238" s="239">
        <f>O238*H238</f>
        <v>0</v>
      </c>
      <c r="Q238" s="239">
        <v>0</v>
      </c>
      <c r="R238" s="239">
        <f>Q238*H238</f>
        <v>0</v>
      </c>
      <c r="S238" s="239">
        <v>0</v>
      </c>
      <c r="T238" s="240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41" t="s">
        <v>147</v>
      </c>
      <c r="AT238" s="241" t="s">
        <v>143</v>
      </c>
      <c r="AU238" s="241" t="s">
        <v>82</v>
      </c>
      <c r="AY238" s="16" t="s">
        <v>140</v>
      </c>
      <c r="BE238" s="242">
        <f>IF(N238="základní",J238,0)</f>
        <v>0</v>
      </c>
      <c r="BF238" s="242">
        <f>IF(N238="snížená",J238,0)</f>
        <v>0</v>
      </c>
      <c r="BG238" s="242">
        <f>IF(N238="zákl. přenesená",J238,0)</f>
        <v>0</v>
      </c>
      <c r="BH238" s="242">
        <f>IF(N238="sníž. přenesená",J238,0)</f>
        <v>0</v>
      </c>
      <c r="BI238" s="242">
        <f>IF(N238="nulová",J238,0)</f>
        <v>0</v>
      </c>
      <c r="BJ238" s="16" t="s">
        <v>80</v>
      </c>
      <c r="BK238" s="242">
        <f>ROUND(I238*H238,2)</f>
        <v>0</v>
      </c>
      <c r="BL238" s="16" t="s">
        <v>147</v>
      </c>
      <c r="BM238" s="241" t="s">
        <v>237</v>
      </c>
    </row>
    <row r="239" spans="1:47" s="2" customFormat="1" ht="12">
      <c r="A239" s="37"/>
      <c r="B239" s="38"/>
      <c r="C239" s="39"/>
      <c r="D239" s="243" t="s">
        <v>148</v>
      </c>
      <c r="E239" s="39"/>
      <c r="F239" s="244" t="s">
        <v>354</v>
      </c>
      <c r="G239" s="39"/>
      <c r="H239" s="39"/>
      <c r="I239" s="196"/>
      <c r="J239" s="39"/>
      <c r="K239" s="39"/>
      <c r="L239" s="43"/>
      <c r="M239" s="245"/>
      <c r="N239" s="246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148</v>
      </c>
      <c r="AU239" s="16" t="s">
        <v>82</v>
      </c>
    </row>
    <row r="240" spans="1:65" s="2" customFormat="1" ht="16.5" customHeight="1">
      <c r="A240" s="37"/>
      <c r="B240" s="38"/>
      <c r="C240" s="229" t="s">
        <v>355</v>
      </c>
      <c r="D240" s="229" t="s">
        <v>143</v>
      </c>
      <c r="E240" s="230" t="s">
        <v>356</v>
      </c>
      <c r="F240" s="231" t="s">
        <v>357</v>
      </c>
      <c r="G240" s="232" t="s">
        <v>358</v>
      </c>
      <c r="H240" s="233">
        <v>16</v>
      </c>
      <c r="I240" s="234"/>
      <c r="J240" s="235">
        <f>ROUND(I240*H240,2)</f>
        <v>0</v>
      </c>
      <c r="K240" s="236"/>
      <c r="L240" s="43"/>
      <c r="M240" s="237" t="s">
        <v>1</v>
      </c>
      <c r="N240" s="238" t="s">
        <v>38</v>
      </c>
      <c r="O240" s="90"/>
      <c r="P240" s="239">
        <f>O240*H240</f>
        <v>0</v>
      </c>
      <c r="Q240" s="239">
        <v>0</v>
      </c>
      <c r="R240" s="239">
        <f>Q240*H240</f>
        <v>0</v>
      </c>
      <c r="S240" s="239">
        <v>0</v>
      </c>
      <c r="T240" s="240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41" t="s">
        <v>283</v>
      </c>
      <c r="AT240" s="241" t="s">
        <v>143</v>
      </c>
      <c r="AU240" s="241" t="s">
        <v>82</v>
      </c>
      <c r="AY240" s="16" t="s">
        <v>140</v>
      </c>
      <c r="BE240" s="242">
        <f>IF(N240="základní",J240,0)</f>
        <v>0</v>
      </c>
      <c r="BF240" s="242">
        <f>IF(N240="snížená",J240,0)</f>
        <v>0</v>
      </c>
      <c r="BG240" s="242">
        <f>IF(N240="zákl. přenesená",J240,0)</f>
        <v>0</v>
      </c>
      <c r="BH240" s="242">
        <f>IF(N240="sníž. přenesená",J240,0)</f>
        <v>0</v>
      </c>
      <c r="BI240" s="242">
        <f>IF(N240="nulová",J240,0)</f>
        <v>0</v>
      </c>
      <c r="BJ240" s="16" t="s">
        <v>80</v>
      </c>
      <c r="BK240" s="242">
        <f>ROUND(I240*H240,2)</f>
        <v>0</v>
      </c>
      <c r="BL240" s="16" t="s">
        <v>283</v>
      </c>
      <c r="BM240" s="241" t="s">
        <v>359</v>
      </c>
    </row>
    <row r="241" spans="1:47" s="2" customFormat="1" ht="12">
      <c r="A241" s="37"/>
      <c r="B241" s="38"/>
      <c r="C241" s="39"/>
      <c r="D241" s="243" t="s">
        <v>148</v>
      </c>
      <c r="E241" s="39"/>
      <c r="F241" s="244" t="s">
        <v>360</v>
      </c>
      <c r="G241" s="39"/>
      <c r="H241" s="39"/>
      <c r="I241" s="196"/>
      <c r="J241" s="39"/>
      <c r="K241" s="39"/>
      <c r="L241" s="43"/>
      <c r="M241" s="245"/>
      <c r="N241" s="246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148</v>
      </c>
      <c r="AU241" s="16" t="s">
        <v>82</v>
      </c>
    </row>
    <row r="242" spans="1:65" s="2" customFormat="1" ht="33" customHeight="1">
      <c r="A242" s="37"/>
      <c r="B242" s="38"/>
      <c r="C242" s="229" t="s">
        <v>198</v>
      </c>
      <c r="D242" s="229" t="s">
        <v>143</v>
      </c>
      <c r="E242" s="230" t="s">
        <v>361</v>
      </c>
      <c r="F242" s="231" t="s">
        <v>362</v>
      </c>
      <c r="G242" s="232" t="s">
        <v>153</v>
      </c>
      <c r="H242" s="233">
        <v>98.8</v>
      </c>
      <c r="I242" s="234"/>
      <c r="J242" s="235">
        <f>ROUND(I242*H242,2)</f>
        <v>0</v>
      </c>
      <c r="K242" s="236"/>
      <c r="L242" s="43"/>
      <c r="M242" s="237" t="s">
        <v>1</v>
      </c>
      <c r="N242" s="238" t="s">
        <v>38</v>
      </c>
      <c r="O242" s="90"/>
      <c r="P242" s="239">
        <f>O242*H242</f>
        <v>0</v>
      </c>
      <c r="Q242" s="239">
        <v>0</v>
      </c>
      <c r="R242" s="239">
        <f>Q242*H242</f>
        <v>0</v>
      </c>
      <c r="S242" s="239">
        <v>0</v>
      </c>
      <c r="T242" s="240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41" t="s">
        <v>147</v>
      </c>
      <c r="AT242" s="241" t="s">
        <v>143</v>
      </c>
      <c r="AU242" s="241" t="s">
        <v>82</v>
      </c>
      <c r="AY242" s="16" t="s">
        <v>140</v>
      </c>
      <c r="BE242" s="242">
        <f>IF(N242="základní",J242,0)</f>
        <v>0</v>
      </c>
      <c r="BF242" s="242">
        <f>IF(N242="snížená",J242,0)</f>
        <v>0</v>
      </c>
      <c r="BG242" s="242">
        <f>IF(N242="zákl. přenesená",J242,0)</f>
        <v>0</v>
      </c>
      <c r="BH242" s="242">
        <f>IF(N242="sníž. přenesená",J242,0)</f>
        <v>0</v>
      </c>
      <c r="BI242" s="242">
        <f>IF(N242="nulová",J242,0)</f>
        <v>0</v>
      </c>
      <c r="BJ242" s="16" t="s">
        <v>80</v>
      </c>
      <c r="BK242" s="242">
        <f>ROUND(I242*H242,2)</f>
        <v>0</v>
      </c>
      <c r="BL242" s="16" t="s">
        <v>147</v>
      </c>
      <c r="BM242" s="241" t="s">
        <v>363</v>
      </c>
    </row>
    <row r="243" spans="1:47" s="2" customFormat="1" ht="12">
      <c r="A243" s="37"/>
      <c r="B243" s="38"/>
      <c r="C243" s="39"/>
      <c r="D243" s="243" t="s">
        <v>148</v>
      </c>
      <c r="E243" s="39"/>
      <c r="F243" s="244" t="s">
        <v>364</v>
      </c>
      <c r="G243" s="39"/>
      <c r="H243" s="39"/>
      <c r="I243" s="196"/>
      <c r="J243" s="39"/>
      <c r="K243" s="39"/>
      <c r="L243" s="43"/>
      <c r="M243" s="245"/>
      <c r="N243" s="246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148</v>
      </c>
      <c r="AU243" s="16" t="s">
        <v>82</v>
      </c>
    </row>
    <row r="244" spans="1:65" s="2" customFormat="1" ht="33" customHeight="1">
      <c r="A244" s="37"/>
      <c r="B244" s="38"/>
      <c r="C244" s="229" t="s">
        <v>365</v>
      </c>
      <c r="D244" s="229" t="s">
        <v>143</v>
      </c>
      <c r="E244" s="230" t="s">
        <v>366</v>
      </c>
      <c r="F244" s="231" t="s">
        <v>367</v>
      </c>
      <c r="G244" s="232" t="s">
        <v>153</v>
      </c>
      <c r="H244" s="233">
        <v>11856</v>
      </c>
      <c r="I244" s="234"/>
      <c r="J244" s="235">
        <f>ROUND(I244*H244,2)</f>
        <v>0</v>
      </c>
      <c r="K244" s="236"/>
      <c r="L244" s="43"/>
      <c r="M244" s="237" t="s">
        <v>1</v>
      </c>
      <c r="N244" s="238" t="s">
        <v>38</v>
      </c>
      <c r="O244" s="90"/>
      <c r="P244" s="239">
        <f>O244*H244</f>
        <v>0</v>
      </c>
      <c r="Q244" s="239">
        <v>0</v>
      </c>
      <c r="R244" s="239">
        <f>Q244*H244</f>
        <v>0</v>
      </c>
      <c r="S244" s="239">
        <v>0</v>
      </c>
      <c r="T244" s="240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41" t="s">
        <v>147</v>
      </c>
      <c r="AT244" s="241" t="s">
        <v>143</v>
      </c>
      <c r="AU244" s="241" t="s">
        <v>82</v>
      </c>
      <c r="AY244" s="16" t="s">
        <v>140</v>
      </c>
      <c r="BE244" s="242">
        <f>IF(N244="základní",J244,0)</f>
        <v>0</v>
      </c>
      <c r="BF244" s="242">
        <f>IF(N244="snížená",J244,0)</f>
        <v>0</v>
      </c>
      <c r="BG244" s="242">
        <f>IF(N244="zákl. přenesená",J244,0)</f>
        <v>0</v>
      </c>
      <c r="BH244" s="242">
        <f>IF(N244="sníž. přenesená",J244,0)</f>
        <v>0</v>
      </c>
      <c r="BI244" s="242">
        <f>IF(N244="nulová",J244,0)</f>
        <v>0</v>
      </c>
      <c r="BJ244" s="16" t="s">
        <v>80</v>
      </c>
      <c r="BK244" s="242">
        <f>ROUND(I244*H244,2)</f>
        <v>0</v>
      </c>
      <c r="BL244" s="16" t="s">
        <v>147</v>
      </c>
      <c r="BM244" s="241" t="s">
        <v>368</v>
      </c>
    </row>
    <row r="245" spans="1:51" s="13" customFormat="1" ht="12">
      <c r="A245" s="13"/>
      <c r="B245" s="258"/>
      <c r="C245" s="259"/>
      <c r="D245" s="243" t="s">
        <v>369</v>
      </c>
      <c r="E245" s="260" t="s">
        <v>1</v>
      </c>
      <c r="F245" s="261" t="s">
        <v>370</v>
      </c>
      <c r="G245" s="259"/>
      <c r="H245" s="262">
        <v>11856</v>
      </c>
      <c r="I245" s="263"/>
      <c r="J245" s="259"/>
      <c r="K245" s="259"/>
      <c r="L245" s="264"/>
      <c r="M245" s="265"/>
      <c r="N245" s="266"/>
      <c r="O245" s="266"/>
      <c r="P245" s="266"/>
      <c r="Q245" s="266"/>
      <c r="R245" s="266"/>
      <c r="S245" s="266"/>
      <c r="T245" s="267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8" t="s">
        <v>369</v>
      </c>
      <c r="AU245" s="268" t="s">
        <v>82</v>
      </c>
      <c r="AV245" s="13" t="s">
        <v>82</v>
      </c>
      <c r="AW245" s="13" t="s">
        <v>30</v>
      </c>
      <c r="AX245" s="13" t="s">
        <v>73</v>
      </c>
      <c r="AY245" s="268" t="s">
        <v>140</v>
      </c>
    </row>
    <row r="246" spans="1:51" s="14" customFormat="1" ht="12">
      <c r="A246" s="14"/>
      <c r="B246" s="269"/>
      <c r="C246" s="270"/>
      <c r="D246" s="243" t="s">
        <v>369</v>
      </c>
      <c r="E246" s="271" t="s">
        <v>1</v>
      </c>
      <c r="F246" s="272" t="s">
        <v>371</v>
      </c>
      <c r="G246" s="270"/>
      <c r="H246" s="273">
        <v>11856</v>
      </c>
      <c r="I246" s="274"/>
      <c r="J246" s="270"/>
      <c r="K246" s="270"/>
      <c r="L246" s="275"/>
      <c r="M246" s="276"/>
      <c r="N246" s="277"/>
      <c r="O246" s="277"/>
      <c r="P246" s="277"/>
      <c r="Q246" s="277"/>
      <c r="R246" s="277"/>
      <c r="S246" s="277"/>
      <c r="T246" s="278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9" t="s">
        <v>369</v>
      </c>
      <c r="AU246" s="279" t="s">
        <v>82</v>
      </c>
      <c r="AV246" s="14" t="s">
        <v>147</v>
      </c>
      <c r="AW246" s="14" t="s">
        <v>30</v>
      </c>
      <c r="AX246" s="14" t="s">
        <v>80</v>
      </c>
      <c r="AY246" s="279" t="s">
        <v>140</v>
      </c>
    </row>
    <row r="247" spans="1:65" s="2" customFormat="1" ht="33" customHeight="1">
      <c r="A247" s="37"/>
      <c r="B247" s="38"/>
      <c r="C247" s="229" t="s">
        <v>204</v>
      </c>
      <c r="D247" s="229" t="s">
        <v>143</v>
      </c>
      <c r="E247" s="230" t="s">
        <v>372</v>
      </c>
      <c r="F247" s="231" t="s">
        <v>373</v>
      </c>
      <c r="G247" s="232" t="s">
        <v>153</v>
      </c>
      <c r="H247" s="233">
        <v>98.8</v>
      </c>
      <c r="I247" s="234"/>
      <c r="J247" s="235">
        <f>ROUND(I247*H247,2)</f>
        <v>0</v>
      </c>
      <c r="K247" s="236"/>
      <c r="L247" s="43"/>
      <c r="M247" s="237" t="s">
        <v>1</v>
      </c>
      <c r="N247" s="238" t="s">
        <v>38</v>
      </c>
      <c r="O247" s="90"/>
      <c r="P247" s="239">
        <f>O247*H247</f>
        <v>0</v>
      </c>
      <c r="Q247" s="239">
        <v>0</v>
      </c>
      <c r="R247" s="239">
        <f>Q247*H247</f>
        <v>0</v>
      </c>
      <c r="S247" s="239">
        <v>0</v>
      </c>
      <c r="T247" s="240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41" t="s">
        <v>147</v>
      </c>
      <c r="AT247" s="241" t="s">
        <v>143</v>
      </c>
      <c r="AU247" s="241" t="s">
        <v>82</v>
      </c>
      <c r="AY247" s="16" t="s">
        <v>140</v>
      </c>
      <c r="BE247" s="242">
        <f>IF(N247="základní",J247,0)</f>
        <v>0</v>
      </c>
      <c r="BF247" s="242">
        <f>IF(N247="snížená",J247,0)</f>
        <v>0</v>
      </c>
      <c r="BG247" s="242">
        <f>IF(N247="zákl. přenesená",J247,0)</f>
        <v>0</v>
      </c>
      <c r="BH247" s="242">
        <f>IF(N247="sníž. přenesená",J247,0)</f>
        <v>0</v>
      </c>
      <c r="BI247" s="242">
        <f>IF(N247="nulová",J247,0)</f>
        <v>0</v>
      </c>
      <c r="BJ247" s="16" t="s">
        <v>80</v>
      </c>
      <c r="BK247" s="242">
        <f>ROUND(I247*H247,2)</f>
        <v>0</v>
      </c>
      <c r="BL247" s="16" t="s">
        <v>147</v>
      </c>
      <c r="BM247" s="241" t="s">
        <v>374</v>
      </c>
    </row>
    <row r="248" spans="1:47" s="2" customFormat="1" ht="12">
      <c r="A248" s="37"/>
      <c r="B248" s="38"/>
      <c r="C248" s="39"/>
      <c r="D248" s="243" t="s">
        <v>148</v>
      </c>
      <c r="E248" s="39"/>
      <c r="F248" s="244" t="s">
        <v>364</v>
      </c>
      <c r="G248" s="39"/>
      <c r="H248" s="39"/>
      <c r="I248" s="196"/>
      <c r="J248" s="39"/>
      <c r="K248" s="39"/>
      <c r="L248" s="43"/>
      <c r="M248" s="245"/>
      <c r="N248" s="246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148</v>
      </c>
      <c r="AU248" s="16" t="s">
        <v>82</v>
      </c>
    </row>
    <row r="249" spans="1:65" s="2" customFormat="1" ht="21.75" customHeight="1">
      <c r="A249" s="37"/>
      <c r="B249" s="38"/>
      <c r="C249" s="229" t="s">
        <v>261</v>
      </c>
      <c r="D249" s="229" t="s">
        <v>143</v>
      </c>
      <c r="E249" s="230" t="s">
        <v>375</v>
      </c>
      <c r="F249" s="231" t="s">
        <v>376</v>
      </c>
      <c r="G249" s="232" t="s">
        <v>146</v>
      </c>
      <c r="H249" s="233">
        <v>12.64</v>
      </c>
      <c r="I249" s="234"/>
      <c r="J249" s="235">
        <f>ROUND(I249*H249,2)</f>
        <v>0</v>
      </c>
      <c r="K249" s="236"/>
      <c r="L249" s="43"/>
      <c r="M249" s="237" t="s">
        <v>1</v>
      </c>
      <c r="N249" s="238" t="s">
        <v>38</v>
      </c>
      <c r="O249" s="90"/>
      <c r="P249" s="239">
        <f>O249*H249</f>
        <v>0</v>
      </c>
      <c r="Q249" s="239">
        <v>0</v>
      </c>
      <c r="R249" s="239">
        <f>Q249*H249</f>
        <v>0</v>
      </c>
      <c r="S249" s="239">
        <v>0</v>
      </c>
      <c r="T249" s="240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41" t="s">
        <v>147</v>
      </c>
      <c r="AT249" s="241" t="s">
        <v>143</v>
      </c>
      <c r="AU249" s="241" t="s">
        <v>82</v>
      </c>
      <c r="AY249" s="16" t="s">
        <v>140</v>
      </c>
      <c r="BE249" s="242">
        <f>IF(N249="základní",J249,0)</f>
        <v>0</v>
      </c>
      <c r="BF249" s="242">
        <f>IF(N249="snížená",J249,0)</f>
        <v>0</v>
      </c>
      <c r="BG249" s="242">
        <f>IF(N249="zákl. přenesená",J249,0)</f>
        <v>0</v>
      </c>
      <c r="BH249" s="242">
        <f>IF(N249="sníž. přenesená",J249,0)</f>
        <v>0</v>
      </c>
      <c r="BI249" s="242">
        <f>IF(N249="nulová",J249,0)</f>
        <v>0</v>
      </c>
      <c r="BJ249" s="16" t="s">
        <v>80</v>
      </c>
      <c r="BK249" s="242">
        <f>ROUND(I249*H249,2)</f>
        <v>0</v>
      </c>
      <c r="BL249" s="16" t="s">
        <v>147</v>
      </c>
      <c r="BM249" s="241" t="s">
        <v>377</v>
      </c>
    </row>
    <row r="250" spans="1:47" s="2" customFormat="1" ht="12">
      <c r="A250" s="37"/>
      <c r="B250" s="38"/>
      <c r="C250" s="39"/>
      <c r="D250" s="243" t="s">
        <v>148</v>
      </c>
      <c r="E250" s="39"/>
      <c r="F250" s="244" t="s">
        <v>378</v>
      </c>
      <c r="G250" s="39"/>
      <c r="H250" s="39"/>
      <c r="I250" s="196"/>
      <c r="J250" s="39"/>
      <c r="K250" s="39"/>
      <c r="L250" s="43"/>
      <c r="M250" s="245"/>
      <c r="N250" s="246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148</v>
      </c>
      <c r="AU250" s="16" t="s">
        <v>82</v>
      </c>
    </row>
    <row r="251" spans="1:65" s="2" customFormat="1" ht="16.5" customHeight="1">
      <c r="A251" s="37"/>
      <c r="B251" s="38"/>
      <c r="C251" s="229" t="s">
        <v>227</v>
      </c>
      <c r="D251" s="229" t="s">
        <v>143</v>
      </c>
      <c r="E251" s="230" t="s">
        <v>379</v>
      </c>
      <c r="F251" s="231" t="s">
        <v>380</v>
      </c>
      <c r="G251" s="232" t="s">
        <v>146</v>
      </c>
      <c r="H251" s="233">
        <v>5.12</v>
      </c>
      <c r="I251" s="234"/>
      <c r="J251" s="235">
        <f>ROUND(I251*H251,2)</f>
        <v>0</v>
      </c>
      <c r="K251" s="236"/>
      <c r="L251" s="43"/>
      <c r="M251" s="237" t="s">
        <v>1</v>
      </c>
      <c r="N251" s="238" t="s">
        <v>38</v>
      </c>
      <c r="O251" s="90"/>
      <c r="P251" s="239">
        <f>O251*H251</f>
        <v>0</v>
      </c>
      <c r="Q251" s="239">
        <v>0</v>
      </c>
      <c r="R251" s="239">
        <f>Q251*H251</f>
        <v>0</v>
      </c>
      <c r="S251" s="239">
        <v>0</v>
      </c>
      <c r="T251" s="240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41" t="s">
        <v>147</v>
      </c>
      <c r="AT251" s="241" t="s">
        <v>143</v>
      </c>
      <c r="AU251" s="241" t="s">
        <v>82</v>
      </c>
      <c r="AY251" s="16" t="s">
        <v>140</v>
      </c>
      <c r="BE251" s="242">
        <f>IF(N251="základní",J251,0)</f>
        <v>0</v>
      </c>
      <c r="BF251" s="242">
        <f>IF(N251="snížená",J251,0)</f>
        <v>0</v>
      </c>
      <c r="BG251" s="242">
        <f>IF(N251="zákl. přenesená",J251,0)</f>
        <v>0</v>
      </c>
      <c r="BH251" s="242">
        <f>IF(N251="sníž. přenesená",J251,0)</f>
        <v>0</v>
      </c>
      <c r="BI251" s="242">
        <f>IF(N251="nulová",J251,0)</f>
        <v>0</v>
      </c>
      <c r="BJ251" s="16" t="s">
        <v>80</v>
      </c>
      <c r="BK251" s="242">
        <f>ROUND(I251*H251,2)</f>
        <v>0</v>
      </c>
      <c r="BL251" s="16" t="s">
        <v>147</v>
      </c>
      <c r="BM251" s="241" t="s">
        <v>381</v>
      </c>
    </row>
    <row r="252" spans="1:47" s="2" customFormat="1" ht="12">
      <c r="A252" s="37"/>
      <c r="B252" s="38"/>
      <c r="C252" s="39"/>
      <c r="D252" s="243" t="s">
        <v>148</v>
      </c>
      <c r="E252" s="39"/>
      <c r="F252" s="244" t="s">
        <v>382</v>
      </c>
      <c r="G252" s="39"/>
      <c r="H252" s="39"/>
      <c r="I252" s="196"/>
      <c r="J252" s="39"/>
      <c r="K252" s="39"/>
      <c r="L252" s="43"/>
      <c r="M252" s="245"/>
      <c r="N252" s="246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148</v>
      </c>
      <c r="AU252" s="16" t="s">
        <v>82</v>
      </c>
    </row>
    <row r="253" spans="1:65" s="2" customFormat="1" ht="21.75" customHeight="1">
      <c r="A253" s="37"/>
      <c r="B253" s="38"/>
      <c r="C253" s="229" t="s">
        <v>8</v>
      </c>
      <c r="D253" s="229" t="s">
        <v>143</v>
      </c>
      <c r="E253" s="230" t="s">
        <v>383</v>
      </c>
      <c r="F253" s="231" t="s">
        <v>384</v>
      </c>
      <c r="G253" s="232" t="s">
        <v>203</v>
      </c>
      <c r="H253" s="233">
        <v>1.7</v>
      </c>
      <c r="I253" s="234"/>
      <c r="J253" s="235">
        <f>ROUND(I253*H253,2)</f>
        <v>0</v>
      </c>
      <c r="K253" s="236"/>
      <c r="L253" s="43"/>
      <c r="M253" s="237" t="s">
        <v>1</v>
      </c>
      <c r="N253" s="238" t="s">
        <v>38</v>
      </c>
      <c r="O253" s="90"/>
      <c r="P253" s="239">
        <f>O253*H253</f>
        <v>0</v>
      </c>
      <c r="Q253" s="239">
        <v>0</v>
      </c>
      <c r="R253" s="239">
        <f>Q253*H253</f>
        <v>0</v>
      </c>
      <c r="S253" s="239">
        <v>0</v>
      </c>
      <c r="T253" s="240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41" t="s">
        <v>147</v>
      </c>
      <c r="AT253" s="241" t="s">
        <v>143</v>
      </c>
      <c r="AU253" s="241" t="s">
        <v>82</v>
      </c>
      <c r="AY253" s="16" t="s">
        <v>140</v>
      </c>
      <c r="BE253" s="242">
        <f>IF(N253="základní",J253,0)</f>
        <v>0</v>
      </c>
      <c r="BF253" s="242">
        <f>IF(N253="snížená",J253,0)</f>
        <v>0</v>
      </c>
      <c r="BG253" s="242">
        <f>IF(N253="zákl. přenesená",J253,0)</f>
        <v>0</v>
      </c>
      <c r="BH253" s="242">
        <f>IF(N253="sníž. přenesená",J253,0)</f>
        <v>0</v>
      </c>
      <c r="BI253" s="242">
        <f>IF(N253="nulová",J253,0)</f>
        <v>0</v>
      </c>
      <c r="BJ253" s="16" t="s">
        <v>80</v>
      </c>
      <c r="BK253" s="242">
        <f>ROUND(I253*H253,2)</f>
        <v>0</v>
      </c>
      <c r="BL253" s="16" t="s">
        <v>147</v>
      </c>
      <c r="BM253" s="241" t="s">
        <v>266</v>
      </c>
    </row>
    <row r="254" spans="1:47" s="2" customFormat="1" ht="12">
      <c r="A254" s="37"/>
      <c r="B254" s="38"/>
      <c r="C254" s="39"/>
      <c r="D254" s="243" t="s">
        <v>148</v>
      </c>
      <c r="E254" s="39"/>
      <c r="F254" s="244" t="s">
        <v>385</v>
      </c>
      <c r="G254" s="39"/>
      <c r="H254" s="39"/>
      <c r="I254" s="196"/>
      <c r="J254" s="39"/>
      <c r="K254" s="39"/>
      <c r="L254" s="43"/>
      <c r="M254" s="245"/>
      <c r="N254" s="246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148</v>
      </c>
      <c r="AU254" s="16" t="s">
        <v>82</v>
      </c>
    </row>
    <row r="255" spans="1:65" s="2" customFormat="1" ht="16.5" customHeight="1">
      <c r="A255" s="37"/>
      <c r="B255" s="38"/>
      <c r="C255" s="229" t="s">
        <v>386</v>
      </c>
      <c r="D255" s="229" t="s">
        <v>143</v>
      </c>
      <c r="E255" s="230" t="s">
        <v>387</v>
      </c>
      <c r="F255" s="231" t="s">
        <v>388</v>
      </c>
      <c r="G255" s="232" t="s">
        <v>153</v>
      </c>
      <c r="H255" s="233">
        <v>90</v>
      </c>
      <c r="I255" s="234"/>
      <c r="J255" s="235">
        <f>ROUND(I255*H255,2)</f>
        <v>0</v>
      </c>
      <c r="K255" s="236"/>
      <c r="L255" s="43"/>
      <c r="M255" s="237" t="s">
        <v>1</v>
      </c>
      <c r="N255" s="238" t="s">
        <v>38</v>
      </c>
      <c r="O255" s="90"/>
      <c r="P255" s="239">
        <f>O255*H255</f>
        <v>0</v>
      </c>
      <c r="Q255" s="239">
        <v>0</v>
      </c>
      <c r="R255" s="239">
        <f>Q255*H255</f>
        <v>0</v>
      </c>
      <c r="S255" s="239">
        <v>0</v>
      </c>
      <c r="T255" s="240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41" t="s">
        <v>147</v>
      </c>
      <c r="AT255" s="241" t="s">
        <v>143</v>
      </c>
      <c r="AU255" s="241" t="s">
        <v>82</v>
      </c>
      <c r="AY255" s="16" t="s">
        <v>140</v>
      </c>
      <c r="BE255" s="242">
        <f>IF(N255="základní",J255,0)</f>
        <v>0</v>
      </c>
      <c r="BF255" s="242">
        <f>IF(N255="snížená",J255,0)</f>
        <v>0</v>
      </c>
      <c r="BG255" s="242">
        <f>IF(N255="zákl. přenesená",J255,0)</f>
        <v>0</v>
      </c>
      <c r="BH255" s="242">
        <f>IF(N255="sníž. přenesená",J255,0)</f>
        <v>0</v>
      </c>
      <c r="BI255" s="242">
        <f>IF(N255="nulová",J255,0)</f>
        <v>0</v>
      </c>
      <c r="BJ255" s="16" t="s">
        <v>80</v>
      </c>
      <c r="BK255" s="242">
        <f>ROUND(I255*H255,2)</f>
        <v>0</v>
      </c>
      <c r="BL255" s="16" t="s">
        <v>147</v>
      </c>
      <c r="BM255" s="241" t="s">
        <v>165</v>
      </c>
    </row>
    <row r="256" spans="1:65" s="2" customFormat="1" ht="21.75" customHeight="1">
      <c r="A256" s="37"/>
      <c r="B256" s="38"/>
      <c r="C256" s="229" t="s">
        <v>80</v>
      </c>
      <c r="D256" s="229" t="s">
        <v>143</v>
      </c>
      <c r="E256" s="230" t="s">
        <v>389</v>
      </c>
      <c r="F256" s="231" t="s">
        <v>390</v>
      </c>
      <c r="G256" s="232" t="s">
        <v>153</v>
      </c>
      <c r="H256" s="233">
        <v>279.8</v>
      </c>
      <c r="I256" s="234"/>
      <c r="J256" s="235">
        <f>ROUND(I256*H256,2)</f>
        <v>0</v>
      </c>
      <c r="K256" s="236"/>
      <c r="L256" s="43"/>
      <c r="M256" s="237" t="s">
        <v>1</v>
      </c>
      <c r="N256" s="238" t="s">
        <v>38</v>
      </c>
      <c r="O256" s="90"/>
      <c r="P256" s="239">
        <f>O256*H256</f>
        <v>0</v>
      </c>
      <c r="Q256" s="239">
        <v>0</v>
      </c>
      <c r="R256" s="239">
        <f>Q256*H256</f>
        <v>0</v>
      </c>
      <c r="S256" s="239">
        <v>0</v>
      </c>
      <c r="T256" s="240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41" t="s">
        <v>147</v>
      </c>
      <c r="AT256" s="241" t="s">
        <v>143</v>
      </c>
      <c r="AU256" s="241" t="s">
        <v>82</v>
      </c>
      <c r="AY256" s="16" t="s">
        <v>140</v>
      </c>
      <c r="BE256" s="242">
        <f>IF(N256="základní",J256,0)</f>
        <v>0</v>
      </c>
      <c r="BF256" s="242">
        <f>IF(N256="snížená",J256,0)</f>
        <v>0</v>
      </c>
      <c r="BG256" s="242">
        <f>IF(N256="zákl. přenesená",J256,0)</f>
        <v>0</v>
      </c>
      <c r="BH256" s="242">
        <f>IF(N256="sníž. přenesená",J256,0)</f>
        <v>0</v>
      </c>
      <c r="BI256" s="242">
        <f>IF(N256="nulová",J256,0)</f>
        <v>0</v>
      </c>
      <c r="BJ256" s="16" t="s">
        <v>80</v>
      </c>
      <c r="BK256" s="242">
        <f>ROUND(I256*H256,2)</f>
        <v>0</v>
      </c>
      <c r="BL256" s="16" t="s">
        <v>147</v>
      </c>
      <c r="BM256" s="241" t="s">
        <v>155</v>
      </c>
    </row>
    <row r="257" spans="1:65" s="2" customFormat="1" ht="21.75" customHeight="1">
      <c r="A257" s="37"/>
      <c r="B257" s="38"/>
      <c r="C257" s="229" t="s">
        <v>214</v>
      </c>
      <c r="D257" s="229" t="s">
        <v>143</v>
      </c>
      <c r="E257" s="230" t="s">
        <v>391</v>
      </c>
      <c r="F257" s="231" t="s">
        <v>392</v>
      </c>
      <c r="G257" s="232" t="s">
        <v>153</v>
      </c>
      <c r="H257" s="233">
        <v>90</v>
      </c>
      <c r="I257" s="234"/>
      <c r="J257" s="235">
        <f>ROUND(I257*H257,2)</f>
        <v>0</v>
      </c>
      <c r="K257" s="236"/>
      <c r="L257" s="43"/>
      <c r="M257" s="237" t="s">
        <v>1</v>
      </c>
      <c r="N257" s="238" t="s">
        <v>38</v>
      </c>
      <c r="O257" s="90"/>
      <c r="P257" s="239">
        <f>O257*H257</f>
        <v>0</v>
      </c>
      <c r="Q257" s="239">
        <v>0</v>
      </c>
      <c r="R257" s="239">
        <f>Q257*H257</f>
        <v>0</v>
      </c>
      <c r="S257" s="239">
        <v>0</v>
      </c>
      <c r="T257" s="240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41" t="s">
        <v>147</v>
      </c>
      <c r="AT257" s="241" t="s">
        <v>143</v>
      </c>
      <c r="AU257" s="241" t="s">
        <v>82</v>
      </c>
      <c r="AY257" s="16" t="s">
        <v>140</v>
      </c>
      <c r="BE257" s="242">
        <f>IF(N257="základní",J257,0)</f>
        <v>0</v>
      </c>
      <c r="BF257" s="242">
        <f>IF(N257="snížená",J257,0)</f>
        <v>0</v>
      </c>
      <c r="BG257" s="242">
        <f>IF(N257="zákl. přenesená",J257,0)</f>
        <v>0</v>
      </c>
      <c r="BH257" s="242">
        <f>IF(N257="sníž. přenesená",J257,0)</f>
        <v>0</v>
      </c>
      <c r="BI257" s="242">
        <f>IF(N257="nulová",J257,0)</f>
        <v>0</v>
      </c>
      <c r="BJ257" s="16" t="s">
        <v>80</v>
      </c>
      <c r="BK257" s="242">
        <f>ROUND(I257*H257,2)</f>
        <v>0</v>
      </c>
      <c r="BL257" s="16" t="s">
        <v>147</v>
      </c>
      <c r="BM257" s="241" t="s">
        <v>393</v>
      </c>
    </row>
    <row r="258" spans="1:65" s="2" customFormat="1" ht="21.75" customHeight="1">
      <c r="A258" s="37"/>
      <c r="B258" s="38"/>
      <c r="C258" s="229" t="s">
        <v>246</v>
      </c>
      <c r="D258" s="229" t="s">
        <v>143</v>
      </c>
      <c r="E258" s="230" t="s">
        <v>394</v>
      </c>
      <c r="F258" s="231" t="s">
        <v>395</v>
      </c>
      <c r="G258" s="232" t="s">
        <v>146</v>
      </c>
      <c r="H258" s="233">
        <v>2.7</v>
      </c>
      <c r="I258" s="234"/>
      <c r="J258" s="235">
        <f>ROUND(I258*H258,2)</f>
        <v>0</v>
      </c>
      <c r="K258" s="236"/>
      <c r="L258" s="43"/>
      <c r="M258" s="237" t="s">
        <v>1</v>
      </c>
      <c r="N258" s="238" t="s">
        <v>38</v>
      </c>
      <c r="O258" s="90"/>
      <c r="P258" s="239">
        <f>O258*H258</f>
        <v>0</v>
      </c>
      <c r="Q258" s="239">
        <v>0</v>
      </c>
      <c r="R258" s="239">
        <f>Q258*H258</f>
        <v>0</v>
      </c>
      <c r="S258" s="239">
        <v>0</v>
      </c>
      <c r="T258" s="240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41" t="s">
        <v>147</v>
      </c>
      <c r="AT258" s="241" t="s">
        <v>143</v>
      </c>
      <c r="AU258" s="241" t="s">
        <v>82</v>
      </c>
      <c r="AY258" s="16" t="s">
        <v>140</v>
      </c>
      <c r="BE258" s="242">
        <f>IF(N258="základní",J258,0)</f>
        <v>0</v>
      </c>
      <c r="BF258" s="242">
        <f>IF(N258="snížená",J258,0)</f>
        <v>0</v>
      </c>
      <c r="BG258" s="242">
        <f>IF(N258="zákl. přenesená",J258,0)</f>
        <v>0</v>
      </c>
      <c r="BH258" s="242">
        <f>IF(N258="sníž. přenesená",J258,0)</f>
        <v>0</v>
      </c>
      <c r="BI258" s="242">
        <f>IF(N258="nulová",J258,0)</f>
        <v>0</v>
      </c>
      <c r="BJ258" s="16" t="s">
        <v>80</v>
      </c>
      <c r="BK258" s="242">
        <f>ROUND(I258*H258,2)</f>
        <v>0</v>
      </c>
      <c r="BL258" s="16" t="s">
        <v>147</v>
      </c>
      <c r="BM258" s="241" t="s">
        <v>396</v>
      </c>
    </row>
    <row r="259" spans="1:47" s="2" customFormat="1" ht="12">
      <c r="A259" s="37"/>
      <c r="B259" s="38"/>
      <c r="C259" s="39"/>
      <c r="D259" s="243" t="s">
        <v>148</v>
      </c>
      <c r="E259" s="39"/>
      <c r="F259" s="244" t="s">
        <v>397</v>
      </c>
      <c r="G259" s="39"/>
      <c r="H259" s="39"/>
      <c r="I259" s="196"/>
      <c r="J259" s="39"/>
      <c r="K259" s="39"/>
      <c r="L259" s="43"/>
      <c r="M259" s="245"/>
      <c r="N259" s="246"/>
      <c r="O259" s="90"/>
      <c r="P259" s="90"/>
      <c r="Q259" s="90"/>
      <c r="R259" s="90"/>
      <c r="S259" s="90"/>
      <c r="T259" s="91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6" t="s">
        <v>148</v>
      </c>
      <c r="AU259" s="16" t="s">
        <v>82</v>
      </c>
    </row>
    <row r="260" spans="1:65" s="2" customFormat="1" ht="21.75" customHeight="1">
      <c r="A260" s="37"/>
      <c r="B260" s="38"/>
      <c r="C260" s="229" t="s">
        <v>193</v>
      </c>
      <c r="D260" s="229" t="s">
        <v>143</v>
      </c>
      <c r="E260" s="230" t="s">
        <v>398</v>
      </c>
      <c r="F260" s="231" t="s">
        <v>399</v>
      </c>
      <c r="G260" s="232" t="s">
        <v>153</v>
      </c>
      <c r="H260" s="233">
        <v>200</v>
      </c>
      <c r="I260" s="234"/>
      <c r="J260" s="235">
        <f>ROUND(I260*H260,2)</f>
        <v>0</v>
      </c>
      <c r="K260" s="236"/>
      <c r="L260" s="43"/>
      <c r="M260" s="237" t="s">
        <v>1</v>
      </c>
      <c r="N260" s="238" t="s">
        <v>38</v>
      </c>
      <c r="O260" s="90"/>
      <c r="P260" s="239">
        <f>O260*H260</f>
        <v>0</v>
      </c>
      <c r="Q260" s="239">
        <v>0</v>
      </c>
      <c r="R260" s="239">
        <f>Q260*H260</f>
        <v>0</v>
      </c>
      <c r="S260" s="239">
        <v>0</v>
      </c>
      <c r="T260" s="240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41" t="s">
        <v>147</v>
      </c>
      <c r="AT260" s="241" t="s">
        <v>143</v>
      </c>
      <c r="AU260" s="241" t="s">
        <v>82</v>
      </c>
      <c r="AY260" s="16" t="s">
        <v>140</v>
      </c>
      <c r="BE260" s="242">
        <f>IF(N260="základní",J260,0)</f>
        <v>0</v>
      </c>
      <c r="BF260" s="242">
        <f>IF(N260="snížená",J260,0)</f>
        <v>0</v>
      </c>
      <c r="BG260" s="242">
        <f>IF(N260="zákl. přenesená",J260,0)</f>
        <v>0</v>
      </c>
      <c r="BH260" s="242">
        <f>IF(N260="sníž. přenesená",J260,0)</f>
        <v>0</v>
      </c>
      <c r="BI260" s="242">
        <f>IF(N260="nulová",J260,0)</f>
        <v>0</v>
      </c>
      <c r="BJ260" s="16" t="s">
        <v>80</v>
      </c>
      <c r="BK260" s="242">
        <f>ROUND(I260*H260,2)</f>
        <v>0</v>
      </c>
      <c r="BL260" s="16" t="s">
        <v>147</v>
      </c>
      <c r="BM260" s="241" t="s">
        <v>400</v>
      </c>
    </row>
    <row r="261" spans="1:47" s="2" customFormat="1" ht="12">
      <c r="A261" s="37"/>
      <c r="B261" s="38"/>
      <c r="C261" s="39"/>
      <c r="D261" s="243" t="s">
        <v>148</v>
      </c>
      <c r="E261" s="39"/>
      <c r="F261" s="244" t="s">
        <v>401</v>
      </c>
      <c r="G261" s="39"/>
      <c r="H261" s="39"/>
      <c r="I261" s="196"/>
      <c r="J261" s="39"/>
      <c r="K261" s="39"/>
      <c r="L261" s="43"/>
      <c r="M261" s="245"/>
      <c r="N261" s="246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148</v>
      </c>
      <c r="AU261" s="16" t="s">
        <v>82</v>
      </c>
    </row>
    <row r="262" spans="1:65" s="2" customFormat="1" ht="21.75" customHeight="1">
      <c r="A262" s="37"/>
      <c r="B262" s="38"/>
      <c r="C262" s="229" t="s">
        <v>342</v>
      </c>
      <c r="D262" s="229" t="s">
        <v>143</v>
      </c>
      <c r="E262" s="230" t="s">
        <v>402</v>
      </c>
      <c r="F262" s="231" t="s">
        <v>403</v>
      </c>
      <c r="G262" s="232" t="s">
        <v>153</v>
      </c>
      <c r="H262" s="233">
        <v>200</v>
      </c>
      <c r="I262" s="234"/>
      <c r="J262" s="235">
        <f>ROUND(I262*H262,2)</f>
        <v>0</v>
      </c>
      <c r="K262" s="236"/>
      <c r="L262" s="43"/>
      <c r="M262" s="237" t="s">
        <v>1</v>
      </c>
      <c r="N262" s="238" t="s">
        <v>38</v>
      </c>
      <c r="O262" s="90"/>
      <c r="P262" s="239">
        <f>O262*H262</f>
        <v>0</v>
      </c>
      <c r="Q262" s="239">
        <v>0</v>
      </c>
      <c r="R262" s="239">
        <f>Q262*H262</f>
        <v>0</v>
      </c>
      <c r="S262" s="239">
        <v>0</v>
      </c>
      <c r="T262" s="240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41" t="s">
        <v>147</v>
      </c>
      <c r="AT262" s="241" t="s">
        <v>143</v>
      </c>
      <c r="AU262" s="241" t="s">
        <v>82</v>
      </c>
      <c r="AY262" s="16" t="s">
        <v>140</v>
      </c>
      <c r="BE262" s="242">
        <f>IF(N262="základní",J262,0)</f>
        <v>0</v>
      </c>
      <c r="BF262" s="242">
        <f>IF(N262="snížená",J262,0)</f>
        <v>0</v>
      </c>
      <c r="BG262" s="242">
        <f>IF(N262="zákl. přenesená",J262,0)</f>
        <v>0</v>
      </c>
      <c r="BH262" s="242">
        <f>IF(N262="sníž. přenesená",J262,0)</f>
        <v>0</v>
      </c>
      <c r="BI262" s="242">
        <f>IF(N262="nulová",J262,0)</f>
        <v>0</v>
      </c>
      <c r="BJ262" s="16" t="s">
        <v>80</v>
      </c>
      <c r="BK262" s="242">
        <f>ROUND(I262*H262,2)</f>
        <v>0</v>
      </c>
      <c r="BL262" s="16" t="s">
        <v>147</v>
      </c>
      <c r="BM262" s="241" t="s">
        <v>404</v>
      </c>
    </row>
    <row r="263" spans="1:47" s="2" customFormat="1" ht="12">
      <c r="A263" s="37"/>
      <c r="B263" s="38"/>
      <c r="C263" s="39"/>
      <c r="D263" s="243" t="s">
        <v>148</v>
      </c>
      <c r="E263" s="39"/>
      <c r="F263" s="244" t="s">
        <v>401</v>
      </c>
      <c r="G263" s="39"/>
      <c r="H263" s="39"/>
      <c r="I263" s="196"/>
      <c r="J263" s="39"/>
      <c r="K263" s="39"/>
      <c r="L263" s="43"/>
      <c r="M263" s="245"/>
      <c r="N263" s="246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148</v>
      </c>
      <c r="AU263" s="16" t="s">
        <v>82</v>
      </c>
    </row>
    <row r="264" spans="1:63" s="12" customFormat="1" ht="22.8" customHeight="1">
      <c r="A264" s="12"/>
      <c r="B264" s="213"/>
      <c r="C264" s="214"/>
      <c r="D264" s="215" t="s">
        <v>72</v>
      </c>
      <c r="E264" s="227" t="s">
        <v>405</v>
      </c>
      <c r="F264" s="227" t="s">
        <v>406</v>
      </c>
      <c r="G264" s="214"/>
      <c r="H264" s="214"/>
      <c r="I264" s="217"/>
      <c r="J264" s="228">
        <f>BK264</f>
        <v>0</v>
      </c>
      <c r="K264" s="214"/>
      <c r="L264" s="219"/>
      <c r="M264" s="220"/>
      <c r="N264" s="221"/>
      <c r="O264" s="221"/>
      <c r="P264" s="222">
        <f>SUM(P265:P273)</f>
        <v>0</v>
      </c>
      <c r="Q264" s="221"/>
      <c r="R264" s="222">
        <f>SUM(R265:R273)</f>
        <v>0</v>
      </c>
      <c r="S264" s="221"/>
      <c r="T264" s="223">
        <f>SUM(T265:T273)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24" t="s">
        <v>80</v>
      </c>
      <c r="AT264" s="225" t="s">
        <v>72</v>
      </c>
      <c r="AU264" s="225" t="s">
        <v>80</v>
      </c>
      <c r="AY264" s="224" t="s">
        <v>140</v>
      </c>
      <c r="BK264" s="226">
        <f>SUM(BK265:BK273)</f>
        <v>0</v>
      </c>
    </row>
    <row r="265" spans="1:65" s="2" customFormat="1" ht="21.75" customHeight="1">
      <c r="A265" s="37"/>
      <c r="B265" s="38"/>
      <c r="C265" s="229" t="s">
        <v>407</v>
      </c>
      <c r="D265" s="229" t="s">
        <v>143</v>
      </c>
      <c r="E265" s="230" t="s">
        <v>408</v>
      </c>
      <c r="F265" s="231" t="s">
        <v>409</v>
      </c>
      <c r="G265" s="232" t="s">
        <v>146</v>
      </c>
      <c r="H265" s="233">
        <v>126</v>
      </c>
      <c r="I265" s="234"/>
      <c r="J265" s="235">
        <f>ROUND(I265*H265,2)</f>
        <v>0</v>
      </c>
      <c r="K265" s="236"/>
      <c r="L265" s="43"/>
      <c r="M265" s="237" t="s">
        <v>1</v>
      </c>
      <c r="N265" s="238" t="s">
        <v>38</v>
      </c>
      <c r="O265" s="90"/>
      <c r="P265" s="239">
        <f>O265*H265</f>
        <v>0</v>
      </c>
      <c r="Q265" s="239">
        <v>0</v>
      </c>
      <c r="R265" s="239">
        <f>Q265*H265</f>
        <v>0</v>
      </c>
      <c r="S265" s="239">
        <v>0</v>
      </c>
      <c r="T265" s="240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41" t="s">
        <v>147</v>
      </c>
      <c r="AT265" s="241" t="s">
        <v>143</v>
      </c>
      <c r="AU265" s="241" t="s">
        <v>82</v>
      </c>
      <c r="AY265" s="16" t="s">
        <v>140</v>
      </c>
      <c r="BE265" s="242">
        <f>IF(N265="základní",J265,0)</f>
        <v>0</v>
      </c>
      <c r="BF265" s="242">
        <f>IF(N265="snížená",J265,0)</f>
        <v>0</v>
      </c>
      <c r="BG265" s="242">
        <f>IF(N265="zákl. přenesená",J265,0)</f>
        <v>0</v>
      </c>
      <c r="BH265" s="242">
        <f>IF(N265="sníž. přenesená",J265,0)</f>
        <v>0</v>
      </c>
      <c r="BI265" s="242">
        <f>IF(N265="nulová",J265,0)</f>
        <v>0</v>
      </c>
      <c r="BJ265" s="16" t="s">
        <v>80</v>
      </c>
      <c r="BK265" s="242">
        <f>ROUND(I265*H265,2)</f>
        <v>0</v>
      </c>
      <c r="BL265" s="16" t="s">
        <v>147</v>
      </c>
      <c r="BM265" s="241" t="s">
        <v>410</v>
      </c>
    </row>
    <row r="266" spans="1:47" s="2" customFormat="1" ht="12">
      <c r="A266" s="37"/>
      <c r="B266" s="38"/>
      <c r="C266" s="39"/>
      <c r="D266" s="243" t="s">
        <v>148</v>
      </c>
      <c r="E266" s="39"/>
      <c r="F266" s="244" t="s">
        <v>411</v>
      </c>
      <c r="G266" s="39"/>
      <c r="H266" s="39"/>
      <c r="I266" s="196"/>
      <c r="J266" s="39"/>
      <c r="K266" s="39"/>
      <c r="L266" s="43"/>
      <c r="M266" s="245"/>
      <c r="N266" s="246"/>
      <c r="O266" s="90"/>
      <c r="P266" s="90"/>
      <c r="Q266" s="90"/>
      <c r="R266" s="90"/>
      <c r="S266" s="90"/>
      <c r="T266" s="91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6" t="s">
        <v>148</v>
      </c>
      <c r="AU266" s="16" t="s">
        <v>82</v>
      </c>
    </row>
    <row r="267" spans="1:65" s="2" customFormat="1" ht="21.75" customHeight="1">
      <c r="A267" s="37"/>
      <c r="B267" s="38"/>
      <c r="C267" s="229" t="s">
        <v>283</v>
      </c>
      <c r="D267" s="229" t="s">
        <v>143</v>
      </c>
      <c r="E267" s="230" t="s">
        <v>412</v>
      </c>
      <c r="F267" s="231" t="s">
        <v>413</v>
      </c>
      <c r="G267" s="232" t="s">
        <v>146</v>
      </c>
      <c r="H267" s="233">
        <v>126</v>
      </c>
      <c r="I267" s="234"/>
      <c r="J267" s="235">
        <f>ROUND(I267*H267,2)</f>
        <v>0</v>
      </c>
      <c r="K267" s="236"/>
      <c r="L267" s="43"/>
      <c r="M267" s="237" t="s">
        <v>1</v>
      </c>
      <c r="N267" s="238" t="s">
        <v>38</v>
      </c>
      <c r="O267" s="90"/>
      <c r="P267" s="239">
        <f>O267*H267</f>
        <v>0</v>
      </c>
      <c r="Q267" s="239">
        <v>0</v>
      </c>
      <c r="R267" s="239">
        <f>Q267*H267</f>
        <v>0</v>
      </c>
      <c r="S267" s="239">
        <v>0</v>
      </c>
      <c r="T267" s="240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41" t="s">
        <v>147</v>
      </c>
      <c r="AT267" s="241" t="s">
        <v>143</v>
      </c>
      <c r="AU267" s="241" t="s">
        <v>82</v>
      </c>
      <c r="AY267" s="16" t="s">
        <v>140</v>
      </c>
      <c r="BE267" s="242">
        <f>IF(N267="základní",J267,0)</f>
        <v>0</v>
      </c>
      <c r="BF267" s="242">
        <f>IF(N267="snížená",J267,0)</f>
        <v>0</v>
      </c>
      <c r="BG267" s="242">
        <f>IF(N267="zákl. přenesená",J267,0)</f>
        <v>0</v>
      </c>
      <c r="BH267" s="242">
        <f>IF(N267="sníž. přenesená",J267,0)</f>
        <v>0</v>
      </c>
      <c r="BI267" s="242">
        <f>IF(N267="nulová",J267,0)</f>
        <v>0</v>
      </c>
      <c r="BJ267" s="16" t="s">
        <v>80</v>
      </c>
      <c r="BK267" s="242">
        <f>ROUND(I267*H267,2)</f>
        <v>0</v>
      </c>
      <c r="BL267" s="16" t="s">
        <v>147</v>
      </c>
      <c r="BM267" s="241" t="s">
        <v>414</v>
      </c>
    </row>
    <row r="268" spans="1:65" s="2" customFormat="1" ht="21.75" customHeight="1">
      <c r="A268" s="37"/>
      <c r="B268" s="38"/>
      <c r="C268" s="229" t="s">
        <v>415</v>
      </c>
      <c r="D268" s="229" t="s">
        <v>143</v>
      </c>
      <c r="E268" s="230" t="s">
        <v>416</v>
      </c>
      <c r="F268" s="231" t="s">
        <v>417</v>
      </c>
      <c r="G268" s="232" t="s">
        <v>243</v>
      </c>
      <c r="H268" s="233">
        <v>15</v>
      </c>
      <c r="I268" s="234"/>
      <c r="J268" s="235">
        <f>ROUND(I268*H268,2)</f>
        <v>0</v>
      </c>
      <c r="K268" s="236"/>
      <c r="L268" s="43"/>
      <c r="M268" s="237" t="s">
        <v>1</v>
      </c>
      <c r="N268" s="238" t="s">
        <v>38</v>
      </c>
      <c r="O268" s="90"/>
      <c r="P268" s="239">
        <f>O268*H268</f>
        <v>0</v>
      </c>
      <c r="Q268" s="239">
        <v>0</v>
      </c>
      <c r="R268" s="239">
        <f>Q268*H268</f>
        <v>0</v>
      </c>
      <c r="S268" s="239">
        <v>0</v>
      </c>
      <c r="T268" s="240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41" t="s">
        <v>147</v>
      </c>
      <c r="AT268" s="241" t="s">
        <v>143</v>
      </c>
      <c r="AU268" s="241" t="s">
        <v>82</v>
      </c>
      <c r="AY268" s="16" t="s">
        <v>140</v>
      </c>
      <c r="BE268" s="242">
        <f>IF(N268="základní",J268,0)</f>
        <v>0</v>
      </c>
      <c r="BF268" s="242">
        <f>IF(N268="snížená",J268,0)</f>
        <v>0</v>
      </c>
      <c r="BG268" s="242">
        <f>IF(N268="zákl. přenesená",J268,0)</f>
        <v>0</v>
      </c>
      <c r="BH268" s="242">
        <f>IF(N268="sníž. přenesená",J268,0)</f>
        <v>0</v>
      </c>
      <c r="BI268" s="242">
        <f>IF(N268="nulová",J268,0)</f>
        <v>0</v>
      </c>
      <c r="BJ268" s="16" t="s">
        <v>80</v>
      </c>
      <c r="BK268" s="242">
        <f>ROUND(I268*H268,2)</f>
        <v>0</v>
      </c>
      <c r="BL268" s="16" t="s">
        <v>147</v>
      </c>
      <c r="BM268" s="241" t="s">
        <v>418</v>
      </c>
    </row>
    <row r="269" spans="1:65" s="2" customFormat="1" ht="21.75" customHeight="1">
      <c r="A269" s="37"/>
      <c r="B269" s="38"/>
      <c r="C269" s="229" t="s">
        <v>311</v>
      </c>
      <c r="D269" s="229" t="s">
        <v>143</v>
      </c>
      <c r="E269" s="230" t="s">
        <v>419</v>
      </c>
      <c r="F269" s="231" t="s">
        <v>420</v>
      </c>
      <c r="G269" s="232" t="s">
        <v>243</v>
      </c>
      <c r="H269" s="233">
        <v>15</v>
      </c>
      <c r="I269" s="234"/>
      <c r="J269" s="235">
        <f>ROUND(I269*H269,2)</f>
        <v>0</v>
      </c>
      <c r="K269" s="236"/>
      <c r="L269" s="43"/>
      <c r="M269" s="237" t="s">
        <v>1</v>
      </c>
      <c r="N269" s="238" t="s">
        <v>38</v>
      </c>
      <c r="O269" s="90"/>
      <c r="P269" s="239">
        <f>O269*H269</f>
        <v>0</v>
      </c>
      <c r="Q269" s="239">
        <v>0</v>
      </c>
      <c r="R269" s="239">
        <f>Q269*H269</f>
        <v>0</v>
      </c>
      <c r="S269" s="239">
        <v>0</v>
      </c>
      <c r="T269" s="240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41" t="s">
        <v>147</v>
      </c>
      <c r="AT269" s="241" t="s">
        <v>143</v>
      </c>
      <c r="AU269" s="241" t="s">
        <v>82</v>
      </c>
      <c r="AY269" s="16" t="s">
        <v>140</v>
      </c>
      <c r="BE269" s="242">
        <f>IF(N269="základní",J269,0)</f>
        <v>0</v>
      </c>
      <c r="BF269" s="242">
        <f>IF(N269="snížená",J269,0)</f>
        <v>0</v>
      </c>
      <c r="BG269" s="242">
        <f>IF(N269="zákl. přenesená",J269,0)</f>
        <v>0</v>
      </c>
      <c r="BH269" s="242">
        <f>IF(N269="sníž. přenesená",J269,0)</f>
        <v>0</v>
      </c>
      <c r="BI269" s="242">
        <f>IF(N269="nulová",J269,0)</f>
        <v>0</v>
      </c>
      <c r="BJ269" s="16" t="s">
        <v>80</v>
      </c>
      <c r="BK269" s="242">
        <f>ROUND(I269*H269,2)</f>
        <v>0</v>
      </c>
      <c r="BL269" s="16" t="s">
        <v>147</v>
      </c>
      <c r="BM269" s="241" t="s">
        <v>421</v>
      </c>
    </row>
    <row r="270" spans="1:65" s="2" customFormat="1" ht="21.75" customHeight="1">
      <c r="A270" s="37"/>
      <c r="B270" s="38"/>
      <c r="C270" s="229" t="s">
        <v>315</v>
      </c>
      <c r="D270" s="229" t="s">
        <v>143</v>
      </c>
      <c r="E270" s="230" t="s">
        <v>422</v>
      </c>
      <c r="F270" s="231" t="s">
        <v>423</v>
      </c>
      <c r="G270" s="232" t="s">
        <v>243</v>
      </c>
      <c r="H270" s="233">
        <v>150</v>
      </c>
      <c r="I270" s="234"/>
      <c r="J270" s="235">
        <f>ROUND(I270*H270,2)</f>
        <v>0</v>
      </c>
      <c r="K270" s="236"/>
      <c r="L270" s="43"/>
      <c r="M270" s="237" t="s">
        <v>1</v>
      </c>
      <c r="N270" s="238" t="s">
        <v>38</v>
      </c>
      <c r="O270" s="90"/>
      <c r="P270" s="239">
        <f>O270*H270</f>
        <v>0</v>
      </c>
      <c r="Q270" s="239">
        <v>0</v>
      </c>
      <c r="R270" s="239">
        <f>Q270*H270</f>
        <v>0</v>
      </c>
      <c r="S270" s="239">
        <v>0</v>
      </c>
      <c r="T270" s="240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41" t="s">
        <v>147</v>
      </c>
      <c r="AT270" s="241" t="s">
        <v>143</v>
      </c>
      <c r="AU270" s="241" t="s">
        <v>82</v>
      </c>
      <c r="AY270" s="16" t="s">
        <v>140</v>
      </c>
      <c r="BE270" s="242">
        <f>IF(N270="základní",J270,0)</f>
        <v>0</v>
      </c>
      <c r="BF270" s="242">
        <f>IF(N270="snížená",J270,0)</f>
        <v>0</v>
      </c>
      <c r="BG270" s="242">
        <f>IF(N270="zákl. přenesená",J270,0)</f>
        <v>0</v>
      </c>
      <c r="BH270" s="242">
        <f>IF(N270="sníž. přenesená",J270,0)</f>
        <v>0</v>
      </c>
      <c r="BI270" s="242">
        <f>IF(N270="nulová",J270,0)</f>
        <v>0</v>
      </c>
      <c r="BJ270" s="16" t="s">
        <v>80</v>
      </c>
      <c r="BK270" s="242">
        <f>ROUND(I270*H270,2)</f>
        <v>0</v>
      </c>
      <c r="BL270" s="16" t="s">
        <v>147</v>
      </c>
      <c r="BM270" s="241" t="s">
        <v>424</v>
      </c>
    </row>
    <row r="271" spans="1:51" s="13" customFormat="1" ht="12">
      <c r="A271" s="13"/>
      <c r="B271" s="258"/>
      <c r="C271" s="259"/>
      <c r="D271" s="243" t="s">
        <v>369</v>
      </c>
      <c r="E271" s="260" t="s">
        <v>1</v>
      </c>
      <c r="F271" s="261" t="s">
        <v>425</v>
      </c>
      <c r="G271" s="259"/>
      <c r="H271" s="262">
        <v>150</v>
      </c>
      <c r="I271" s="263"/>
      <c r="J271" s="259"/>
      <c r="K271" s="259"/>
      <c r="L271" s="264"/>
      <c r="M271" s="265"/>
      <c r="N271" s="266"/>
      <c r="O271" s="266"/>
      <c r="P271" s="266"/>
      <c r="Q271" s="266"/>
      <c r="R271" s="266"/>
      <c r="S271" s="266"/>
      <c r="T271" s="267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8" t="s">
        <v>369</v>
      </c>
      <c r="AU271" s="268" t="s">
        <v>82</v>
      </c>
      <c r="AV271" s="13" t="s">
        <v>82</v>
      </c>
      <c r="AW271" s="13" t="s">
        <v>30</v>
      </c>
      <c r="AX271" s="13" t="s">
        <v>73</v>
      </c>
      <c r="AY271" s="268" t="s">
        <v>140</v>
      </c>
    </row>
    <row r="272" spans="1:51" s="14" customFormat="1" ht="12">
      <c r="A272" s="14"/>
      <c r="B272" s="269"/>
      <c r="C272" s="270"/>
      <c r="D272" s="243" t="s">
        <v>369</v>
      </c>
      <c r="E272" s="271" t="s">
        <v>1</v>
      </c>
      <c r="F272" s="272" t="s">
        <v>371</v>
      </c>
      <c r="G272" s="270"/>
      <c r="H272" s="273">
        <v>150</v>
      </c>
      <c r="I272" s="274"/>
      <c r="J272" s="270"/>
      <c r="K272" s="270"/>
      <c r="L272" s="275"/>
      <c r="M272" s="276"/>
      <c r="N272" s="277"/>
      <c r="O272" s="277"/>
      <c r="P272" s="277"/>
      <c r="Q272" s="277"/>
      <c r="R272" s="277"/>
      <c r="S272" s="277"/>
      <c r="T272" s="278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9" t="s">
        <v>369</v>
      </c>
      <c r="AU272" s="279" t="s">
        <v>82</v>
      </c>
      <c r="AV272" s="14" t="s">
        <v>147</v>
      </c>
      <c r="AW272" s="14" t="s">
        <v>30</v>
      </c>
      <c r="AX272" s="14" t="s">
        <v>80</v>
      </c>
      <c r="AY272" s="279" t="s">
        <v>140</v>
      </c>
    </row>
    <row r="273" spans="1:65" s="2" customFormat="1" ht="33" customHeight="1">
      <c r="A273" s="37"/>
      <c r="B273" s="38"/>
      <c r="C273" s="229" t="s">
        <v>381</v>
      </c>
      <c r="D273" s="229" t="s">
        <v>143</v>
      </c>
      <c r="E273" s="230" t="s">
        <v>426</v>
      </c>
      <c r="F273" s="231" t="s">
        <v>427</v>
      </c>
      <c r="G273" s="232" t="s">
        <v>243</v>
      </c>
      <c r="H273" s="233">
        <v>15</v>
      </c>
      <c r="I273" s="234"/>
      <c r="J273" s="235">
        <f>ROUND(I273*H273,2)</f>
        <v>0</v>
      </c>
      <c r="K273" s="236"/>
      <c r="L273" s="43"/>
      <c r="M273" s="237" t="s">
        <v>1</v>
      </c>
      <c r="N273" s="238" t="s">
        <v>38</v>
      </c>
      <c r="O273" s="90"/>
      <c r="P273" s="239">
        <f>O273*H273</f>
        <v>0</v>
      </c>
      <c r="Q273" s="239">
        <v>0</v>
      </c>
      <c r="R273" s="239">
        <f>Q273*H273</f>
        <v>0</v>
      </c>
      <c r="S273" s="239">
        <v>0</v>
      </c>
      <c r="T273" s="240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41" t="s">
        <v>147</v>
      </c>
      <c r="AT273" s="241" t="s">
        <v>143</v>
      </c>
      <c r="AU273" s="241" t="s">
        <v>82</v>
      </c>
      <c r="AY273" s="16" t="s">
        <v>140</v>
      </c>
      <c r="BE273" s="242">
        <f>IF(N273="základní",J273,0)</f>
        <v>0</v>
      </c>
      <c r="BF273" s="242">
        <f>IF(N273="snížená",J273,0)</f>
        <v>0</v>
      </c>
      <c r="BG273" s="242">
        <f>IF(N273="zákl. přenesená",J273,0)</f>
        <v>0</v>
      </c>
      <c r="BH273" s="242">
        <f>IF(N273="sníž. přenesená",J273,0)</f>
        <v>0</v>
      </c>
      <c r="BI273" s="242">
        <f>IF(N273="nulová",J273,0)</f>
        <v>0</v>
      </c>
      <c r="BJ273" s="16" t="s">
        <v>80</v>
      </c>
      <c r="BK273" s="242">
        <f>ROUND(I273*H273,2)</f>
        <v>0</v>
      </c>
      <c r="BL273" s="16" t="s">
        <v>147</v>
      </c>
      <c r="BM273" s="241" t="s">
        <v>428</v>
      </c>
    </row>
    <row r="274" spans="1:63" s="12" customFormat="1" ht="22.8" customHeight="1">
      <c r="A274" s="12"/>
      <c r="B274" s="213"/>
      <c r="C274" s="214"/>
      <c r="D274" s="215" t="s">
        <v>72</v>
      </c>
      <c r="E274" s="227" t="s">
        <v>429</v>
      </c>
      <c r="F274" s="227" t="s">
        <v>430</v>
      </c>
      <c r="G274" s="214"/>
      <c r="H274" s="214"/>
      <c r="I274" s="217"/>
      <c r="J274" s="228">
        <f>BK274</f>
        <v>0</v>
      </c>
      <c r="K274" s="214"/>
      <c r="L274" s="219"/>
      <c r="M274" s="220"/>
      <c r="N274" s="221"/>
      <c r="O274" s="221"/>
      <c r="P274" s="222">
        <f>SUM(P275:P277)</f>
        <v>0</v>
      </c>
      <c r="Q274" s="221"/>
      <c r="R274" s="222">
        <f>SUM(R275:R277)</f>
        <v>0</v>
      </c>
      <c r="S274" s="221"/>
      <c r="T274" s="223">
        <f>SUM(T275:T277)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24" t="s">
        <v>80</v>
      </c>
      <c r="AT274" s="225" t="s">
        <v>72</v>
      </c>
      <c r="AU274" s="225" t="s">
        <v>80</v>
      </c>
      <c r="AY274" s="224" t="s">
        <v>140</v>
      </c>
      <c r="BK274" s="226">
        <f>SUM(BK275:BK277)</f>
        <v>0</v>
      </c>
    </row>
    <row r="275" spans="1:65" s="2" customFormat="1" ht="16.5" customHeight="1">
      <c r="A275" s="37"/>
      <c r="B275" s="38"/>
      <c r="C275" s="229" t="s">
        <v>305</v>
      </c>
      <c r="D275" s="229" t="s">
        <v>143</v>
      </c>
      <c r="E275" s="230" t="s">
        <v>431</v>
      </c>
      <c r="F275" s="231" t="s">
        <v>432</v>
      </c>
      <c r="G275" s="232" t="s">
        <v>243</v>
      </c>
      <c r="H275" s="233">
        <v>131</v>
      </c>
      <c r="I275" s="234"/>
      <c r="J275" s="235">
        <f>ROUND(I275*H275,2)</f>
        <v>0</v>
      </c>
      <c r="K275" s="236"/>
      <c r="L275" s="43"/>
      <c r="M275" s="237" t="s">
        <v>1</v>
      </c>
      <c r="N275" s="238" t="s">
        <v>38</v>
      </c>
      <c r="O275" s="90"/>
      <c r="P275" s="239">
        <f>O275*H275</f>
        <v>0</v>
      </c>
      <c r="Q275" s="239">
        <v>0</v>
      </c>
      <c r="R275" s="239">
        <f>Q275*H275</f>
        <v>0</v>
      </c>
      <c r="S275" s="239">
        <v>0</v>
      </c>
      <c r="T275" s="240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41" t="s">
        <v>147</v>
      </c>
      <c r="AT275" s="241" t="s">
        <v>143</v>
      </c>
      <c r="AU275" s="241" t="s">
        <v>82</v>
      </c>
      <c r="AY275" s="16" t="s">
        <v>140</v>
      </c>
      <c r="BE275" s="242">
        <f>IF(N275="základní",J275,0)</f>
        <v>0</v>
      </c>
      <c r="BF275" s="242">
        <f>IF(N275="snížená",J275,0)</f>
        <v>0</v>
      </c>
      <c r="BG275" s="242">
        <f>IF(N275="zákl. přenesená",J275,0)</f>
        <v>0</v>
      </c>
      <c r="BH275" s="242">
        <f>IF(N275="sníž. přenesená",J275,0)</f>
        <v>0</v>
      </c>
      <c r="BI275" s="242">
        <f>IF(N275="nulová",J275,0)</f>
        <v>0</v>
      </c>
      <c r="BJ275" s="16" t="s">
        <v>80</v>
      </c>
      <c r="BK275" s="242">
        <f>ROUND(I275*H275,2)</f>
        <v>0</v>
      </c>
      <c r="BL275" s="16" t="s">
        <v>147</v>
      </c>
      <c r="BM275" s="241" t="s">
        <v>433</v>
      </c>
    </row>
    <row r="276" spans="1:65" s="2" customFormat="1" ht="21.75" customHeight="1">
      <c r="A276" s="37"/>
      <c r="B276" s="38"/>
      <c r="C276" s="229" t="s">
        <v>434</v>
      </c>
      <c r="D276" s="229" t="s">
        <v>143</v>
      </c>
      <c r="E276" s="230" t="s">
        <v>435</v>
      </c>
      <c r="F276" s="231" t="s">
        <v>436</v>
      </c>
      <c r="G276" s="232" t="s">
        <v>243</v>
      </c>
      <c r="H276" s="233">
        <v>17.5</v>
      </c>
      <c r="I276" s="234"/>
      <c r="J276" s="235">
        <f>ROUND(I276*H276,2)</f>
        <v>0</v>
      </c>
      <c r="K276" s="236"/>
      <c r="L276" s="43"/>
      <c r="M276" s="237" t="s">
        <v>1</v>
      </c>
      <c r="N276" s="238" t="s">
        <v>38</v>
      </c>
      <c r="O276" s="90"/>
      <c r="P276" s="239">
        <f>O276*H276</f>
        <v>0</v>
      </c>
      <c r="Q276" s="239">
        <v>0</v>
      </c>
      <c r="R276" s="239">
        <f>Q276*H276</f>
        <v>0</v>
      </c>
      <c r="S276" s="239">
        <v>0</v>
      </c>
      <c r="T276" s="240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41" t="s">
        <v>147</v>
      </c>
      <c r="AT276" s="241" t="s">
        <v>143</v>
      </c>
      <c r="AU276" s="241" t="s">
        <v>82</v>
      </c>
      <c r="AY276" s="16" t="s">
        <v>140</v>
      </c>
      <c r="BE276" s="242">
        <f>IF(N276="základní",J276,0)</f>
        <v>0</v>
      </c>
      <c r="BF276" s="242">
        <f>IF(N276="snížená",J276,0)</f>
        <v>0</v>
      </c>
      <c r="BG276" s="242">
        <f>IF(N276="zákl. přenesená",J276,0)</f>
        <v>0</v>
      </c>
      <c r="BH276" s="242">
        <f>IF(N276="sníž. přenesená",J276,0)</f>
        <v>0</v>
      </c>
      <c r="BI276" s="242">
        <f>IF(N276="nulová",J276,0)</f>
        <v>0</v>
      </c>
      <c r="BJ276" s="16" t="s">
        <v>80</v>
      </c>
      <c r="BK276" s="242">
        <f>ROUND(I276*H276,2)</f>
        <v>0</v>
      </c>
      <c r="BL276" s="16" t="s">
        <v>147</v>
      </c>
      <c r="BM276" s="241" t="s">
        <v>437</v>
      </c>
    </row>
    <row r="277" spans="1:65" s="2" customFormat="1" ht="33" customHeight="1">
      <c r="A277" s="37"/>
      <c r="B277" s="38"/>
      <c r="C277" s="229" t="s">
        <v>438</v>
      </c>
      <c r="D277" s="229" t="s">
        <v>143</v>
      </c>
      <c r="E277" s="230" t="s">
        <v>439</v>
      </c>
      <c r="F277" s="231" t="s">
        <v>440</v>
      </c>
      <c r="G277" s="232" t="s">
        <v>243</v>
      </c>
      <c r="H277" s="233">
        <v>12</v>
      </c>
      <c r="I277" s="234"/>
      <c r="J277" s="235">
        <f>ROUND(I277*H277,2)</f>
        <v>0</v>
      </c>
      <c r="K277" s="236"/>
      <c r="L277" s="43"/>
      <c r="M277" s="237" t="s">
        <v>1</v>
      </c>
      <c r="N277" s="238" t="s">
        <v>38</v>
      </c>
      <c r="O277" s="90"/>
      <c r="P277" s="239">
        <f>O277*H277</f>
        <v>0</v>
      </c>
      <c r="Q277" s="239">
        <v>0</v>
      </c>
      <c r="R277" s="239">
        <f>Q277*H277</f>
        <v>0</v>
      </c>
      <c r="S277" s="239">
        <v>0</v>
      </c>
      <c r="T277" s="240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41" t="s">
        <v>147</v>
      </c>
      <c r="AT277" s="241" t="s">
        <v>143</v>
      </c>
      <c r="AU277" s="241" t="s">
        <v>82</v>
      </c>
      <c r="AY277" s="16" t="s">
        <v>140</v>
      </c>
      <c r="BE277" s="242">
        <f>IF(N277="základní",J277,0)</f>
        <v>0</v>
      </c>
      <c r="BF277" s="242">
        <f>IF(N277="snížená",J277,0)</f>
        <v>0</v>
      </c>
      <c r="BG277" s="242">
        <f>IF(N277="zákl. přenesená",J277,0)</f>
        <v>0</v>
      </c>
      <c r="BH277" s="242">
        <f>IF(N277="sníž. přenesená",J277,0)</f>
        <v>0</v>
      </c>
      <c r="BI277" s="242">
        <f>IF(N277="nulová",J277,0)</f>
        <v>0</v>
      </c>
      <c r="BJ277" s="16" t="s">
        <v>80</v>
      </c>
      <c r="BK277" s="242">
        <f>ROUND(I277*H277,2)</f>
        <v>0</v>
      </c>
      <c r="BL277" s="16" t="s">
        <v>147</v>
      </c>
      <c r="BM277" s="241" t="s">
        <v>441</v>
      </c>
    </row>
    <row r="278" spans="1:63" s="12" customFormat="1" ht="25.9" customHeight="1">
      <c r="A278" s="12"/>
      <c r="B278" s="213"/>
      <c r="C278" s="214"/>
      <c r="D278" s="215" t="s">
        <v>72</v>
      </c>
      <c r="E278" s="216" t="s">
        <v>442</v>
      </c>
      <c r="F278" s="216" t="s">
        <v>443</v>
      </c>
      <c r="G278" s="214"/>
      <c r="H278" s="214"/>
      <c r="I278" s="217"/>
      <c r="J278" s="218">
        <f>BK278</f>
        <v>0</v>
      </c>
      <c r="K278" s="214"/>
      <c r="L278" s="219"/>
      <c r="M278" s="220"/>
      <c r="N278" s="221"/>
      <c r="O278" s="221"/>
      <c r="P278" s="222">
        <f>P279+P289+P297+P301</f>
        <v>0</v>
      </c>
      <c r="Q278" s="221"/>
      <c r="R278" s="222">
        <f>R279+R289+R297+R301</f>
        <v>0.021500000000000002</v>
      </c>
      <c r="S278" s="221"/>
      <c r="T278" s="223">
        <f>T279+T289+T297+T301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24" t="s">
        <v>82</v>
      </c>
      <c r="AT278" s="225" t="s">
        <v>72</v>
      </c>
      <c r="AU278" s="225" t="s">
        <v>73</v>
      </c>
      <c r="AY278" s="224" t="s">
        <v>140</v>
      </c>
      <c r="BK278" s="226">
        <f>BK279+BK289+BK297+BK301</f>
        <v>0</v>
      </c>
    </row>
    <row r="279" spans="1:63" s="12" customFormat="1" ht="22.8" customHeight="1">
      <c r="A279" s="12"/>
      <c r="B279" s="213"/>
      <c r="C279" s="214"/>
      <c r="D279" s="215" t="s">
        <v>72</v>
      </c>
      <c r="E279" s="227" t="s">
        <v>444</v>
      </c>
      <c r="F279" s="227" t="s">
        <v>445</v>
      </c>
      <c r="G279" s="214"/>
      <c r="H279" s="214"/>
      <c r="I279" s="217"/>
      <c r="J279" s="228">
        <f>BK279</f>
        <v>0</v>
      </c>
      <c r="K279" s="214"/>
      <c r="L279" s="219"/>
      <c r="M279" s="220"/>
      <c r="N279" s="221"/>
      <c r="O279" s="221"/>
      <c r="P279" s="222">
        <f>SUM(P280:P288)</f>
        <v>0</v>
      </c>
      <c r="Q279" s="221"/>
      <c r="R279" s="222">
        <f>SUM(R280:R288)</f>
        <v>0.021500000000000002</v>
      </c>
      <c r="S279" s="221"/>
      <c r="T279" s="223">
        <f>SUM(T280:T288)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24" t="s">
        <v>82</v>
      </c>
      <c r="AT279" s="225" t="s">
        <v>72</v>
      </c>
      <c r="AU279" s="225" t="s">
        <v>80</v>
      </c>
      <c r="AY279" s="224" t="s">
        <v>140</v>
      </c>
      <c r="BK279" s="226">
        <f>SUM(BK280:BK288)</f>
        <v>0</v>
      </c>
    </row>
    <row r="280" spans="1:65" s="2" customFormat="1" ht="16.5" customHeight="1">
      <c r="A280" s="37"/>
      <c r="B280" s="38"/>
      <c r="C280" s="229" t="s">
        <v>446</v>
      </c>
      <c r="D280" s="229" t="s">
        <v>143</v>
      </c>
      <c r="E280" s="230" t="s">
        <v>447</v>
      </c>
      <c r="F280" s="231" t="s">
        <v>448</v>
      </c>
      <c r="G280" s="232" t="s">
        <v>153</v>
      </c>
      <c r="H280" s="233">
        <v>107.2</v>
      </c>
      <c r="I280" s="234"/>
      <c r="J280" s="235">
        <f>ROUND(I280*H280,2)</f>
        <v>0</v>
      </c>
      <c r="K280" s="236"/>
      <c r="L280" s="43"/>
      <c r="M280" s="237" t="s">
        <v>1</v>
      </c>
      <c r="N280" s="238" t="s">
        <v>38</v>
      </c>
      <c r="O280" s="90"/>
      <c r="P280" s="239">
        <f>O280*H280</f>
        <v>0</v>
      </c>
      <c r="Q280" s="239">
        <v>0</v>
      </c>
      <c r="R280" s="239">
        <f>Q280*H280</f>
        <v>0</v>
      </c>
      <c r="S280" s="239">
        <v>0</v>
      </c>
      <c r="T280" s="240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41" t="s">
        <v>332</v>
      </c>
      <c r="AT280" s="241" t="s">
        <v>143</v>
      </c>
      <c r="AU280" s="241" t="s">
        <v>82</v>
      </c>
      <c r="AY280" s="16" t="s">
        <v>140</v>
      </c>
      <c r="BE280" s="242">
        <f>IF(N280="základní",J280,0)</f>
        <v>0</v>
      </c>
      <c r="BF280" s="242">
        <f>IF(N280="snížená",J280,0)</f>
        <v>0</v>
      </c>
      <c r="BG280" s="242">
        <f>IF(N280="zákl. přenesená",J280,0)</f>
        <v>0</v>
      </c>
      <c r="BH280" s="242">
        <f>IF(N280="sníž. přenesená",J280,0)</f>
        <v>0</v>
      </c>
      <c r="BI280" s="242">
        <f>IF(N280="nulová",J280,0)</f>
        <v>0</v>
      </c>
      <c r="BJ280" s="16" t="s">
        <v>80</v>
      </c>
      <c r="BK280" s="242">
        <f>ROUND(I280*H280,2)</f>
        <v>0</v>
      </c>
      <c r="BL280" s="16" t="s">
        <v>332</v>
      </c>
      <c r="BM280" s="241" t="s">
        <v>449</v>
      </c>
    </row>
    <row r="281" spans="1:47" s="2" customFormat="1" ht="12">
      <c r="A281" s="37"/>
      <c r="B281" s="38"/>
      <c r="C281" s="39"/>
      <c r="D281" s="243" t="s">
        <v>148</v>
      </c>
      <c r="E281" s="39"/>
      <c r="F281" s="244" t="s">
        <v>450</v>
      </c>
      <c r="G281" s="39"/>
      <c r="H281" s="39"/>
      <c r="I281" s="196"/>
      <c r="J281" s="39"/>
      <c r="K281" s="39"/>
      <c r="L281" s="43"/>
      <c r="M281" s="245"/>
      <c r="N281" s="246"/>
      <c r="O281" s="90"/>
      <c r="P281" s="90"/>
      <c r="Q281" s="90"/>
      <c r="R281" s="90"/>
      <c r="S281" s="90"/>
      <c r="T281" s="91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148</v>
      </c>
      <c r="AU281" s="16" t="s">
        <v>82</v>
      </c>
    </row>
    <row r="282" spans="1:65" s="2" customFormat="1" ht="16.5" customHeight="1">
      <c r="A282" s="37"/>
      <c r="B282" s="38"/>
      <c r="C282" s="247" t="s">
        <v>451</v>
      </c>
      <c r="D282" s="247" t="s">
        <v>190</v>
      </c>
      <c r="E282" s="248" t="s">
        <v>452</v>
      </c>
      <c r="F282" s="249" t="s">
        <v>453</v>
      </c>
      <c r="G282" s="250" t="s">
        <v>454</v>
      </c>
      <c r="H282" s="251">
        <v>21.5</v>
      </c>
      <c r="I282" s="252"/>
      <c r="J282" s="253">
        <f>ROUND(I282*H282,2)</f>
        <v>0</v>
      </c>
      <c r="K282" s="254"/>
      <c r="L282" s="255"/>
      <c r="M282" s="256" t="s">
        <v>1</v>
      </c>
      <c r="N282" s="257" t="s">
        <v>38</v>
      </c>
      <c r="O282" s="90"/>
      <c r="P282" s="239">
        <f>O282*H282</f>
        <v>0</v>
      </c>
      <c r="Q282" s="239">
        <v>0.001</v>
      </c>
      <c r="R282" s="239">
        <f>Q282*H282</f>
        <v>0.021500000000000002</v>
      </c>
      <c r="S282" s="239">
        <v>0</v>
      </c>
      <c r="T282" s="240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41" t="s">
        <v>209</v>
      </c>
      <c r="AT282" s="241" t="s">
        <v>190</v>
      </c>
      <c r="AU282" s="241" t="s">
        <v>82</v>
      </c>
      <c r="AY282" s="16" t="s">
        <v>140</v>
      </c>
      <c r="BE282" s="242">
        <f>IF(N282="základní",J282,0)</f>
        <v>0</v>
      </c>
      <c r="BF282" s="242">
        <f>IF(N282="snížená",J282,0)</f>
        <v>0</v>
      </c>
      <c r="BG282" s="242">
        <f>IF(N282="zákl. přenesená",J282,0)</f>
        <v>0</v>
      </c>
      <c r="BH282" s="242">
        <f>IF(N282="sníž. přenesená",J282,0)</f>
        <v>0</v>
      </c>
      <c r="BI282" s="242">
        <f>IF(N282="nulová",J282,0)</f>
        <v>0</v>
      </c>
      <c r="BJ282" s="16" t="s">
        <v>80</v>
      </c>
      <c r="BK282" s="242">
        <f>ROUND(I282*H282,2)</f>
        <v>0</v>
      </c>
      <c r="BL282" s="16" t="s">
        <v>332</v>
      </c>
      <c r="BM282" s="241" t="s">
        <v>455</v>
      </c>
    </row>
    <row r="283" spans="1:47" s="2" customFormat="1" ht="12">
      <c r="A283" s="37"/>
      <c r="B283" s="38"/>
      <c r="C283" s="39"/>
      <c r="D283" s="243" t="s">
        <v>148</v>
      </c>
      <c r="E283" s="39"/>
      <c r="F283" s="244" t="s">
        <v>450</v>
      </c>
      <c r="G283" s="39"/>
      <c r="H283" s="39"/>
      <c r="I283" s="196"/>
      <c r="J283" s="39"/>
      <c r="K283" s="39"/>
      <c r="L283" s="43"/>
      <c r="M283" s="245"/>
      <c r="N283" s="246"/>
      <c r="O283" s="90"/>
      <c r="P283" s="90"/>
      <c r="Q283" s="90"/>
      <c r="R283" s="90"/>
      <c r="S283" s="90"/>
      <c r="T283" s="91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148</v>
      </c>
      <c r="AU283" s="16" t="s">
        <v>82</v>
      </c>
    </row>
    <row r="284" spans="1:65" s="2" customFormat="1" ht="21.75" customHeight="1">
      <c r="A284" s="37"/>
      <c r="B284" s="38"/>
      <c r="C284" s="229" t="s">
        <v>456</v>
      </c>
      <c r="D284" s="229" t="s">
        <v>143</v>
      </c>
      <c r="E284" s="230" t="s">
        <v>457</v>
      </c>
      <c r="F284" s="231" t="s">
        <v>458</v>
      </c>
      <c r="G284" s="232" t="s">
        <v>153</v>
      </c>
      <c r="H284" s="233">
        <v>107.2</v>
      </c>
      <c r="I284" s="234"/>
      <c r="J284" s="235">
        <f>ROUND(I284*H284,2)</f>
        <v>0</v>
      </c>
      <c r="K284" s="236"/>
      <c r="L284" s="43"/>
      <c r="M284" s="237" t="s">
        <v>1</v>
      </c>
      <c r="N284" s="238" t="s">
        <v>38</v>
      </c>
      <c r="O284" s="90"/>
      <c r="P284" s="239">
        <f>O284*H284</f>
        <v>0</v>
      </c>
      <c r="Q284" s="239">
        <v>0</v>
      </c>
      <c r="R284" s="239">
        <f>Q284*H284</f>
        <v>0</v>
      </c>
      <c r="S284" s="239">
        <v>0</v>
      </c>
      <c r="T284" s="240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41" t="s">
        <v>332</v>
      </c>
      <c r="AT284" s="241" t="s">
        <v>143</v>
      </c>
      <c r="AU284" s="241" t="s">
        <v>82</v>
      </c>
      <c r="AY284" s="16" t="s">
        <v>140</v>
      </c>
      <c r="BE284" s="242">
        <f>IF(N284="základní",J284,0)</f>
        <v>0</v>
      </c>
      <c r="BF284" s="242">
        <f>IF(N284="snížená",J284,0)</f>
        <v>0</v>
      </c>
      <c r="BG284" s="242">
        <f>IF(N284="zákl. přenesená",J284,0)</f>
        <v>0</v>
      </c>
      <c r="BH284" s="242">
        <f>IF(N284="sníž. přenesená",J284,0)</f>
        <v>0</v>
      </c>
      <c r="BI284" s="242">
        <f>IF(N284="nulová",J284,0)</f>
        <v>0</v>
      </c>
      <c r="BJ284" s="16" t="s">
        <v>80</v>
      </c>
      <c r="BK284" s="242">
        <f>ROUND(I284*H284,2)</f>
        <v>0</v>
      </c>
      <c r="BL284" s="16" t="s">
        <v>332</v>
      </c>
      <c r="BM284" s="241" t="s">
        <v>459</v>
      </c>
    </row>
    <row r="285" spans="1:47" s="2" customFormat="1" ht="12">
      <c r="A285" s="37"/>
      <c r="B285" s="38"/>
      <c r="C285" s="39"/>
      <c r="D285" s="243" t="s">
        <v>148</v>
      </c>
      <c r="E285" s="39"/>
      <c r="F285" s="244" t="s">
        <v>460</v>
      </c>
      <c r="G285" s="39"/>
      <c r="H285" s="39"/>
      <c r="I285" s="196"/>
      <c r="J285" s="39"/>
      <c r="K285" s="39"/>
      <c r="L285" s="43"/>
      <c r="M285" s="245"/>
      <c r="N285" s="246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148</v>
      </c>
      <c r="AU285" s="16" t="s">
        <v>82</v>
      </c>
    </row>
    <row r="286" spans="1:65" s="2" customFormat="1" ht="16.5" customHeight="1">
      <c r="A286" s="37"/>
      <c r="B286" s="38"/>
      <c r="C286" s="247" t="s">
        <v>264</v>
      </c>
      <c r="D286" s="247" t="s">
        <v>190</v>
      </c>
      <c r="E286" s="248" t="s">
        <v>461</v>
      </c>
      <c r="F286" s="249" t="s">
        <v>462</v>
      </c>
      <c r="G286" s="250" t="s">
        <v>153</v>
      </c>
      <c r="H286" s="251">
        <v>107.2</v>
      </c>
      <c r="I286" s="252"/>
      <c r="J286" s="253">
        <f>ROUND(I286*H286,2)</f>
        <v>0</v>
      </c>
      <c r="K286" s="254"/>
      <c r="L286" s="255"/>
      <c r="M286" s="256" t="s">
        <v>1</v>
      </c>
      <c r="N286" s="257" t="s">
        <v>38</v>
      </c>
      <c r="O286" s="90"/>
      <c r="P286" s="239">
        <f>O286*H286</f>
        <v>0</v>
      </c>
      <c r="Q286" s="239">
        <v>0</v>
      </c>
      <c r="R286" s="239">
        <f>Q286*H286</f>
        <v>0</v>
      </c>
      <c r="S286" s="239">
        <v>0</v>
      </c>
      <c r="T286" s="240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41" t="s">
        <v>209</v>
      </c>
      <c r="AT286" s="241" t="s">
        <v>190</v>
      </c>
      <c r="AU286" s="241" t="s">
        <v>82</v>
      </c>
      <c r="AY286" s="16" t="s">
        <v>140</v>
      </c>
      <c r="BE286" s="242">
        <f>IF(N286="základní",J286,0)</f>
        <v>0</v>
      </c>
      <c r="BF286" s="242">
        <f>IF(N286="snížená",J286,0)</f>
        <v>0</v>
      </c>
      <c r="BG286" s="242">
        <f>IF(N286="zákl. přenesená",J286,0)</f>
        <v>0</v>
      </c>
      <c r="BH286" s="242">
        <f>IF(N286="sníž. přenesená",J286,0)</f>
        <v>0</v>
      </c>
      <c r="BI286" s="242">
        <f>IF(N286="nulová",J286,0)</f>
        <v>0</v>
      </c>
      <c r="BJ286" s="16" t="s">
        <v>80</v>
      </c>
      <c r="BK286" s="242">
        <f>ROUND(I286*H286,2)</f>
        <v>0</v>
      </c>
      <c r="BL286" s="16" t="s">
        <v>332</v>
      </c>
      <c r="BM286" s="241" t="s">
        <v>463</v>
      </c>
    </row>
    <row r="287" spans="1:47" s="2" customFormat="1" ht="12">
      <c r="A287" s="37"/>
      <c r="B287" s="38"/>
      <c r="C287" s="39"/>
      <c r="D287" s="243" t="s">
        <v>148</v>
      </c>
      <c r="E287" s="39"/>
      <c r="F287" s="244" t="s">
        <v>460</v>
      </c>
      <c r="G287" s="39"/>
      <c r="H287" s="39"/>
      <c r="I287" s="196"/>
      <c r="J287" s="39"/>
      <c r="K287" s="39"/>
      <c r="L287" s="43"/>
      <c r="M287" s="245"/>
      <c r="N287" s="246"/>
      <c r="O287" s="90"/>
      <c r="P287" s="90"/>
      <c r="Q287" s="90"/>
      <c r="R287" s="90"/>
      <c r="S287" s="90"/>
      <c r="T287" s="91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6" t="s">
        <v>148</v>
      </c>
      <c r="AU287" s="16" t="s">
        <v>82</v>
      </c>
    </row>
    <row r="288" spans="1:65" s="2" customFormat="1" ht="21.75" customHeight="1">
      <c r="A288" s="37"/>
      <c r="B288" s="38"/>
      <c r="C288" s="229" t="s">
        <v>320</v>
      </c>
      <c r="D288" s="229" t="s">
        <v>143</v>
      </c>
      <c r="E288" s="230" t="s">
        <v>464</v>
      </c>
      <c r="F288" s="231" t="s">
        <v>465</v>
      </c>
      <c r="G288" s="232" t="s">
        <v>243</v>
      </c>
      <c r="H288" s="233">
        <v>0.226</v>
      </c>
      <c r="I288" s="234"/>
      <c r="J288" s="235">
        <f>ROUND(I288*H288,2)</f>
        <v>0</v>
      </c>
      <c r="K288" s="236"/>
      <c r="L288" s="43"/>
      <c r="M288" s="237" t="s">
        <v>1</v>
      </c>
      <c r="N288" s="238" t="s">
        <v>38</v>
      </c>
      <c r="O288" s="90"/>
      <c r="P288" s="239">
        <f>O288*H288</f>
        <v>0</v>
      </c>
      <c r="Q288" s="239">
        <v>0</v>
      </c>
      <c r="R288" s="239">
        <f>Q288*H288</f>
        <v>0</v>
      </c>
      <c r="S288" s="239">
        <v>0</v>
      </c>
      <c r="T288" s="240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41" t="s">
        <v>332</v>
      </c>
      <c r="AT288" s="241" t="s">
        <v>143</v>
      </c>
      <c r="AU288" s="241" t="s">
        <v>82</v>
      </c>
      <c r="AY288" s="16" t="s">
        <v>140</v>
      </c>
      <c r="BE288" s="242">
        <f>IF(N288="základní",J288,0)</f>
        <v>0</v>
      </c>
      <c r="BF288" s="242">
        <f>IF(N288="snížená",J288,0)</f>
        <v>0</v>
      </c>
      <c r="BG288" s="242">
        <f>IF(N288="zákl. přenesená",J288,0)</f>
        <v>0</v>
      </c>
      <c r="BH288" s="242">
        <f>IF(N288="sníž. přenesená",J288,0)</f>
        <v>0</v>
      </c>
      <c r="BI288" s="242">
        <f>IF(N288="nulová",J288,0)</f>
        <v>0</v>
      </c>
      <c r="BJ288" s="16" t="s">
        <v>80</v>
      </c>
      <c r="BK288" s="242">
        <f>ROUND(I288*H288,2)</f>
        <v>0</v>
      </c>
      <c r="BL288" s="16" t="s">
        <v>332</v>
      </c>
      <c r="BM288" s="241" t="s">
        <v>466</v>
      </c>
    </row>
    <row r="289" spans="1:63" s="12" customFormat="1" ht="22.8" customHeight="1">
      <c r="A289" s="12"/>
      <c r="B289" s="213"/>
      <c r="C289" s="214"/>
      <c r="D289" s="215" t="s">
        <v>72</v>
      </c>
      <c r="E289" s="227" t="s">
        <v>467</v>
      </c>
      <c r="F289" s="227" t="s">
        <v>468</v>
      </c>
      <c r="G289" s="214"/>
      <c r="H289" s="214"/>
      <c r="I289" s="217"/>
      <c r="J289" s="228">
        <f>BK289</f>
        <v>0</v>
      </c>
      <c r="K289" s="214"/>
      <c r="L289" s="219"/>
      <c r="M289" s="220"/>
      <c r="N289" s="221"/>
      <c r="O289" s="221"/>
      <c r="P289" s="222">
        <f>SUM(P290:P296)</f>
        <v>0</v>
      </c>
      <c r="Q289" s="221"/>
      <c r="R289" s="222">
        <f>SUM(R290:R296)</f>
        <v>0</v>
      </c>
      <c r="S289" s="221"/>
      <c r="T289" s="223">
        <f>SUM(T290:T296)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24" t="s">
        <v>82</v>
      </c>
      <c r="AT289" s="225" t="s">
        <v>72</v>
      </c>
      <c r="AU289" s="225" t="s">
        <v>80</v>
      </c>
      <c r="AY289" s="224" t="s">
        <v>140</v>
      </c>
      <c r="BK289" s="226">
        <f>SUM(BK290:BK296)</f>
        <v>0</v>
      </c>
    </row>
    <row r="290" spans="1:65" s="2" customFormat="1" ht="21.75" customHeight="1">
      <c r="A290" s="37"/>
      <c r="B290" s="38"/>
      <c r="C290" s="229" t="s">
        <v>469</v>
      </c>
      <c r="D290" s="229" t="s">
        <v>143</v>
      </c>
      <c r="E290" s="230" t="s">
        <v>470</v>
      </c>
      <c r="F290" s="231" t="s">
        <v>471</v>
      </c>
      <c r="G290" s="232" t="s">
        <v>203</v>
      </c>
      <c r="H290" s="233">
        <v>30</v>
      </c>
      <c r="I290" s="234"/>
      <c r="J290" s="235">
        <f>ROUND(I290*H290,2)</f>
        <v>0</v>
      </c>
      <c r="K290" s="236"/>
      <c r="L290" s="43"/>
      <c r="M290" s="237" t="s">
        <v>1</v>
      </c>
      <c r="N290" s="238" t="s">
        <v>38</v>
      </c>
      <c r="O290" s="90"/>
      <c r="P290" s="239">
        <f>O290*H290</f>
        <v>0</v>
      </c>
      <c r="Q290" s="239">
        <v>0</v>
      </c>
      <c r="R290" s="239">
        <f>Q290*H290</f>
        <v>0</v>
      </c>
      <c r="S290" s="239">
        <v>0</v>
      </c>
      <c r="T290" s="240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41" t="s">
        <v>332</v>
      </c>
      <c r="AT290" s="241" t="s">
        <v>143</v>
      </c>
      <c r="AU290" s="241" t="s">
        <v>82</v>
      </c>
      <c r="AY290" s="16" t="s">
        <v>140</v>
      </c>
      <c r="BE290" s="242">
        <f>IF(N290="základní",J290,0)</f>
        <v>0</v>
      </c>
      <c r="BF290" s="242">
        <f>IF(N290="snížená",J290,0)</f>
        <v>0</v>
      </c>
      <c r="BG290" s="242">
        <f>IF(N290="zákl. přenesená",J290,0)</f>
        <v>0</v>
      </c>
      <c r="BH290" s="242">
        <f>IF(N290="sníž. přenesená",J290,0)</f>
        <v>0</v>
      </c>
      <c r="BI290" s="242">
        <f>IF(N290="nulová",J290,0)</f>
        <v>0</v>
      </c>
      <c r="BJ290" s="16" t="s">
        <v>80</v>
      </c>
      <c r="BK290" s="242">
        <f>ROUND(I290*H290,2)</f>
        <v>0</v>
      </c>
      <c r="BL290" s="16" t="s">
        <v>332</v>
      </c>
      <c r="BM290" s="241" t="s">
        <v>472</v>
      </c>
    </row>
    <row r="291" spans="1:47" s="2" customFormat="1" ht="12">
      <c r="A291" s="37"/>
      <c r="B291" s="38"/>
      <c r="C291" s="39"/>
      <c r="D291" s="243" t="s">
        <v>148</v>
      </c>
      <c r="E291" s="39"/>
      <c r="F291" s="244" t="s">
        <v>473</v>
      </c>
      <c r="G291" s="39"/>
      <c r="H291" s="39"/>
      <c r="I291" s="196"/>
      <c r="J291" s="39"/>
      <c r="K291" s="39"/>
      <c r="L291" s="43"/>
      <c r="M291" s="245"/>
      <c r="N291" s="246"/>
      <c r="O291" s="90"/>
      <c r="P291" s="90"/>
      <c r="Q291" s="90"/>
      <c r="R291" s="90"/>
      <c r="S291" s="90"/>
      <c r="T291" s="91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6" t="s">
        <v>148</v>
      </c>
      <c r="AU291" s="16" t="s">
        <v>82</v>
      </c>
    </row>
    <row r="292" spans="1:65" s="2" customFormat="1" ht="21.75" customHeight="1">
      <c r="A292" s="37"/>
      <c r="B292" s="38"/>
      <c r="C292" s="229" t="s">
        <v>377</v>
      </c>
      <c r="D292" s="229" t="s">
        <v>143</v>
      </c>
      <c r="E292" s="230" t="s">
        <v>474</v>
      </c>
      <c r="F292" s="231" t="s">
        <v>475</v>
      </c>
      <c r="G292" s="232" t="s">
        <v>203</v>
      </c>
      <c r="H292" s="233">
        <v>30</v>
      </c>
      <c r="I292" s="234"/>
      <c r="J292" s="235">
        <f>ROUND(I292*H292,2)</f>
        <v>0</v>
      </c>
      <c r="K292" s="236"/>
      <c r="L292" s="43"/>
      <c r="M292" s="237" t="s">
        <v>1</v>
      </c>
      <c r="N292" s="238" t="s">
        <v>38</v>
      </c>
      <c r="O292" s="90"/>
      <c r="P292" s="239">
        <f>O292*H292</f>
        <v>0</v>
      </c>
      <c r="Q292" s="239">
        <v>0</v>
      </c>
      <c r="R292" s="239">
        <f>Q292*H292</f>
        <v>0</v>
      </c>
      <c r="S292" s="239">
        <v>0</v>
      </c>
      <c r="T292" s="240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41" t="s">
        <v>332</v>
      </c>
      <c r="AT292" s="241" t="s">
        <v>143</v>
      </c>
      <c r="AU292" s="241" t="s">
        <v>82</v>
      </c>
      <c r="AY292" s="16" t="s">
        <v>140</v>
      </c>
      <c r="BE292" s="242">
        <f>IF(N292="základní",J292,0)</f>
        <v>0</v>
      </c>
      <c r="BF292" s="242">
        <f>IF(N292="snížená",J292,0)</f>
        <v>0</v>
      </c>
      <c r="BG292" s="242">
        <f>IF(N292="zákl. přenesená",J292,0)</f>
        <v>0</v>
      </c>
      <c r="BH292" s="242">
        <f>IF(N292="sníž. přenesená",J292,0)</f>
        <v>0</v>
      </c>
      <c r="BI292" s="242">
        <f>IF(N292="nulová",J292,0)</f>
        <v>0</v>
      </c>
      <c r="BJ292" s="16" t="s">
        <v>80</v>
      </c>
      <c r="BK292" s="242">
        <f>ROUND(I292*H292,2)</f>
        <v>0</v>
      </c>
      <c r="BL292" s="16" t="s">
        <v>332</v>
      </c>
      <c r="BM292" s="241" t="s">
        <v>476</v>
      </c>
    </row>
    <row r="293" spans="1:47" s="2" customFormat="1" ht="12">
      <c r="A293" s="37"/>
      <c r="B293" s="38"/>
      <c r="C293" s="39"/>
      <c r="D293" s="243" t="s">
        <v>148</v>
      </c>
      <c r="E293" s="39"/>
      <c r="F293" s="244" t="s">
        <v>477</v>
      </c>
      <c r="G293" s="39"/>
      <c r="H293" s="39"/>
      <c r="I293" s="196"/>
      <c r="J293" s="39"/>
      <c r="K293" s="39"/>
      <c r="L293" s="43"/>
      <c r="M293" s="245"/>
      <c r="N293" s="246"/>
      <c r="O293" s="90"/>
      <c r="P293" s="90"/>
      <c r="Q293" s="90"/>
      <c r="R293" s="90"/>
      <c r="S293" s="90"/>
      <c r="T293" s="91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6" t="s">
        <v>148</v>
      </c>
      <c r="AU293" s="16" t="s">
        <v>82</v>
      </c>
    </row>
    <row r="294" spans="1:65" s="2" customFormat="1" ht="16.5" customHeight="1">
      <c r="A294" s="37"/>
      <c r="B294" s="38"/>
      <c r="C294" s="229" t="s">
        <v>478</v>
      </c>
      <c r="D294" s="229" t="s">
        <v>143</v>
      </c>
      <c r="E294" s="230" t="s">
        <v>479</v>
      </c>
      <c r="F294" s="231" t="s">
        <v>480</v>
      </c>
      <c r="G294" s="232" t="s">
        <v>481</v>
      </c>
      <c r="H294" s="233">
        <v>2</v>
      </c>
      <c r="I294" s="234"/>
      <c r="J294" s="235">
        <f>ROUND(I294*H294,2)</f>
        <v>0</v>
      </c>
      <c r="K294" s="236"/>
      <c r="L294" s="43"/>
      <c r="M294" s="237" t="s">
        <v>1</v>
      </c>
      <c r="N294" s="238" t="s">
        <v>38</v>
      </c>
      <c r="O294" s="90"/>
      <c r="P294" s="239">
        <f>O294*H294</f>
        <v>0</v>
      </c>
      <c r="Q294" s="239">
        <v>0</v>
      </c>
      <c r="R294" s="239">
        <f>Q294*H294</f>
        <v>0</v>
      </c>
      <c r="S294" s="239">
        <v>0</v>
      </c>
      <c r="T294" s="240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41" t="s">
        <v>332</v>
      </c>
      <c r="AT294" s="241" t="s">
        <v>143</v>
      </c>
      <c r="AU294" s="241" t="s">
        <v>82</v>
      </c>
      <c r="AY294" s="16" t="s">
        <v>140</v>
      </c>
      <c r="BE294" s="242">
        <f>IF(N294="základní",J294,0)</f>
        <v>0</v>
      </c>
      <c r="BF294" s="242">
        <f>IF(N294="snížená",J294,0)</f>
        <v>0</v>
      </c>
      <c r="BG294" s="242">
        <f>IF(N294="zákl. přenesená",J294,0)</f>
        <v>0</v>
      </c>
      <c r="BH294" s="242">
        <f>IF(N294="sníž. přenesená",J294,0)</f>
        <v>0</v>
      </c>
      <c r="BI294" s="242">
        <f>IF(N294="nulová",J294,0)</f>
        <v>0</v>
      </c>
      <c r="BJ294" s="16" t="s">
        <v>80</v>
      </c>
      <c r="BK294" s="242">
        <f>ROUND(I294*H294,2)</f>
        <v>0</v>
      </c>
      <c r="BL294" s="16" t="s">
        <v>332</v>
      </c>
      <c r="BM294" s="241" t="s">
        <v>482</v>
      </c>
    </row>
    <row r="295" spans="1:47" s="2" customFormat="1" ht="12">
      <c r="A295" s="37"/>
      <c r="B295" s="38"/>
      <c r="C295" s="39"/>
      <c r="D295" s="243" t="s">
        <v>148</v>
      </c>
      <c r="E295" s="39"/>
      <c r="F295" s="244" t="s">
        <v>483</v>
      </c>
      <c r="G295" s="39"/>
      <c r="H295" s="39"/>
      <c r="I295" s="196"/>
      <c r="J295" s="39"/>
      <c r="K295" s="39"/>
      <c r="L295" s="43"/>
      <c r="M295" s="245"/>
      <c r="N295" s="246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148</v>
      </c>
      <c r="AU295" s="16" t="s">
        <v>82</v>
      </c>
    </row>
    <row r="296" spans="1:65" s="2" customFormat="1" ht="21.75" customHeight="1">
      <c r="A296" s="37"/>
      <c r="B296" s="38"/>
      <c r="C296" s="229" t="s">
        <v>484</v>
      </c>
      <c r="D296" s="229" t="s">
        <v>143</v>
      </c>
      <c r="E296" s="230" t="s">
        <v>485</v>
      </c>
      <c r="F296" s="231" t="s">
        <v>486</v>
      </c>
      <c r="G296" s="232" t="s">
        <v>243</v>
      </c>
      <c r="H296" s="233">
        <v>3.6</v>
      </c>
      <c r="I296" s="234"/>
      <c r="J296" s="235">
        <f>ROUND(I296*H296,2)</f>
        <v>0</v>
      </c>
      <c r="K296" s="236"/>
      <c r="L296" s="43"/>
      <c r="M296" s="237" t="s">
        <v>1</v>
      </c>
      <c r="N296" s="238" t="s">
        <v>38</v>
      </c>
      <c r="O296" s="90"/>
      <c r="P296" s="239">
        <f>O296*H296</f>
        <v>0</v>
      </c>
      <c r="Q296" s="239">
        <v>0</v>
      </c>
      <c r="R296" s="239">
        <f>Q296*H296</f>
        <v>0</v>
      </c>
      <c r="S296" s="239">
        <v>0</v>
      </c>
      <c r="T296" s="240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41" t="s">
        <v>332</v>
      </c>
      <c r="AT296" s="241" t="s">
        <v>143</v>
      </c>
      <c r="AU296" s="241" t="s">
        <v>82</v>
      </c>
      <c r="AY296" s="16" t="s">
        <v>140</v>
      </c>
      <c r="BE296" s="242">
        <f>IF(N296="základní",J296,0)</f>
        <v>0</v>
      </c>
      <c r="BF296" s="242">
        <f>IF(N296="snížená",J296,0)</f>
        <v>0</v>
      </c>
      <c r="BG296" s="242">
        <f>IF(N296="zákl. přenesená",J296,0)</f>
        <v>0</v>
      </c>
      <c r="BH296" s="242">
        <f>IF(N296="sníž. přenesená",J296,0)</f>
        <v>0</v>
      </c>
      <c r="BI296" s="242">
        <f>IF(N296="nulová",J296,0)</f>
        <v>0</v>
      </c>
      <c r="BJ296" s="16" t="s">
        <v>80</v>
      </c>
      <c r="BK296" s="242">
        <f>ROUND(I296*H296,2)</f>
        <v>0</v>
      </c>
      <c r="BL296" s="16" t="s">
        <v>332</v>
      </c>
      <c r="BM296" s="241" t="s">
        <v>487</v>
      </c>
    </row>
    <row r="297" spans="1:63" s="12" customFormat="1" ht="22.8" customHeight="1">
      <c r="A297" s="12"/>
      <c r="B297" s="213"/>
      <c r="C297" s="214"/>
      <c r="D297" s="215" t="s">
        <v>72</v>
      </c>
      <c r="E297" s="227" t="s">
        <v>488</v>
      </c>
      <c r="F297" s="227" t="s">
        <v>489</v>
      </c>
      <c r="G297" s="214"/>
      <c r="H297" s="214"/>
      <c r="I297" s="217"/>
      <c r="J297" s="228">
        <f>BK297</f>
        <v>0</v>
      </c>
      <c r="K297" s="214"/>
      <c r="L297" s="219"/>
      <c r="M297" s="220"/>
      <c r="N297" s="221"/>
      <c r="O297" s="221"/>
      <c r="P297" s="222">
        <f>SUM(P298:P300)</f>
        <v>0</v>
      </c>
      <c r="Q297" s="221"/>
      <c r="R297" s="222">
        <f>SUM(R298:R300)</f>
        <v>0</v>
      </c>
      <c r="S297" s="221"/>
      <c r="T297" s="223">
        <f>SUM(T298:T300)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24" t="s">
        <v>82</v>
      </c>
      <c r="AT297" s="225" t="s">
        <v>72</v>
      </c>
      <c r="AU297" s="225" t="s">
        <v>80</v>
      </c>
      <c r="AY297" s="224" t="s">
        <v>140</v>
      </c>
      <c r="BK297" s="226">
        <f>SUM(BK298:BK300)</f>
        <v>0</v>
      </c>
    </row>
    <row r="298" spans="1:65" s="2" customFormat="1" ht="21.75" customHeight="1">
      <c r="A298" s="37"/>
      <c r="B298" s="38"/>
      <c r="C298" s="229" t="s">
        <v>244</v>
      </c>
      <c r="D298" s="229" t="s">
        <v>143</v>
      </c>
      <c r="E298" s="230" t="s">
        <v>490</v>
      </c>
      <c r="F298" s="231" t="s">
        <v>491</v>
      </c>
      <c r="G298" s="232" t="s">
        <v>153</v>
      </c>
      <c r="H298" s="233">
        <v>64</v>
      </c>
      <c r="I298" s="234"/>
      <c r="J298" s="235">
        <f>ROUND(I298*H298,2)</f>
        <v>0</v>
      </c>
      <c r="K298" s="236"/>
      <c r="L298" s="43"/>
      <c r="M298" s="237" t="s">
        <v>1</v>
      </c>
      <c r="N298" s="238" t="s">
        <v>38</v>
      </c>
      <c r="O298" s="90"/>
      <c r="P298" s="239">
        <f>O298*H298</f>
        <v>0</v>
      </c>
      <c r="Q298" s="239">
        <v>0</v>
      </c>
      <c r="R298" s="239">
        <f>Q298*H298</f>
        <v>0</v>
      </c>
      <c r="S298" s="239">
        <v>0</v>
      </c>
      <c r="T298" s="240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41" t="s">
        <v>332</v>
      </c>
      <c r="AT298" s="241" t="s">
        <v>143</v>
      </c>
      <c r="AU298" s="241" t="s">
        <v>82</v>
      </c>
      <c r="AY298" s="16" t="s">
        <v>140</v>
      </c>
      <c r="BE298" s="242">
        <f>IF(N298="základní",J298,0)</f>
        <v>0</v>
      </c>
      <c r="BF298" s="242">
        <f>IF(N298="snížená",J298,0)</f>
        <v>0</v>
      </c>
      <c r="BG298" s="242">
        <f>IF(N298="zákl. přenesená",J298,0)</f>
        <v>0</v>
      </c>
      <c r="BH298" s="242">
        <f>IF(N298="sníž. přenesená",J298,0)</f>
        <v>0</v>
      </c>
      <c r="BI298" s="242">
        <f>IF(N298="nulová",J298,0)</f>
        <v>0</v>
      </c>
      <c r="BJ298" s="16" t="s">
        <v>80</v>
      </c>
      <c r="BK298" s="242">
        <f>ROUND(I298*H298,2)</f>
        <v>0</v>
      </c>
      <c r="BL298" s="16" t="s">
        <v>332</v>
      </c>
      <c r="BM298" s="241" t="s">
        <v>492</v>
      </c>
    </row>
    <row r="299" spans="1:65" s="2" customFormat="1" ht="16.5" customHeight="1">
      <c r="A299" s="37"/>
      <c r="B299" s="38"/>
      <c r="C299" s="247" t="s">
        <v>493</v>
      </c>
      <c r="D299" s="247" t="s">
        <v>190</v>
      </c>
      <c r="E299" s="248" t="s">
        <v>494</v>
      </c>
      <c r="F299" s="249" t="s">
        <v>495</v>
      </c>
      <c r="G299" s="250" t="s">
        <v>153</v>
      </c>
      <c r="H299" s="251">
        <v>66.56</v>
      </c>
      <c r="I299" s="252"/>
      <c r="J299" s="253">
        <f>ROUND(I299*H299,2)</f>
        <v>0</v>
      </c>
      <c r="K299" s="254"/>
      <c r="L299" s="255"/>
      <c r="M299" s="256" t="s">
        <v>1</v>
      </c>
      <c r="N299" s="257" t="s">
        <v>38</v>
      </c>
      <c r="O299" s="90"/>
      <c r="P299" s="239">
        <f>O299*H299</f>
        <v>0</v>
      </c>
      <c r="Q299" s="239">
        <v>0</v>
      </c>
      <c r="R299" s="239">
        <f>Q299*H299</f>
        <v>0</v>
      </c>
      <c r="S299" s="239">
        <v>0</v>
      </c>
      <c r="T299" s="240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41" t="s">
        <v>209</v>
      </c>
      <c r="AT299" s="241" t="s">
        <v>190</v>
      </c>
      <c r="AU299" s="241" t="s">
        <v>82</v>
      </c>
      <c r="AY299" s="16" t="s">
        <v>140</v>
      </c>
      <c r="BE299" s="242">
        <f>IF(N299="základní",J299,0)</f>
        <v>0</v>
      </c>
      <c r="BF299" s="242">
        <f>IF(N299="snížená",J299,0)</f>
        <v>0</v>
      </c>
      <c r="BG299" s="242">
        <f>IF(N299="zákl. přenesená",J299,0)</f>
        <v>0</v>
      </c>
      <c r="BH299" s="242">
        <f>IF(N299="sníž. přenesená",J299,0)</f>
        <v>0</v>
      </c>
      <c r="BI299" s="242">
        <f>IF(N299="nulová",J299,0)</f>
        <v>0</v>
      </c>
      <c r="BJ299" s="16" t="s">
        <v>80</v>
      </c>
      <c r="BK299" s="242">
        <f>ROUND(I299*H299,2)</f>
        <v>0</v>
      </c>
      <c r="BL299" s="16" t="s">
        <v>332</v>
      </c>
      <c r="BM299" s="241" t="s">
        <v>496</v>
      </c>
    </row>
    <row r="300" spans="1:65" s="2" customFormat="1" ht="21.75" customHeight="1">
      <c r="A300" s="37"/>
      <c r="B300" s="38"/>
      <c r="C300" s="229" t="s">
        <v>326</v>
      </c>
      <c r="D300" s="229" t="s">
        <v>143</v>
      </c>
      <c r="E300" s="230" t="s">
        <v>497</v>
      </c>
      <c r="F300" s="231" t="s">
        <v>498</v>
      </c>
      <c r="G300" s="232" t="s">
        <v>243</v>
      </c>
      <c r="H300" s="233">
        <v>9.818</v>
      </c>
      <c r="I300" s="234"/>
      <c r="J300" s="235">
        <f>ROUND(I300*H300,2)</f>
        <v>0</v>
      </c>
      <c r="K300" s="236"/>
      <c r="L300" s="43"/>
      <c r="M300" s="237" t="s">
        <v>1</v>
      </c>
      <c r="N300" s="238" t="s">
        <v>38</v>
      </c>
      <c r="O300" s="90"/>
      <c r="P300" s="239">
        <f>O300*H300</f>
        <v>0</v>
      </c>
      <c r="Q300" s="239">
        <v>0</v>
      </c>
      <c r="R300" s="239">
        <f>Q300*H300</f>
        <v>0</v>
      </c>
      <c r="S300" s="239">
        <v>0</v>
      </c>
      <c r="T300" s="240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41" t="s">
        <v>332</v>
      </c>
      <c r="AT300" s="241" t="s">
        <v>143</v>
      </c>
      <c r="AU300" s="241" t="s">
        <v>82</v>
      </c>
      <c r="AY300" s="16" t="s">
        <v>140</v>
      </c>
      <c r="BE300" s="242">
        <f>IF(N300="základní",J300,0)</f>
        <v>0</v>
      </c>
      <c r="BF300" s="242">
        <f>IF(N300="snížená",J300,0)</f>
        <v>0</v>
      </c>
      <c r="BG300" s="242">
        <f>IF(N300="zákl. přenesená",J300,0)</f>
        <v>0</v>
      </c>
      <c r="BH300" s="242">
        <f>IF(N300="sníž. přenesená",J300,0)</f>
        <v>0</v>
      </c>
      <c r="BI300" s="242">
        <f>IF(N300="nulová",J300,0)</f>
        <v>0</v>
      </c>
      <c r="BJ300" s="16" t="s">
        <v>80</v>
      </c>
      <c r="BK300" s="242">
        <f>ROUND(I300*H300,2)</f>
        <v>0</v>
      </c>
      <c r="BL300" s="16" t="s">
        <v>332</v>
      </c>
      <c r="BM300" s="241" t="s">
        <v>499</v>
      </c>
    </row>
    <row r="301" spans="1:63" s="12" customFormat="1" ht="22.8" customHeight="1">
      <c r="A301" s="12"/>
      <c r="B301" s="213"/>
      <c r="C301" s="214"/>
      <c r="D301" s="215" t="s">
        <v>72</v>
      </c>
      <c r="E301" s="227" t="s">
        <v>500</v>
      </c>
      <c r="F301" s="227" t="s">
        <v>501</v>
      </c>
      <c r="G301" s="214"/>
      <c r="H301" s="214"/>
      <c r="I301" s="217"/>
      <c r="J301" s="228">
        <f>BK301</f>
        <v>0</v>
      </c>
      <c r="K301" s="214"/>
      <c r="L301" s="219"/>
      <c r="M301" s="220"/>
      <c r="N301" s="221"/>
      <c r="O301" s="221"/>
      <c r="P301" s="222">
        <f>SUM(P302:P303)</f>
        <v>0</v>
      </c>
      <c r="Q301" s="221"/>
      <c r="R301" s="222">
        <f>SUM(R302:R303)</f>
        <v>0</v>
      </c>
      <c r="S301" s="221"/>
      <c r="T301" s="223">
        <f>SUM(T302:T303)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24" t="s">
        <v>82</v>
      </c>
      <c r="AT301" s="225" t="s">
        <v>72</v>
      </c>
      <c r="AU301" s="225" t="s">
        <v>80</v>
      </c>
      <c r="AY301" s="224" t="s">
        <v>140</v>
      </c>
      <c r="BK301" s="226">
        <f>SUM(BK302:BK303)</f>
        <v>0</v>
      </c>
    </row>
    <row r="302" spans="1:65" s="2" customFormat="1" ht="16.5" customHeight="1">
      <c r="A302" s="37"/>
      <c r="B302" s="38"/>
      <c r="C302" s="229" t="s">
        <v>209</v>
      </c>
      <c r="D302" s="229" t="s">
        <v>143</v>
      </c>
      <c r="E302" s="230" t="s">
        <v>502</v>
      </c>
      <c r="F302" s="231" t="s">
        <v>503</v>
      </c>
      <c r="G302" s="232" t="s">
        <v>504</v>
      </c>
      <c r="H302" s="233">
        <v>1</v>
      </c>
      <c r="I302" s="234"/>
      <c r="J302" s="235">
        <f>ROUND(I302*H302,2)</f>
        <v>0</v>
      </c>
      <c r="K302" s="236"/>
      <c r="L302" s="43"/>
      <c r="M302" s="237" t="s">
        <v>1</v>
      </c>
      <c r="N302" s="238" t="s">
        <v>38</v>
      </c>
      <c r="O302" s="90"/>
      <c r="P302" s="239">
        <f>O302*H302</f>
        <v>0</v>
      </c>
      <c r="Q302" s="239">
        <v>0</v>
      </c>
      <c r="R302" s="239">
        <f>Q302*H302</f>
        <v>0</v>
      </c>
      <c r="S302" s="239">
        <v>0</v>
      </c>
      <c r="T302" s="240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41" t="s">
        <v>332</v>
      </c>
      <c r="AT302" s="241" t="s">
        <v>143</v>
      </c>
      <c r="AU302" s="241" t="s">
        <v>82</v>
      </c>
      <c r="AY302" s="16" t="s">
        <v>140</v>
      </c>
      <c r="BE302" s="242">
        <f>IF(N302="základní",J302,0)</f>
        <v>0</v>
      </c>
      <c r="BF302" s="242">
        <f>IF(N302="snížená",J302,0)</f>
        <v>0</v>
      </c>
      <c r="BG302" s="242">
        <f>IF(N302="zákl. přenesená",J302,0)</f>
        <v>0</v>
      </c>
      <c r="BH302" s="242">
        <f>IF(N302="sníž. přenesená",J302,0)</f>
        <v>0</v>
      </c>
      <c r="BI302" s="242">
        <f>IF(N302="nulová",J302,0)</f>
        <v>0</v>
      </c>
      <c r="BJ302" s="16" t="s">
        <v>80</v>
      </c>
      <c r="BK302" s="242">
        <f>ROUND(I302*H302,2)</f>
        <v>0</v>
      </c>
      <c r="BL302" s="16" t="s">
        <v>332</v>
      </c>
      <c r="BM302" s="241" t="s">
        <v>505</v>
      </c>
    </row>
    <row r="303" spans="1:47" s="2" customFormat="1" ht="12">
      <c r="A303" s="37"/>
      <c r="B303" s="38"/>
      <c r="C303" s="39"/>
      <c r="D303" s="243" t="s">
        <v>148</v>
      </c>
      <c r="E303" s="39"/>
      <c r="F303" s="244" t="s">
        <v>506</v>
      </c>
      <c r="G303" s="39"/>
      <c r="H303" s="39"/>
      <c r="I303" s="196"/>
      <c r="J303" s="39"/>
      <c r="K303" s="39"/>
      <c r="L303" s="43"/>
      <c r="M303" s="245"/>
      <c r="N303" s="246"/>
      <c r="O303" s="90"/>
      <c r="P303" s="90"/>
      <c r="Q303" s="90"/>
      <c r="R303" s="90"/>
      <c r="S303" s="90"/>
      <c r="T303" s="9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6" t="s">
        <v>148</v>
      </c>
      <c r="AU303" s="16" t="s">
        <v>82</v>
      </c>
    </row>
    <row r="304" spans="1:63" s="12" customFormat="1" ht="25.9" customHeight="1">
      <c r="A304" s="12"/>
      <c r="B304" s="213"/>
      <c r="C304" s="214"/>
      <c r="D304" s="215" t="s">
        <v>72</v>
      </c>
      <c r="E304" s="216" t="s">
        <v>190</v>
      </c>
      <c r="F304" s="216" t="s">
        <v>507</v>
      </c>
      <c r="G304" s="214"/>
      <c r="H304" s="214"/>
      <c r="I304" s="217"/>
      <c r="J304" s="218">
        <f>BK304</f>
        <v>0</v>
      </c>
      <c r="K304" s="214"/>
      <c r="L304" s="219"/>
      <c r="M304" s="220"/>
      <c r="N304" s="221"/>
      <c r="O304" s="221"/>
      <c r="P304" s="222">
        <f>P305</f>
        <v>0</v>
      </c>
      <c r="Q304" s="221"/>
      <c r="R304" s="222">
        <f>R305</f>
        <v>0</v>
      </c>
      <c r="S304" s="221"/>
      <c r="T304" s="223">
        <f>T305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24" t="s">
        <v>246</v>
      </c>
      <c r="AT304" s="225" t="s">
        <v>72</v>
      </c>
      <c r="AU304" s="225" t="s">
        <v>73</v>
      </c>
      <c r="AY304" s="224" t="s">
        <v>140</v>
      </c>
      <c r="BK304" s="226">
        <f>BK305</f>
        <v>0</v>
      </c>
    </row>
    <row r="305" spans="1:63" s="12" customFormat="1" ht="22.8" customHeight="1">
      <c r="A305" s="12"/>
      <c r="B305" s="213"/>
      <c r="C305" s="214"/>
      <c r="D305" s="215" t="s">
        <v>72</v>
      </c>
      <c r="E305" s="227" t="s">
        <v>508</v>
      </c>
      <c r="F305" s="227" t="s">
        <v>509</v>
      </c>
      <c r="G305" s="214"/>
      <c r="H305" s="214"/>
      <c r="I305" s="217"/>
      <c r="J305" s="228">
        <f>BK305</f>
        <v>0</v>
      </c>
      <c r="K305" s="214"/>
      <c r="L305" s="219"/>
      <c r="M305" s="220"/>
      <c r="N305" s="221"/>
      <c r="O305" s="221"/>
      <c r="P305" s="222">
        <f>SUM(P306:P307)</f>
        <v>0</v>
      </c>
      <c r="Q305" s="221"/>
      <c r="R305" s="222">
        <f>SUM(R306:R307)</f>
        <v>0</v>
      </c>
      <c r="S305" s="221"/>
      <c r="T305" s="223">
        <f>SUM(T306:T307)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24" t="s">
        <v>246</v>
      </c>
      <c r="AT305" s="225" t="s">
        <v>72</v>
      </c>
      <c r="AU305" s="225" t="s">
        <v>80</v>
      </c>
      <c r="AY305" s="224" t="s">
        <v>140</v>
      </c>
      <c r="BK305" s="226">
        <f>SUM(BK306:BK307)</f>
        <v>0</v>
      </c>
    </row>
    <row r="306" spans="1:65" s="2" customFormat="1" ht="16.5" customHeight="1">
      <c r="A306" s="37"/>
      <c r="B306" s="38"/>
      <c r="C306" s="229" t="s">
        <v>292</v>
      </c>
      <c r="D306" s="229" t="s">
        <v>143</v>
      </c>
      <c r="E306" s="230" t="s">
        <v>510</v>
      </c>
      <c r="F306" s="231" t="s">
        <v>511</v>
      </c>
      <c r="G306" s="232" t="s">
        <v>146</v>
      </c>
      <c r="H306" s="233">
        <v>100.94</v>
      </c>
      <c r="I306" s="234"/>
      <c r="J306" s="235">
        <f>ROUND(I306*H306,2)</f>
        <v>0</v>
      </c>
      <c r="K306" s="236"/>
      <c r="L306" s="43"/>
      <c r="M306" s="237" t="s">
        <v>1</v>
      </c>
      <c r="N306" s="238" t="s">
        <v>38</v>
      </c>
      <c r="O306" s="90"/>
      <c r="P306" s="239">
        <f>O306*H306</f>
        <v>0</v>
      </c>
      <c r="Q306" s="239">
        <v>0</v>
      </c>
      <c r="R306" s="239">
        <f>Q306*H306</f>
        <v>0</v>
      </c>
      <c r="S306" s="239">
        <v>0</v>
      </c>
      <c r="T306" s="240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41" t="s">
        <v>283</v>
      </c>
      <c r="AT306" s="241" t="s">
        <v>143</v>
      </c>
      <c r="AU306" s="241" t="s">
        <v>82</v>
      </c>
      <c r="AY306" s="16" t="s">
        <v>140</v>
      </c>
      <c r="BE306" s="242">
        <f>IF(N306="základní",J306,0)</f>
        <v>0</v>
      </c>
      <c r="BF306" s="242">
        <f>IF(N306="snížená",J306,0)</f>
        <v>0</v>
      </c>
      <c r="BG306" s="242">
        <f>IF(N306="zákl. přenesená",J306,0)</f>
        <v>0</v>
      </c>
      <c r="BH306" s="242">
        <f>IF(N306="sníž. přenesená",J306,0)</f>
        <v>0</v>
      </c>
      <c r="BI306" s="242">
        <f>IF(N306="nulová",J306,0)</f>
        <v>0</v>
      </c>
      <c r="BJ306" s="16" t="s">
        <v>80</v>
      </c>
      <c r="BK306" s="242">
        <f>ROUND(I306*H306,2)</f>
        <v>0</v>
      </c>
      <c r="BL306" s="16" t="s">
        <v>283</v>
      </c>
      <c r="BM306" s="241" t="s">
        <v>512</v>
      </c>
    </row>
    <row r="307" spans="1:47" s="2" customFormat="1" ht="12">
      <c r="A307" s="37"/>
      <c r="B307" s="38"/>
      <c r="C307" s="39"/>
      <c r="D307" s="243" t="s">
        <v>148</v>
      </c>
      <c r="E307" s="39"/>
      <c r="F307" s="244" t="s">
        <v>513</v>
      </c>
      <c r="G307" s="39"/>
      <c r="H307" s="39"/>
      <c r="I307" s="196"/>
      <c r="J307" s="39"/>
      <c r="K307" s="39"/>
      <c r="L307" s="43"/>
      <c r="M307" s="245"/>
      <c r="N307" s="246"/>
      <c r="O307" s="90"/>
      <c r="P307" s="90"/>
      <c r="Q307" s="90"/>
      <c r="R307" s="90"/>
      <c r="S307" s="90"/>
      <c r="T307" s="91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6" t="s">
        <v>148</v>
      </c>
      <c r="AU307" s="16" t="s">
        <v>82</v>
      </c>
    </row>
    <row r="308" spans="1:63" s="12" customFormat="1" ht="25.9" customHeight="1">
      <c r="A308" s="12"/>
      <c r="B308" s="213"/>
      <c r="C308" s="214"/>
      <c r="D308" s="215" t="s">
        <v>72</v>
      </c>
      <c r="E308" s="216" t="s">
        <v>117</v>
      </c>
      <c r="F308" s="216" t="s">
        <v>514</v>
      </c>
      <c r="G308" s="214"/>
      <c r="H308" s="214"/>
      <c r="I308" s="217"/>
      <c r="J308" s="218">
        <f>BK308</f>
        <v>0</v>
      </c>
      <c r="K308" s="214"/>
      <c r="L308" s="219"/>
      <c r="M308" s="220"/>
      <c r="N308" s="221"/>
      <c r="O308" s="221"/>
      <c r="P308" s="222">
        <f>P309+P315+P320</f>
        <v>0</v>
      </c>
      <c r="Q308" s="221"/>
      <c r="R308" s="222">
        <f>R309+R315+R320</f>
        <v>0</v>
      </c>
      <c r="S308" s="221"/>
      <c r="T308" s="223">
        <f>T309+T315+T320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24" t="s">
        <v>189</v>
      </c>
      <c r="AT308" s="225" t="s">
        <v>72</v>
      </c>
      <c r="AU308" s="225" t="s">
        <v>73</v>
      </c>
      <c r="AY308" s="224" t="s">
        <v>140</v>
      </c>
      <c r="BK308" s="226">
        <f>BK309+BK315+BK320</f>
        <v>0</v>
      </c>
    </row>
    <row r="309" spans="1:63" s="12" customFormat="1" ht="22.8" customHeight="1">
      <c r="A309" s="12"/>
      <c r="B309" s="213"/>
      <c r="C309" s="214"/>
      <c r="D309" s="215" t="s">
        <v>72</v>
      </c>
      <c r="E309" s="227" t="s">
        <v>515</v>
      </c>
      <c r="F309" s="227" t="s">
        <v>516</v>
      </c>
      <c r="G309" s="214"/>
      <c r="H309" s="214"/>
      <c r="I309" s="217"/>
      <c r="J309" s="228">
        <f>BK309</f>
        <v>0</v>
      </c>
      <c r="K309" s="214"/>
      <c r="L309" s="219"/>
      <c r="M309" s="220"/>
      <c r="N309" s="221"/>
      <c r="O309" s="221"/>
      <c r="P309" s="222">
        <f>SUM(P310:P314)</f>
        <v>0</v>
      </c>
      <c r="Q309" s="221"/>
      <c r="R309" s="222">
        <f>SUM(R310:R314)</f>
        <v>0</v>
      </c>
      <c r="S309" s="221"/>
      <c r="T309" s="223">
        <f>SUM(T310:T314)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24" t="s">
        <v>189</v>
      </c>
      <c r="AT309" s="225" t="s">
        <v>72</v>
      </c>
      <c r="AU309" s="225" t="s">
        <v>80</v>
      </c>
      <c r="AY309" s="224" t="s">
        <v>140</v>
      </c>
      <c r="BK309" s="226">
        <f>SUM(BK310:BK314)</f>
        <v>0</v>
      </c>
    </row>
    <row r="310" spans="1:65" s="2" customFormat="1" ht="16.5" customHeight="1">
      <c r="A310" s="37"/>
      <c r="B310" s="38"/>
      <c r="C310" s="229" t="s">
        <v>363</v>
      </c>
      <c r="D310" s="229" t="s">
        <v>143</v>
      </c>
      <c r="E310" s="230" t="s">
        <v>517</v>
      </c>
      <c r="F310" s="231" t="s">
        <v>518</v>
      </c>
      <c r="G310" s="232" t="s">
        <v>504</v>
      </c>
      <c r="H310" s="233">
        <v>1</v>
      </c>
      <c r="I310" s="234"/>
      <c r="J310" s="235">
        <f>ROUND(I310*H310,2)</f>
        <v>0</v>
      </c>
      <c r="K310" s="236"/>
      <c r="L310" s="43"/>
      <c r="M310" s="237" t="s">
        <v>1</v>
      </c>
      <c r="N310" s="238" t="s">
        <v>38</v>
      </c>
      <c r="O310" s="90"/>
      <c r="P310" s="239">
        <f>O310*H310</f>
        <v>0</v>
      </c>
      <c r="Q310" s="239">
        <v>0</v>
      </c>
      <c r="R310" s="239">
        <f>Q310*H310</f>
        <v>0</v>
      </c>
      <c r="S310" s="239">
        <v>0</v>
      </c>
      <c r="T310" s="240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41" t="s">
        <v>147</v>
      </c>
      <c r="AT310" s="241" t="s">
        <v>143</v>
      </c>
      <c r="AU310" s="241" t="s">
        <v>82</v>
      </c>
      <c r="AY310" s="16" t="s">
        <v>140</v>
      </c>
      <c r="BE310" s="242">
        <f>IF(N310="základní",J310,0)</f>
        <v>0</v>
      </c>
      <c r="BF310" s="242">
        <f>IF(N310="snížená",J310,0)</f>
        <v>0</v>
      </c>
      <c r="BG310" s="242">
        <f>IF(N310="zákl. přenesená",J310,0)</f>
        <v>0</v>
      </c>
      <c r="BH310" s="242">
        <f>IF(N310="sníž. přenesená",J310,0)</f>
        <v>0</v>
      </c>
      <c r="BI310" s="242">
        <f>IF(N310="nulová",J310,0)</f>
        <v>0</v>
      </c>
      <c r="BJ310" s="16" t="s">
        <v>80</v>
      </c>
      <c r="BK310" s="242">
        <f>ROUND(I310*H310,2)</f>
        <v>0</v>
      </c>
      <c r="BL310" s="16" t="s">
        <v>147</v>
      </c>
      <c r="BM310" s="241" t="s">
        <v>519</v>
      </c>
    </row>
    <row r="311" spans="1:47" s="2" customFormat="1" ht="12">
      <c r="A311" s="37"/>
      <c r="B311" s="38"/>
      <c r="C311" s="39"/>
      <c r="D311" s="243" t="s">
        <v>148</v>
      </c>
      <c r="E311" s="39"/>
      <c r="F311" s="244" t="s">
        <v>520</v>
      </c>
      <c r="G311" s="39"/>
      <c r="H311" s="39"/>
      <c r="I311" s="196"/>
      <c r="J311" s="39"/>
      <c r="K311" s="39"/>
      <c r="L311" s="43"/>
      <c r="M311" s="245"/>
      <c r="N311" s="246"/>
      <c r="O311" s="90"/>
      <c r="P311" s="90"/>
      <c r="Q311" s="90"/>
      <c r="R311" s="90"/>
      <c r="S311" s="90"/>
      <c r="T311" s="91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6" t="s">
        <v>148</v>
      </c>
      <c r="AU311" s="16" t="s">
        <v>82</v>
      </c>
    </row>
    <row r="312" spans="1:65" s="2" customFormat="1" ht="16.5" customHeight="1">
      <c r="A312" s="37"/>
      <c r="B312" s="38"/>
      <c r="C312" s="229" t="s">
        <v>521</v>
      </c>
      <c r="D312" s="229" t="s">
        <v>143</v>
      </c>
      <c r="E312" s="230" t="s">
        <v>522</v>
      </c>
      <c r="F312" s="231" t="s">
        <v>523</v>
      </c>
      <c r="G312" s="232" t="s">
        <v>504</v>
      </c>
      <c r="H312" s="233">
        <v>1</v>
      </c>
      <c r="I312" s="234"/>
      <c r="J312" s="235">
        <f>ROUND(I312*H312,2)</f>
        <v>0</v>
      </c>
      <c r="K312" s="236"/>
      <c r="L312" s="43"/>
      <c r="M312" s="237" t="s">
        <v>1</v>
      </c>
      <c r="N312" s="238" t="s">
        <v>38</v>
      </c>
      <c r="O312" s="90"/>
      <c r="P312" s="239">
        <f>O312*H312</f>
        <v>0</v>
      </c>
      <c r="Q312" s="239">
        <v>0</v>
      </c>
      <c r="R312" s="239">
        <f>Q312*H312</f>
        <v>0</v>
      </c>
      <c r="S312" s="239">
        <v>0</v>
      </c>
      <c r="T312" s="240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41" t="s">
        <v>147</v>
      </c>
      <c r="AT312" s="241" t="s">
        <v>143</v>
      </c>
      <c r="AU312" s="241" t="s">
        <v>82</v>
      </c>
      <c r="AY312" s="16" t="s">
        <v>140</v>
      </c>
      <c r="BE312" s="242">
        <f>IF(N312="základní",J312,0)</f>
        <v>0</v>
      </c>
      <c r="BF312" s="242">
        <f>IF(N312="snížená",J312,0)</f>
        <v>0</v>
      </c>
      <c r="BG312" s="242">
        <f>IF(N312="zákl. přenesená",J312,0)</f>
        <v>0</v>
      </c>
      <c r="BH312" s="242">
        <f>IF(N312="sníž. přenesená",J312,0)</f>
        <v>0</v>
      </c>
      <c r="BI312" s="242">
        <f>IF(N312="nulová",J312,0)</f>
        <v>0</v>
      </c>
      <c r="BJ312" s="16" t="s">
        <v>80</v>
      </c>
      <c r="BK312" s="242">
        <f>ROUND(I312*H312,2)</f>
        <v>0</v>
      </c>
      <c r="BL312" s="16" t="s">
        <v>147</v>
      </c>
      <c r="BM312" s="241" t="s">
        <v>524</v>
      </c>
    </row>
    <row r="313" spans="1:47" s="2" customFormat="1" ht="12">
      <c r="A313" s="37"/>
      <c r="B313" s="38"/>
      <c r="C313" s="39"/>
      <c r="D313" s="243" t="s">
        <v>148</v>
      </c>
      <c r="E313" s="39"/>
      <c r="F313" s="244" t="s">
        <v>525</v>
      </c>
      <c r="G313" s="39"/>
      <c r="H313" s="39"/>
      <c r="I313" s="196"/>
      <c r="J313" s="39"/>
      <c r="K313" s="39"/>
      <c r="L313" s="43"/>
      <c r="M313" s="245"/>
      <c r="N313" s="246"/>
      <c r="O313" s="90"/>
      <c r="P313" s="90"/>
      <c r="Q313" s="90"/>
      <c r="R313" s="90"/>
      <c r="S313" s="90"/>
      <c r="T313" s="91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6" t="s">
        <v>148</v>
      </c>
      <c r="AU313" s="16" t="s">
        <v>82</v>
      </c>
    </row>
    <row r="314" spans="1:65" s="2" customFormat="1" ht="16.5" customHeight="1">
      <c r="A314" s="37"/>
      <c r="B314" s="38"/>
      <c r="C314" s="229" t="s">
        <v>526</v>
      </c>
      <c r="D314" s="229" t="s">
        <v>143</v>
      </c>
      <c r="E314" s="230" t="s">
        <v>527</v>
      </c>
      <c r="F314" s="231" t="s">
        <v>528</v>
      </c>
      <c r="G314" s="232" t="s">
        <v>504</v>
      </c>
      <c r="H314" s="233">
        <v>1</v>
      </c>
      <c r="I314" s="234"/>
      <c r="J314" s="235">
        <f>ROUND(I314*H314,2)</f>
        <v>0</v>
      </c>
      <c r="K314" s="236"/>
      <c r="L314" s="43"/>
      <c r="M314" s="237" t="s">
        <v>1</v>
      </c>
      <c r="N314" s="238" t="s">
        <v>38</v>
      </c>
      <c r="O314" s="90"/>
      <c r="P314" s="239">
        <f>O314*H314</f>
        <v>0</v>
      </c>
      <c r="Q314" s="239">
        <v>0</v>
      </c>
      <c r="R314" s="239">
        <f>Q314*H314</f>
        <v>0</v>
      </c>
      <c r="S314" s="239">
        <v>0</v>
      </c>
      <c r="T314" s="240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41" t="s">
        <v>147</v>
      </c>
      <c r="AT314" s="241" t="s">
        <v>143</v>
      </c>
      <c r="AU314" s="241" t="s">
        <v>82</v>
      </c>
      <c r="AY314" s="16" t="s">
        <v>140</v>
      </c>
      <c r="BE314" s="242">
        <f>IF(N314="základní",J314,0)</f>
        <v>0</v>
      </c>
      <c r="BF314" s="242">
        <f>IF(N314="snížená",J314,0)</f>
        <v>0</v>
      </c>
      <c r="BG314" s="242">
        <f>IF(N314="zákl. přenesená",J314,0)</f>
        <v>0</v>
      </c>
      <c r="BH314" s="242">
        <f>IF(N314="sníž. přenesená",J314,0)</f>
        <v>0</v>
      </c>
      <c r="BI314" s="242">
        <f>IF(N314="nulová",J314,0)</f>
        <v>0</v>
      </c>
      <c r="BJ314" s="16" t="s">
        <v>80</v>
      </c>
      <c r="BK314" s="242">
        <f>ROUND(I314*H314,2)</f>
        <v>0</v>
      </c>
      <c r="BL314" s="16" t="s">
        <v>147</v>
      </c>
      <c r="BM314" s="241" t="s">
        <v>529</v>
      </c>
    </row>
    <row r="315" spans="1:63" s="12" customFormat="1" ht="22.8" customHeight="1">
      <c r="A315" s="12"/>
      <c r="B315" s="213"/>
      <c r="C315" s="214"/>
      <c r="D315" s="215" t="s">
        <v>72</v>
      </c>
      <c r="E315" s="227" t="s">
        <v>530</v>
      </c>
      <c r="F315" s="227" t="s">
        <v>116</v>
      </c>
      <c r="G315" s="214"/>
      <c r="H315" s="214"/>
      <c r="I315" s="217"/>
      <c r="J315" s="228">
        <f>BK315</f>
        <v>0</v>
      </c>
      <c r="K315" s="214"/>
      <c r="L315" s="219"/>
      <c r="M315" s="220"/>
      <c r="N315" s="221"/>
      <c r="O315" s="221"/>
      <c r="P315" s="222">
        <f>SUM(P316:P319)</f>
        <v>0</v>
      </c>
      <c r="Q315" s="221"/>
      <c r="R315" s="222">
        <f>SUM(R316:R319)</f>
        <v>0</v>
      </c>
      <c r="S315" s="221"/>
      <c r="T315" s="223">
        <f>SUM(T316:T319)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24" t="s">
        <v>189</v>
      </c>
      <c r="AT315" s="225" t="s">
        <v>72</v>
      </c>
      <c r="AU315" s="225" t="s">
        <v>80</v>
      </c>
      <c r="AY315" s="224" t="s">
        <v>140</v>
      </c>
      <c r="BK315" s="226">
        <f>SUM(BK316:BK319)</f>
        <v>0</v>
      </c>
    </row>
    <row r="316" spans="1:65" s="2" customFormat="1" ht="16.5" customHeight="1">
      <c r="A316" s="37"/>
      <c r="B316" s="38"/>
      <c r="C316" s="229" t="s">
        <v>531</v>
      </c>
      <c r="D316" s="229" t="s">
        <v>143</v>
      </c>
      <c r="E316" s="230" t="s">
        <v>532</v>
      </c>
      <c r="F316" s="231" t="s">
        <v>116</v>
      </c>
      <c r="G316" s="232" t="s">
        <v>504</v>
      </c>
      <c r="H316" s="233">
        <v>1</v>
      </c>
      <c r="I316" s="234"/>
      <c r="J316" s="235">
        <f>ROUND(I316*H316,2)</f>
        <v>0</v>
      </c>
      <c r="K316" s="236"/>
      <c r="L316" s="43"/>
      <c r="M316" s="237" t="s">
        <v>1</v>
      </c>
      <c r="N316" s="238" t="s">
        <v>38</v>
      </c>
      <c r="O316" s="90"/>
      <c r="P316" s="239">
        <f>O316*H316</f>
        <v>0</v>
      </c>
      <c r="Q316" s="239">
        <v>0</v>
      </c>
      <c r="R316" s="239">
        <f>Q316*H316</f>
        <v>0</v>
      </c>
      <c r="S316" s="239">
        <v>0</v>
      </c>
      <c r="T316" s="240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41" t="s">
        <v>147</v>
      </c>
      <c r="AT316" s="241" t="s">
        <v>143</v>
      </c>
      <c r="AU316" s="241" t="s">
        <v>82</v>
      </c>
      <c r="AY316" s="16" t="s">
        <v>140</v>
      </c>
      <c r="BE316" s="242">
        <f>IF(N316="základní",J316,0)</f>
        <v>0</v>
      </c>
      <c r="BF316" s="242">
        <f>IF(N316="snížená",J316,0)</f>
        <v>0</v>
      </c>
      <c r="BG316" s="242">
        <f>IF(N316="zákl. přenesená",J316,0)</f>
        <v>0</v>
      </c>
      <c r="BH316" s="242">
        <f>IF(N316="sníž. přenesená",J316,0)</f>
        <v>0</v>
      </c>
      <c r="BI316" s="242">
        <f>IF(N316="nulová",J316,0)</f>
        <v>0</v>
      </c>
      <c r="BJ316" s="16" t="s">
        <v>80</v>
      </c>
      <c r="BK316" s="242">
        <f>ROUND(I316*H316,2)</f>
        <v>0</v>
      </c>
      <c r="BL316" s="16" t="s">
        <v>147</v>
      </c>
      <c r="BM316" s="241" t="s">
        <v>533</v>
      </c>
    </row>
    <row r="317" spans="1:47" s="2" customFormat="1" ht="12">
      <c r="A317" s="37"/>
      <c r="B317" s="38"/>
      <c r="C317" s="39"/>
      <c r="D317" s="243" t="s">
        <v>148</v>
      </c>
      <c r="E317" s="39"/>
      <c r="F317" s="244" t="s">
        <v>534</v>
      </c>
      <c r="G317" s="39"/>
      <c r="H317" s="39"/>
      <c r="I317" s="196"/>
      <c r="J317" s="39"/>
      <c r="K317" s="39"/>
      <c r="L317" s="43"/>
      <c r="M317" s="245"/>
      <c r="N317" s="246"/>
      <c r="O317" s="90"/>
      <c r="P317" s="90"/>
      <c r="Q317" s="90"/>
      <c r="R317" s="90"/>
      <c r="S317" s="90"/>
      <c r="T317" s="91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16" t="s">
        <v>148</v>
      </c>
      <c r="AU317" s="16" t="s">
        <v>82</v>
      </c>
    </row>
    <row r="318" spans="1:65" s="2" customFormat="1" ht="16.5" customHeight="1">
      <c r="A318" s="37"/>
      <c r="B318" s="38"/>
      <c r="C318" s="229" t="s">
        <v>187</v>
      </c>
      <c r="D318" s="229" t="s">
        <v>143</v>
      </c>
      <c r="E318" s="230" t="s">
        <v>535</v>
      </c>
      <c r="F318" s="231" t="s">
        <v>536</v>
      </c>
      <c r="G318" s="232" t="s">
        <v>203</v>
      </c>
      <c r="H318" s="233">
        <v>36</v>
      </c>
      <c r="I318" s="234"/>
      <c r="J318" s="235">
        <f>ROUND(I318*H318,2)</f>
        <v>0</v>
      </c>
      <c r="K318" s="236"/>
      <c r="L318" s="43"/>
      <c r="M318" s="237" t="s">
        <v>1</v>
      </c>
      <c r="N318" s="238" t="s">
        <v>38</v>
      </c>
      <c r="O318" s="90"/>
      <c r="P318" s="239">
        <f>O318*H318</f>
        <v>0</v>
      </c>
      <c r="Q318" s="239">
        <v>0</v>
      </c>
      <c r="R318" s="239">
        <f>Q318*H318</f>
        <v>0</v>
      </c>
      <c r="S318" s="239">
        <v>0</v>
      </c>
      <c r="T318" s="240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41" t="s">
        <v>147</v>
      </c>
      <c r="AT318" s="241" t="s">
        <v>143</v>
      </c>
      <c r="AU318" s="241" t="s">
        <v>82</v>
      </c>
      <c r="AY318" s="16" t="s">
        <v>140</v>
      </c>
      <c r="BE318" s="242">
        <f>IF(N318="základní",J318,0)</f>
        <v>0</v>
      </c>
      <c r="BF318" s="242">
        <f>IF(N318="snížená",J318,0)</f>
        <v>0</v>
      </c>
      <c r="BG318" s="242">
        <f>IF(N318="zákl. přenesená",J318,0)</f>
        <v>0</v>
      </c>
      <c r="BH318" s="242">
        <f>IF(N318="sníž. přenesená",J318,0)</f>
        <v>0</v>
      </c>
      <c r="BI318" s="242">
        <f>IF(N318="nulová",J318,0)</f>
        <v>0</v>
      </c>
      <c r="BJ318" s="16" t="s">
        <v>80</v>
      </c>
      <c r="BK318" s="242">
        <f>ROUND(I318*H318,2)</f>
        <v>0</v>
      </c>
      <c r="BL318" s="16" t="s">
        <v>147</v>
      </c>
      <c r="BM318" s="241" t="s">
        <v>537</v>
      </c>
    </row>
    <row r="319" spans="1:47" s="2" customFormat="1" ht="12">
      <c r="A319" s="37"/>
      <c r="B319" s="38"/>
      <c r="C319" s="39"/>
      <c r="D319" s="243" t="s">
        <v>148</v>
      </c>
      <c r="E319" s="39"/>
      <c r="F319" s="244" t="s">
        <v>538</v>
      </c>
      <c r="G319" s="39"/>
      <c r="H319" s="39"/>
      <c r="I319" s="196"/>
      <c r="J319" s="39"/>
      <c r="K319" s="39"/>
      <c r="L319" s="43"/>
      <c r="M319" s="245"/>
      <c r="N319" s="246"/>
      <c r="O319" s="90"/>
      <c r="P319" s="90"/>
      <c r="Q319" s="90"/>
      <c r="R319" s="90"/>
      <c r="S319" s="90"/>
      <c r="T319" s="91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6" t="s">
        <v>148</v>
      </c>
      <c r="AU319" s="16" t="s">
        <v>82</v>
      </c>
    </row>
    <row r="320" spans="1:63" s="12" customFormat="1" ht="22.8" customHeight="1">
      <c r="A320" s="12"/>
      <c r="B320" s="213"/>
      <c r="C320" s="214"/>
      <c r="D320" s="215" t="s">
        <v>72</v>
      </c>
      <c r="E320" s="227" t="s">
        <v>539</v>
      </c>
      <c r="F320" s="227" t="s">
        <v>540</v>
      </c>
      <c r="G320" s="214"/>
      <c r="H320" s="214"/>
      <c r="I320" s="217"/>
      <c r="J320" s="228">
        <f>BK320</f>
        <v>0</v>
      </c>
      <c r="K320" s="214"/>
      <c r="L320" s="219"/>
      <c r="M320" s="220"/>
      <c r="N320" s="221"/>
      <c r="O320" s="221"/>
      <c r="P320" s="222">
        <f>SUM(P321:P324)</f>
        <v>0</v>
      </c>
      <c r="Q320" s="221"/>
      <c r="R320" s="222">
        <f>SUM(R321:R324)</f>
        <v>0</v>
      </c>
      <c r="S320" s="221"/>
      <c r="T320" s="223">
        <f>SUM(T321:T324)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24" t="s">
        <v>189</v>
      </c>
      <c r="AT320" s="225" t="s">
        <v>72</v>
      </c>
      <c r="AU320" s="225" t="s">
        <v>80</v>
      </c>
      <c r="AY320" s="224" t="s">
        <v>140</v>
      </c>
      <c r="BK320" s="226">
        <f>SUM(BK321:BK324)</f>
        <v>0</v>
      </c>
    </row>
    <row r="321" spans="1:65" s="2" customFormat="1" ht="16.5" customHeight="1">
      <c r="A321" s="37"/>
      <c r="B321" s="38"/>
      <c r="C321" s="229" t="s">
        <v>368</v>
      </c>
      <c r="D321" s="229" t="s">
        <v>143</v>
      </c>
      <c r="E321" s="230" t="s">
        <v>541</v>
      </c>
      <c r="F321" s="231" t="s">
        <v>542</v>
      </c>
      <c r="G321" s="232" t="s">
        <v>504</v>
      </c>
      <c r="H321" s="233">
        <v>1</v>
      </c>
      <c r="I321" s="234"/>
      <c r="J321" s="235">
        <f>ROUND(I321*H321,2)</f>
        <v>0</v>
      </c>
      <c r="K321" s="236"/>
      <c r="L321" s="43"/>
      <c r="M321" s="237" t="s">
        <v>1</v>
      </c>
      <c r="N321" s="238" t="s">
        <v>38</v>
      </c>
      <c r="O321" s="90"/>
      <c r="P321" s="239">
        <f>O321*H321</f>
        <v>0</v>
      </c>
      <c r="Q321" s="239">
        <v>0</v>
      </c>
      <c r="R321" s="239">
        <f>Q321*H321</f>
        <v>0</v>
      </c>
      <c r="S321" s="239">
        <v>0</v>
      </c>
      <c r="T321" s="240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41" t="s">
        <v>147</v>
      </c>
      <c r="AT321" s="241" t="s">
        <v>143</v>
      </c>
      <c r="AU321" s="241" t="s">
        <v>82</v>
      </c>
      <c r="AY321" s="16" t="s">
        <v>140</v>
      </c>
      <c r="BE321" s="242">
        <f>IF(N321="základní",J321,0)</f>
        <v>0</v>
      </c>
      <c r="BF321" s="242">
        <f>IF(N321="snížená",J321,0)</f>
        <v>0</v>
      </c>
      <c r="BG321" s="242">
        <f>IF(N321="zákl. přenesená",J321,0)</f>
        <v>0</v>
      </c>
      <c r="BH321" s="242">
        <f>IF(N321="sníž. přenesená",J321,0)</f>
        <v>0</v>
      </c>
      <c r="BI321" s="242">
        <f>IF(N321="nulová",J321,0)</f>
        <v>0</v>
      </c>
      <c r="BJ321" s="16" t="s">
        <v>80</v>
      </c>
      <c r="BK321" s="242">
        <f>ROUND(I321*H321,2)</f>
        <v>0</v>
      </c>
      <c r="BL321" s="16" t="s">
        <v>147</v>
      </c>
      <c r="BM321" s="241" t="s">
        <v>543</v>
      </c>
    </row>
    <row r="322" spans="1:65" s="2" customFormat="1" ht="16.5" customHeight="1">
      <c r="A322" s="37"/>
      <c r="B322" s="38"/>
      <c r="C322" s="229" t="s">
        <v>544</v>
      </c>
      <c r="D322" s="229" t="s">
        <v>143</v>
      </c>
      <c r="E322" s="230" t="s">
        <v>545</v>
      </c>
      <c r="F322" s="231" t="s">
        <v>546</v>
      </c>
      <c r="G322" s="232" t="s">
        <v>504</v>
      </c>
      <c r="H322" s="233">
        <v>1</v>
      </c>
      <c r="I322" s="234"/>
      <c r="J322" s="235">
        <f>ROUND(I322*H322,2)</f>
        <v>0</v>
      </c>
      <c r="K322" s="236"/>
      <c r="L322" s="43"/>
      <c r="M322" s="237" t="s">
        <v>1</v>
      </c>
      <c r="N322" s="238" t="s">
        <v>38</v>
      </c>
      <c r="O322" s="90"/>
      <c r="P322" s="239">
        <f>O322*H322</f>
        <v>0</v>
      </c>
      <c r="Q322" s="239">
        <v>0</v>
      </c>
      <c r="R322" s="239">
        <f>Q322*H322</f>
        <v>0</v>
      </c>
      <c r="S322" s="239">
        <v>0</v>
      </c>
      <c r="T322" s="240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41" t="s">
        <v>147</v>
      </c>
      <c r="AT322" s="241" t="s">
        <v>143</v>
      </c>
      <c r="AU322" s="241" t="s">
        <v>82</v>
      </c>
      <c r="AY322" s="16" t="s">
        <v>140</v>
      </c>
      <c r="BE322" s="242">
        <f>IF(N322="základní",J322,0)</f>
        <v>0</v>
      </c>
      <c r="BF322" s="242">
        <f>IF(N322="snížená",J322,0)</f>
        <v>0</v>
      </c>
      <c r="BG322" s="242">
        <f>IF(N322="zákl. přenesená",J322,0)</f>
        <v>0</v>
      </c>
      <c r="BH322" s="242">
        <f>IF(N322="sníž. přenesená",J322,0)</f>
        <v>0</v>
      </c>
      <c r="BI322" s="242">
        <f>IF(N322="nulová",J322,0)</f>
        <v>0</v>
      </c>
      <c r="BJ322" s="16" t="s">
        <v>80</v>
      </c>
      <c r="BK322" s="242">
        <f>ROUND(I322*H322,2)</f>
        <v>0</v>
      </c>
      <c r="BL322" s="16" t="s">
        <v>147</v>
      </c>
      <c r="BM322" s="241" t="s">
        <v>547</v>
      </c>
    </row>
    <row r="323" spans="1:65" s="2" customFormat="1" ht="16.5" customHeight="1">
      <c r="A323" s="37"/>
      <c r="B323" s="38"/>
      <c r="C323" s="229" t="s">
        <v>374</v>
      </c>
      <c r="D323" s="229" t="s">
        <v>143</v>
      </c>
      <c r="E323" s="230" t="s">
        <v>548</v>
      </c>
      <c r="F323" s="231" t="s">
        <v>549</v>
      </c>
      <c r="G323" s="232" t="s">
        <v>504</v>
      </c>
      <c r="H323" s="233">
        <v>1</v>
      </c>
      <c r="I323" s="234"/>
      <c r="J323" s="235">
        <f>ROUND(I323*H323,2)</f>
        <v>0</v>
      </c>
      <c r="K323" s="236"/>
      <c r="L323" s="43"/>
      <c r="M323" s="237" t="s">
        <v>1</v>
      </c>
      <c r="N323" s="238" t="s">
        <v>38</v>
      </c>
      <c r="O323" s="90"/>
      <c r="P323" s="239">
        <f>O323*H323</f>
        <v>0</v>
      </c>
      <c r="Q323" s="239">
        <v>0</v>
      </c>
      <c r="R323" s="239">
        <f>Q323*H323</f>
        <v>0</v>
      </c>
      <c r="S323" s="239">
        <v>0</v>
      </c>
      <c r="T323" s="240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41" t="s">
        <v>147</v>
      </c>
      <c r="AT323" s="241" t="s">
        <v>143</v>
      </c>
      <c r="AU323" s="241" t="s">
        <v>82</v>
      </c>
      <c r="AY323" s="16" t="s">
        <v>140</v>
      </c>
      <c r="BE323" s="242">
        <f>IF(N323="základní",J323,0)</f>
        <v>0</v>
      </c>
      <c r="BF323" s="242">
        <f>IF(N323="snížená",J323,0)</f>
        <v>0</v>
      </c>
      <c r="BG323" s="242">
        <f>IF(N323="zákl. přenesená",J323,0)</f>
        <v>0</v>
      </c>
      <c r="BH323" s="242">
        <f>IF(N323="sníž. přenesená",J323,0)</f>
        <v>0</v>
      </c>
      <c r="BI323" s="242">
        <f>IF(N323="nulová",J323,0)</f>
        <v>0</v>
      </c>
      <c r="BJ323" s="16" t="s">
        <v>80</v>
      </c>
      <c r="BK323" s="242">
        <f>ROUND(I323*H323,2)</f>
        <v>0</v>
      </c>
      <c r="BL323" s="16" t="s">
        <v>147</v>
      </c>
      <c r="BM323" s="241" t="s">
        <v>550</v>
      </c>
    </row>
    <row r="324" spans="1:47" s="2" customFormat="1" ht="12">
      <c r="A324" s="37"/>
      <c r="B324" s="38"/>
      <c r="C324" s="39"/>
      <c r="D324" s="243" t="s">
        <v>148</v>
      </c>
      <c r="E324" s="39"/>
      <c r="F324" s="244" t="s">
        <v>551</v>
      </c>
      <c r="G324" s="39"/>
      <c r="H324" s="39"/>
      <c r="I324" s="196"/>
      <c r="J324" s="39"/>
      <c r="K324" s="39"/>
      <c r="L324" s="43"/>
      <c r="M324" s="280"/>
      <c r="N324" s="281"/>
      <c r="O324" s="282"/>
      <c r="P324" s="282"/>
      <c r="Q324" s="282"/>
      <c r="R324" s="282"/>
      <c r="S324" s="282"/>
      <c r="T324" s="283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T324" s="16" t="s">
        <v>148</v>
      </c>
      <c r="AU324" s="16" t="s">
        <v>82</v>
      </c>
    </row>
    <row r="325" spans="1:31" s="2" customFormat="1" ht="6.95" customHeight="1">
      <c r="A325" s="37"/>
      <c r="B325" s="65"/>
      <c r="C325" s="66"/>
      <c r="D325" s="66"/>
      <c r="E325" s="66"/>
      <c r="F325" s="66"/>
      <c r="G325" s="66"/>
      <c r="H325" s="66"/>
      <c r="I325" s="66"/>
      <c r="J325" s="66"/>
      <c r="K325" s="66"/>
      <c r="L325" s="43"/>
      <c r="M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</row>
  </sheetData>
  <sheetProtection password="CC35" sheet="1" objects="1" scenarios="1" formatColumns="0" formatRows="0" autoFilter="0"/>
  <autoFilter ref="C147:K324"/>
  <mergeCells count="14">
    <mergeCell ref="E7:H7"/>
    <mergeCell ref="E9:H9"/>
    <mergeCell ref="E18:H18"/>
    <mergeCell ref="E27:H27"/>
    <mergeCell ref="E85:H85"/>
    <mergeCell ref="E87:H87"/>
    <mergeCell ref="D122:F122"/>
    <mergeCell ref="D123:F123"/>
    <mergeCell ref="D124:F124"/>
    <mergeCell ref="D125:F125"/>
    <mergeCell ref="D126:F126"/>
    <mergeCell ref="E138:H138"/>
    <mergeCell ref="E140:H14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Burt.T</dc:creator>
  <cp:keywords/>
  <dc:description/>
  <cp:lastModifiedBy>Burt.T</cp:lastModifiedBy>
  <dcterms:created xsi:type="dcterms:W3CDTF">2021-03-03T10:27:01Z</dcterms:created>
  <dcterms:modified xsi:type="dcterms:W3CDTF">2021-03-03T10:30:24Z</dcterms:modified>
  <cp:category/>
  <cp:version/>
  <cp:contentType/>
  <cp:contentStatus/>
</cp:coreProperties>
</file>