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xl" lastEdited="4" lowestEdited="4" rupBuild="4505"/>
  <fileSharing userName="TomasHumpal" reservationPassword="0"/>
  <workbookPr/>
  <bookViews>
    <workbookView xWindow="240" yWindow="120" windowWidth="14940" windowHeight="9225" activeTab="0"/>
  </bookViews>
  <sheets>
    <sheet name="Rekapitulace" sheetId="1" r:id="rId1"/>
    <sheet name="SO 201" sheetId="2" r:id="rId2"/>
    <sheet name="SO 301" sheetId="3" r:id="rId3"/>
    <sheet name="SO 311" sheetId="4" r:id="rId4"/>
    <sheet name="SO 312" sheetId="5" r:id="rId5"/>
    <sheet name="SO 401" sheetId="6" r:id="rId6"/>
    <sheet name="SO 430" sheetId="7" r:id="rId7"/>
    <sheet name="SO 431" sheetId="8" r:id="rId8"/>
    <sheet name="SO 501" sheetId="9" r:id="rId9"/>
    <sheet name="SO 502" sheetId="10" r:id="rId10"/>
  </sheets>
  <definedNames/>
  <calcPr/>
  <webPublishing/>
</workbook>
</file>

<file path=xl/sharedStrings.xml><?xml version="1.0" encoding="utf-8"?>
<sst xmlns="http://schemas.openxmlformats.org/spreadsheetml/2006/main" count="5713" uniqueCount="1237">
  <si>
    <t>Firma: Firma</t>
  </si>
  <si>
    <t>Rekapitulace ceny</t>
  </si>
  <si>
    <t>Stavba: 18-05-033 - Most ev.č.M-16 ul.Sukova, Rumburk</t>
  </si>
  <si>
    <t>Varianta: ZŘ - Základní řešení</t>
  </si>
  <si>
    <t>Celková cena bez DPH:</t>
  </si>
  <si>
    <t>Celková cena s DPH:</t>
  </si>
  <si>
    <t>Objekt</t>
  </si>
  <si>
    <t>Popis</t>
  </si>
  <si>
    <t>Cena bez DPH</t>
  </si>
  <si>
    <t>DPH</t>
  </si>
  <si>
    <t>Cena s DPH</t>
  </si>
  <si>
    <t>ASPE10</t>
  </si>
  <si>
    <t>S</t>
  </si>
  <si>
    <t>Soupis prací objektu</t>
  </si>
  <si>
    <t xml:space="preserve">Stavba: </t>
  </si>
  <si>
    <t>18-05-033</t>
  </si>
  <si>
    <t>Most ev.č.M-16 ul.Sukova, Rumburk</t>
  </si>
  <si>
    <t>O</t>
  </si>
  <si>
    <t>Rozpočet:</t>
  </si>
  <si>
    <t>0,00</t>
  </si>
  <si>
    <t>15,00</t>
  </si>
  <si>
    <t>21,00</t>
  </si>
  <si>
    <t>3</t>
  </si>
  <si>
    <t>2</t>
  </si>
  <si>
    <t>SO 201</t>
  </si>
  <si>
    <t>Most přes Mandavu</t>
  </si>
  <si>
    <t>Typ</t>
  </si>
  <si>
    <t>0</t>
  </si>
  <si>
    <t>Poř. číslo</t>
  </si>
  <si>
    <t>1</t>
  </si>
  <si>
    <t>Kód položky</t>
  </si>
  <si>
    <t>Varianta</t>
  </si>
  <si>
    <t>Název položky</t>
  </si>
  <si>
    <t>4</t>
  </si>
  <si>
    <t>MJ</t>
  </si>
  <si>
    <t>5</t>
  </si>
  <si>
    <t>Množství</t>
  </si>
  <si>
    <t>6</t>
  </si>
  <si>
    <t>Jednotková cena</t>
  </si>
  <si>
    <t>Jednotková</t>
  </si>
  <si>
    <t>9</t>
  </si>
  <si>
    <t>Celkem</t>
  </si>
  <si>
    <t>10</t>
  </si>
  <si>
    <t>SD</t>
  </si>
  <si>
    <t>Všeobecné konstrukce a práce</t>
  </si>
  <si>
    <t>P</t>
  </si>
  <si>
    <t>014111</t>
  </si>
  <si>
    <t/>
  </si>
  <si>
    <t>POPLATKY ZA SKLÁDKU TYP S-IO (INERTNÍ ODPAD)</t>
  </si>
  <si>
    <t>M3</t>
  </si>
  <si>
    <t>PP</t>
  </si>
  <si>
    <t>odpad na bázi zemin bez kontaminace, vhodnost pro zpětné použití posoudí TDI</t>
  </si>
  <si>
    <t>VV</t>
  </si>
  <si>
    <t>štěrkové vrstvy původní vozovky 45.0*7.0*0.2=63,000 [A] 
štěrkové vrstvy pod chodníky 10.0*2.0*0.2*4=16,000 [B] 
výkop za opěrami 4.0*1.0*12.0*2=96,000 [E] 
výkop nad klenbami 7.0*1.0*24.0=168,000 [F] 
výkop pro základy nových opěr 3.7*14.0*0.7*2=72,520 [C] 
výkop pro založení nátokových zídek 5.0*0.8*1.0*4=16,000 [D] 
Celkem: A+B+E+F+C+D=431,520 [G]</t>
  </si>
  <si>
    <t>TS</t>
  </si>
  <si>
    <t>zahrnuje veškeré poplatky provozovateli skládky související s uložením odpadu na skládce.</t>
  </si>
  <si>
    <t>014121</t>
  </si>
  <si>
    <t>POPLATKY ZA SKLÁDKU TYP S-OO (OSTATNÍ ODPAD)</t>
  </si>
  <si>
    <t>odpad na bázi stavební sutě s příměsí cementu, vhodnost pro zpětné použití posoudí TDI (např po předrcení)</t>
  </si>
  <si>
    <t>cementová satbilizace původní vozovky 45.0*7*0.1=31,500 [A] 
betonové lože původní dlažby 45.0*7.0*0.1=31,500 [B] 
kamenná klenba 7.0*0.5*8.2*4=114,800 [G] 
kamenná čela klenby 0.75*5.0*1.3*4*2=39,000 [H] 
kamenná výplň mezi klenbami nad pilíři 1.6*7.0*1.2*3=40,320 [C] 
kamenné části opěr v kolizi s křídly 7.0*1.0*0.5*2=7,000 [D] 
kamenné dříky pilířů 1.8*13.0*0.6*3=42,120 [E] 
kamenné základy pilířů (rozsah ubourání posoudí TDI) 2.6*13.0*1.2*3=121,680 [F] 
betonové nátokové stěny rozšížení pilířů 2.7*2.5*1.1*3*2=44,550 [I] 
železobetonová deska chodníku 0.25*1.7*24.0*2=20,400 [J] 
torkret na klenbě 7.0*8.2*4*0.05=11,480 [K] 
torkret na čelech 5.0*1.3*8*0.05=2,600 [L] 
Celkem: A+B+G+H+C+D+E+F+I+J+K+L=506,950 [M]</t>
  </si>
  <si>
    <t>014131</t>
  </si>
  <si>
    <t>POPLATKY ZA SKLÁDKU TYP S-NO (NEBEZPEČNÝ ODPAD)</t>
  </si>
  <si>
    <t>odpad s příměsí živice, vhodnost pro zpětné použití posoudí TDI (např na zpevnění krajnic recyklátem)</t>
  </si>
  <si>
    <t>kryt chodníků na mostě i předpolí (nelze frézovat, nedoststečná únosnost) 1.8*0.1*(40.0+51.0)=16,380 [A] 
obalované kamenivo původní vozovky 45.0*7.0*0.1=31,500 [B] 
obrusná vrstva vozovky na mostě a předpolí 45.0*7.0*0.1=31,500 [C] 
Celkem: A+B+C=79,380 [D]</t>
  </si>
  <si>
    <t>02520</t>
  </si>
  <si>
    <t>ZKOUŠENÍ MATERIÁLŮ NEZÁVISLOU ZKUŠEBNOU</t>
  </si>
  <si>
    <t>KPL</t>
  </si>
  <si>
    <t>včetně odběru vzorků a odvozu do laboratoře (jedná se o zkoušky nad rámec zkoušek zahrnutých v položce betonu)</t>
  </si>
  <si>
    <t>zkoušky betonu základů, dříků, závěrných zídek a křídel, betonu mostovky a parapetních trámů nosné konstrukce, a pod (rozsah dle TKP)</t>
  </si>
  <si>
    <t>zahrnuje veškeré náklady spojené s objednatelem požadovanými zkouškami</t>
  </si>
  <si>
    <t>02620</t>
  </si>
  <si>
    <t>ZKOUŠENÍ KONSTRUKCÍ A PRACÍ NEZÁVISLOU ZKUŠEBNOU</t>
  </si>
  <si>
    <t>včetně zajištění zkušebních přístrojů a pomůcek (jedná se o zkoušky nezehrnuté do položky násypů)</t>
  </si>
  <si>
    <t>zkoušky hutnění zásypu za opěrami, vozovkových vrstev, a pod. (rozsah dle TKP)</t>
  </si>
  <si>
    <t>027111</t>
  </si>
  <si>
    <t>PROVIZORNÍ OBJÍŽĎKY - ZŘÍZENÍ</t>
  </si>
  <si>
    <t>M2</t>
  </si>
  <si>
    <t>včetně úpravy terénu</t>
  </si>
  <si>
    <t>přístup k lávce 2.0*(9.0+18.0)=54,000 [A]</t>
  </si>
  <si>
    <t>zahrnuje veškeré náklady spojené s objednatelem požadovanými zařízeními</t>
  </si>
  <si>
    <t>7</t>
  </si>
  <si>
    <t>027113</t>
  </si>
  <si>
    <t>PROVIZORNÍ OBJÍŽĎKY - ZRUŠENÍ</t>
  </si>
  <si>
    <t>včetně úpravy teréínu do původního tvaru</t>
  </si>
  <si>
    <t>8</t>
  </si>
  <si>
    <t>027121</t>
  </si>
  <si>
    <t>PROVIZORNÍ PŘÍSTUPOVÉ CESTY - ZŘÍZENÍ</t>
  </si>
  <si>
    <t>včetně úprav terénu nezahrnutých do položky výkopu (viz technické specifikace)</t>
  </si>
  <si>
    <t>provizorní sjezd pod most pro menší mechanizaci 40.0*3.0=120,000 [A]</t>
  </si>
  <si>
    <t>027123</t>
  </si>
  <si>
    <t>PROVIZORNÍ PŘÍSTUPOVÉ CESTY - ZRUŠENÍ</t>
  </si>
  <si>
    <t>včetně úprav terénu do původního tvaru nezahrnutých do položky násypu (viz technické specifikace)</t>
  </si>
  <si>
    <t>sjezd pod most pro malou mechanizaci 40.0*3.0=120,000 [A]</t>
  </si>
  <si>
    <t>02720</t>
  </si>
  <si>
    <t>POMOC PRÁCE ZŘÍZ NEBO ZAJIŠŤ REGULACI A OCHRANU DOPRAVY</t>
  </si>
  <si>
    <t>dopravní značení provizorní dle DIO včetně údržby po dobu platnosti a zrušení</t>
  </si>
  <si>
    <t>včetně vyznačení objízdné trasy</t>
  </si>
  <si>
    <t>11</t>
  </si>
  <si>
    <t>02730</t>
  </si>
  <si>
    <t>POMOC PRÁCE ZŘÍZ NEBO ZAJIŠŤ OCHRANU INŽENÝRSKÝCH SÍTÍ</t>
  </si>
  <si>
    <t>ochrana dle skutečné polohy a hloubky vedení</t>
  </si>
  <si>
    <t>ochrana kabelů ČEZ a provizorních přeložek v místě provizorních zjezdů</t>
  </si>
  <si>
    <t>12</t>
  </si>
  <si>
    <t>027421</t>
  </si>
  <si>
    <t>PROVIZORNÍ LÁVKY - MONTÁŽ</t>
  </si>
  <si>
    <t>min. zatížitelnost 5kN/m2, vybraný typ či provedení schválí TDI, možnost zkrácení pouze se souhlasem správce toku se zásahem do koryta</t>
  </si>
  <si>
    <t>lávka pro pěší 24.0*2.0=48,000 [A]</t>
  </si>
  <si>
    <t>13</t>
  </si>
  <si>
    <t>027422</t>
  </si>
  <si>
    <t>PROVIZORNÍ LÁVKY - NÁJEMNÉ</t>
  </si>
  <si>
    <t>KPLMĚSÍC</t>
  </si>
  <si>
    <t>lávka pro pěší po dobu stavby cca 8=8,000 [A]</t>
  </si>
  <si>
    <t>14</t>
  </si>
  <si>
    <t>027423</t>
  </si>
  <si>
    <t>PROVIZORNÍ LÁVKY - DEMONTÁŽ</t>
  </si>
  <si>
    <t>včetně odvozu</t>
  </si>
  <si>
    <t>15</t>
  </si>
  <si>
    <t>02910</t>
  </si>
  <si>
    <t>OSTATNÍ POŽADAVKY - ZEMĚMĚŘIČSKÁ MĚŘENÍ</t>
  </si>
  <si>
    <t>vytýčení stavebních prvků</t>
  </si>
  <si>
    <t>geodet na vyzvání stavby dle postupu výstavby</t>
  </si>
  <si>
    <t>zahrnuje veškeré náklady spojené s objednatelem požadovanými pracemi,   
- pro stanovení orientační investorské ceny určete jednotkovou cenu jako 1% odhadované ceny stavby</t>
  </si>
  <si>
    <t>16</t>
  </si>
  <si>
    <t>029113</t>
  </si>
  <si>
    <t>OSTATNÍ POŽADAVKY - GEODETICKÉ ZAMĚŘENÍ - CELKY</t>
  </si>
  <si>
    <t>KUS</t>
  </si>
  <si>
    <t>po úplném dokončení stavby</t>
  </si>
  <si>
    <t>zaměření skutečného provedení</t>
  </si>
  <si>
    <t>zahrnuje veškeré náklady spojené s objednatelem požadovanými pracemi</t>
  </si>
  <si>
    <t>17</t>
  </si>
  <si>
    <t>02940</t>
  </si>
  <si>
    <t>OSTATNÍ POŽADAVKY - VYPRACOVÁNÍ DOKUMENTACE</t>
  </si>
  <si>
    <t>VTD jednotlivých prvků</t>
  </si>
  <si>
    <t>upřesnění dle technologických postupů vybraných subdodavatelů (předpětí zábradlí, dilatace, a pod.)</t>
  </si>
  <si>
    <t>18</t>
  </si>
  <si>
    <t>029412</t>
  </si>
  <si>
    <t>OSTATNÍ POŽADAVKY - VYPRACOVÁNÍ MOSTNÍHO LISTU</t>
  </si>
  <si>
    <t>ML na základě DSPS</t>
  </si>
  <si>
    <t>obsah dle ČSN 73 6220</t>
  </si>
  <si>
    <t>19</t>
  </si>
  <si>
    <t>02943</t>
  </si>
  <si>
    <t>OSTATNÍ POŽADAVKY - VYPRACOVÁNÍ RDS</t>
  </si>
  <si>
    <t>RDS v rozsahu nutném pro výstavbu</t>
  </si>
  <si>
    <t>aktualizace PDPS, výkresy výztuže základů opěr, dříků opěr, křídel, závěrných zídek, nosné konstrukce, upřesnění předpětí dle vybraného subdodavatele jako podklad pro VTD, výztuž říms, zábradlí jako podklad pro VTD, ložiska jako podklad pro VTD, dilatační závěr</t>
  </si>
  <si>
    <t>20</t>
  </si>
  <si>
    <t>02944</t>
  </si>
  <si>
    <t>OSTAT POŽADAVKY - DOKUMENTACE SKUTEČ PROVEDENÍ V DIGIT FORMĚ</t>
  </si>
  <si>
    <t>DSPS včetně zapracování změn během výstavby</t>
  </si>
  <si>
    <t>na základě zaměření skutečného provedení stavby</t>
  </si>
  <si>
    <t>21</t>
  </si>
  <si>
    <t>02945</t>
  </si>
  <si>
    <t>OSTAT POŽADAVKY - GEOMETRICKÝ PLÁN</t>
  </si>
  <si>
    <t>HM</t>
  </si>
  <si>
    <t>po dokončení stavby</t>
  </si>
  <si>
    <t>na základě zaměření skutečného provedení</t>
  </si>
  <si>
    <t>položka zahrnuje:   
- přípravu podkladů, vyhotovení žádosti pro vklad na katastrální úřad  
- polní práce spojené s vyhotovením geometrického plánu  
- výpočetní a grafické kancelářské práce  
- úřední ověření výsledného elaborátu  
- schválení návrhu vkladu do katastru nemovitostí příslušným katastrálním úřadem</t>
  </si>
  <si>
    <t>22</t>
  </si>
  <si>
    <t>02946</t>
  </si>
  <si>
    <t>OSTAT POŽADAVKY - FOTODOKUMENTACE</t>
  </si>
  <si>
    <t>včetně předání na CD nosiči</t>
  </si>
  <si>
    <t>zdokumentování objízdných tras a přilehlých budov před a po stavbě, záznam postupu výstavby</t>
  </si>
  <si>
    <t>položka zahrnuje:  
- fotodokumentaci zadavatelem požadovaného děje a konstrukcí v požadovaných časových intervalech  
- zadavatelem specifikované výstupy (fotografie v papírovém a digitálním formátu) v požadovaném počtu</t>
  </si>
  <si>
    <t>23</t>
  </si>
  <si>
    <t>02953</t>
  </si>
  <si>
    <t>OSTATNÍ POŽADAVKY - HLAVNÍ MOSTNÍ PROHLÍDKA</t>
  </si>
  <si>
    <t>HMP</t>
  </si>
  <si>
    <t>položka zahrnuje : 
- úkony dle ČSN 73 6221 
- provedení hlavní mostní prohlídky oprávněnou fyzickou nebo právnickou osobou 
- vyhotovení záznamu (protokolu), který jednoznačně definuje stav mostu</t>
  </si>
  <si>
    <t>24</t>
  </si>
  <si>
    <t>02960</t>
  </si>
  <si>
    <t>OSTATNÍ POŽADAVKY - ODBORNÝ DOZOR</t>
  </si>
  <si>
    <t>TP pro zhotovitele</t>
  </si>
  <si>
    <t>technická pomoc projektanta při posuzování a schvalování změn konstrukcí, technologických postupů a prací</t>
  </si>
  <si>
    <t>zahrnuje veškeré náklady spojené s objednatelem požadovaným dozorem</t>
  </si>
  <si>
    <t>25</t>
  </si>
  <si>
    <t>02971</t>
  </si>
  <si>
    <t>OSTAT POŽADAVKY - GEOTECHNICKÝ MONITORING NA POVRCHU</t>
  </si>
  <si>
    <t>převzetí základové spáry geologem a jeho přítomnost při vrtání pilot</t>
  </si>
  <si>
    <t>26</t>
  </si>
  <si>
    <t>02991</t>
  </si>
  <si>
    <t>OSTATNÍ POŽADAVKY - INFORMAČNÍ TABULE</t>
  </si>
  <si>
    <t>dle pokynů TDI</t>
  </si>
  <si>
    <t>na obou stranách mostu</t>
  </si>
  <si>
    <t>položka zahrnuje: 
- dodání a osazení informačních tabulí v předepsaném provedení a množství s obsahem předepsaným zadavatelem 
- veškeré nosné a upevňovací konstrukce 
- základové konstrukce včetně nutných zemních prací 
- demontáž a odvoz po skončení platnosti 
- případně nutné opravy poškozených čátí během platnosti</t>
  </si>
  <si>
    <t>Zemní práce</t>
  </si>
  <si>
    <t>27</t>
  </si>
  <si>
    <t>112018</t>
  </si>
  <si>
    <t>KÁCENÍ STROMŮ D KMENE DO 0,5M S ODSTRANĚNÍM PAŘEZŮ, ODVOZ DO 20KM</t>
  </si>
  <si>
    <t>na levobřežní straně na vtoku a výtoku 3=3,000 [A]</t>
  </si>
  <si>
    <t>Kácení stromů se měří v [ks] poražených stromů (průměr stromů se měří v místě řezu) a zahrnuje zejména: 
- poražení stromu a osekání větví 
- spálení větví na hromadách nebo štěpkování 
- dopravu a uložení kmenů, případné další práce s nimi dle pokynů zadávací dokumentace 
Odstranění pařezů se měří v [ks] vytrhaných nebo vykopaných pařezů a zahrnuje zejména: 
- vytrhání nebo vykopání pařezů 
- veškeré zemní práce spojené s odstraněním pařezů 
- dopravu a uložení pařezů, případně další práce s nimi dle pokynů zadávací dokumentace 
- zásyp jam po pařezech</t>
  </si>
  <si>
    <t>28</t>
  </si>
  <si>
    <t>112038</t>
  </si>
  <si>
    <t>KÁCENÍ STROMŮ D KMENE PŘES 0,9M S ODSTR PAŘEZŮ, ODVOZ DO 20KM</t>
  </si>
  <si>
    <t>na pravobřežní straně na vtoku u chodníku 1=1,000 [A]</t>
  </si>
  <si>
    <t>29</t>
  </si>
  <si>
    <t>113138</t>
  </si>
  <si>
    <t>ODSTRANĚNÍ KRYTU ZPEVNĚNÝCH PLOCH S ASFALT POJIVEM, ODVOZ DO 20KM</t>
  </si>
  <si>
    <t>vhodnost pro zpětné použití posoudí TDI</t>
  </si>
  <si>
    <t>kryt chodníků na mostě i předpolí (nelze frézovat, nedoststečná únosnost) 1.8*0.1*(40.0+51.0)=16,380 [A]</t>
  </si>
  <si>
    <t>Položka zahrnuje veškerou manipulaci s vybouranou sutí a s vybouranými hmotami vč. uložení na skládku. Nezahrnuje poplatek za skládku, který se vykazuje v položce 0141** (s výjimkou malého množství bouraného materiálu, kde je možné poplatek zahrnout do jednotkové ceny bourání – tento fakt musí být uveden v doplňujícím textu k položce).</t>
  </si>
  <si>
    <t>30</t>
  </si>
  <si>
    <t>113178</t>
  </si>
  <si>
    <t>ODSTRAN KRYTU ZPEVNĚNÝCH PLOCH Z DLAŽEB KOSTEK, ODVOZ DO 20KM</t>
  </si>
  <si>
    <t>uskladnění dle dispozic TDI</t>
  </si>
  <si>
    <t>dlažba původní vozovky 45.0*7.0*0.1=31,500 [A]</t>
  </si>
  <si>
    <t>31</t>
  </si>
  <si>
    <t>113318</t>
  </si>
  <si>
    <t>ODSTRANĚNÍ PODKLADU ZPEVNĚNÝCH PLOCH ZE STABIL ZEMINY, ODVOZ DO 20KM</t>
  </si>
  <si>
    <t>cementová satbilizace původní vozovky 45.0*7*0.1=31,500 [A]</t>
  </si>
  <si>
    <t>32</t>
  </si>
  <si>
    <t>113328</t>
  </si>
  <si>
    <t>ODSTRAN PODKL ZPEVNĚNÝCH PLOCH Z KAMENIVA NESTMEL, ODVOZ DO 20KM</t>
  </si>
  <si>
    <t>štěrkové vrstvy původní vozovky 45.0*7.0*0.2=63,000 [A] 
štěrkové vrstvy pod chodníky 10.0*2.0*0.2*4=16,000 [B] 
Celkem: A+B=79,000 [C]</t>
  </si>
  <si>
    <t>33</t>
  </si>
  <si>
    <t>113338</t>
  </si>
  <si>
    <t>ODSTRAN PODKL ZPEVNĚNÝCH PLOCH S ASFALT POJIVEM, ODVOZ DO 20KM</t>
  </si>
  <si>
    <t>obalované kamenivo původní vozovky 45.0*7.0*0.1=31,500 [A]</t>
  </si>
  <si>
    <t>34</t>
  </si>
  <si>
    <t>113348</t>
  </si>
  <si>
    <t>ODSTRAN PODKL ZPEVNĚNÝCH PLOCH S CEM POJIVEM, ODVOZ DO 20KM</t>
  </si>
  <si>
    <t>betonové lože původní dlažby 45.0*7.0*0.1=31,500 [A]</t>
  </si>
  <si>
    <t>35</t>
  </si>
  <si>
    <t>113514</t>
  </si>
  <si>
    <t>ODSTRANĚNÍ ZÁHONOVÝCH OBRUBNÍKŮ, ODVOZ DO 5KM</t>
  </si>
  <si>
    <t>M</t>
  </si>
  <si>
    <t>obruby podél chodníků na předpolích 10.0*4=40,000 [A]</t>
  </si>
  <si>
    <t>36</t>
  </si>
  <si>
    <t>113534</t>
  </si>
  <si>
    <t>ODSTRANĚNÍ CHODNÍKOVÝCH KAMENNÝCH OBRUBNÍKŮ, ODVOZ DO 5KM</t>
  </si>
  <si>
    <t>chodníkové obruby na předepolích 10.0*4=40,000 [A]</t>
  </si>
  <si>
    <t>37</t>
  </si>
  <si>
    <t>113728</t>
  </si>
  <si>
    <t>FRÉZOVÁNÍ ZPEVNĚNÝCH PLOCH ASFALTOVÝCH, ODVOZ DO 20KM</t>
  </si>
  <si>
    <t>obrusná vrstva vozovky na mostě a předpolí 45.0*7.0*0.1=31,500 [A]</t>
  </si>
  <si>
    <t>38</t>
  </si>
  <si>
    <t>113769</t>
  </si>
  <si>
    <t>FRÉZOVÁNÍ DRÁŽKY PRŮŘEZU PŘES 1200MM2 V ASFALTOVÉ VOZOVCE</t>
  </si>
  <si>
    <t>drážky pro EMZ 15.0*2=30,000 [A]</t>
  </si>
  <si>
    <t>Položka zahrnuje veškerou manipulaci s vybouranou sutí a s vybouranými hmotami vč. uložení na skládku.</t>
  </si>
  <si>
    <t>39</t>
  </si>
  <si>
    <t>11511</t>
  </si>
  <si>
    <t>ČERPÁNÍ VODY DO 500 L/MIN</t>
  </si>
  <si>
    <t>HOD</t>
  </si>
  <si>
    <t>pro provádění základů opěr 2*7*24=336,000 [A]</t>
  </si>
  <si>
    <t>Položka čerpání vody na povrchu zahrnuje i potrubí, pohotovost záložní čerpací soupravy a zřízení čerpací jímky. Součástí položky je také následná demontáž a likvidace těchto zařízení</t>
  </si>
  <si>
    <t>40</t>
  </si>
  <si>
    <t>121108</t>
  </si>
  <si>
    <t>SEJMUTÍ ORNICE NEBO LESNÍ PŮDY S ODVOZEM DO 20KM</t>
  </si>
  <si>
    <t>odvoz na mezideponii pro zpětné použití</t>
  </si>
  <si>
    <t>podél křídel mostu 10.0*3.5*4*0.2=28,000 [A] 
v místě nového chodníku k přechodu 25.0*1.5*0.2=7,500 [B] 
v místě provizorního sjezdu pod most 25.0*3.0*0.2=15,000 [C] 
v místě provizorní pěší cesty k lávce (9.0+18.0)*2.5*0.2=13,500 [D] 
Celkem: A+B+C+D=64,000 [E]</t>
  </si>
  <si>
    <t>položka zahrnuje sejmutí ornice bez ohledu na tloušťku vrstvy a její vodorovnou dopravu 
nezahrnuje uložení na trvalou skládku</t>
  </si>
  <si>
    <t>41</t>
  </si>
  <si>
    <t>131838</t>
  </si>
  <si>
    <t>HLOUBENÍ JAM ZAPAŽ I NEPAŽ TŘ. II, ODVOZ DO 20KM</t>
  </si>
  <si>
    <t>výkop za opěrami 4.0*1.0*12.0*2=96,000 [A] 
výkop nad klenbami 7.0*1.0*24.0=168,000 [B] 
výkop pro základy nových opěr 3.7*14.0*0.7*2=72,520 [C] 
výkop pro založení nátokových zídek 5.0*0.8*1.0*4=16,000 [D] 
Celkem: A+B+C+D=352,520 [E]</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</si>
  <si>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svahování a přesvah. svahů do konečného tvaru, výměna hornin v podloží a v pláni znehodnocené klimatickými vlivy 
- eventuelně nutné druhotné rozpojení odstřelené horniny 
- ruční vykopávky, odstranění kořenů a napadávek 
- pažení, vzepření a rozepření vč. přepažování (vyjma štětových stěn) 
- úpravu, ochranu a očištění dna, základové spáry, stěn a svahů 
- odvedení nebo obvedení vody v okolí výkopiště a ve výkopišti 
- třídění výkopku 
- veškeré pomocné konstrukce umožňující provedení vykopávky (příjezdy, sjezdy, nájezdy, lešení, podpěr. konstr., přemostění, zpevněné plochy, zakrytí a pod.) 
- nezahrnuje uložení zeminy (na skládku, do násypu) ani poplatky za skládku, vykazují se v položce č.0141**</t>
  </si>
  <si>
    <t>42</t>
  </si>
  <si>
    <t>173103</t>
  </si>
  <si>
    <t>ZEMNÍ KRAJNICE A DOSYPÁVKY SE ZHUT DO 100% PS</t>
  </si>
  <si>
    <t>obsyp vnějších křídel 5.5*3.0*3.0/2*4=99,000 [A]</t>
  </si>
  <si>
    <t>položka zahrnuje: 
- kompletní provedení zemní konstrukce vč. výběru vhodného materiálu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 svahování, hutnění a uzavírání povrchů svahů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</si>
  <si>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43</t>
  </si>
  <si>
    <t>18220</t>
  </si>
  <si>
    <t>ROZPROSTŘENÍ ORNICE VE SVAHU</t>
  </si>
  <si>
    <t>položka zahrnuje: 
nutné přemístění ornice z dočasných skládek vzdálených do 50m 
rozprostření ornice v předepsané tloušťce ve svahu přes 1:5</t>
  </si>
  <si>
    <t>44</t>
  </si>
  <si>
    <t>18242</t>
  </si>
  <si>
    <t>ZALOŽENÍ TRÁVNÍKU HYDROOSEVEM NA ORNICI</t>
  </si>
  <si>
    <t>podél křídel mostu 10.0*3.5*4=140,000 [A] 
v místě nového chodníku k přechodu 25.0*1.5=37,500 [B] 
v místě provizorního sjezdu pod most 25.0*3.0=75,000 [C] 
v místě provizorní pěší cesty k lávce (9.0+18.0)*2.5=67,500 [D] 
Celkem: A+B+C+D=320,000 [E]</t>
  </si>
  <si>
    <t>Zahrnuje dodání předepsané travní směsi, hydroosev na ornici, zalévání, první pokosení, to vše bez ohledu na sklon terénu</t>
  </si>
  <si>
    <t>45</t>
  </si>
  <si>
    <t>18247</t>
  </si>
  <si>
    <t>OŠETŘOVÁNÍ TRÁVNÍKU</t>
  </si>
  <si>
    <t>Zahrnuje pokosení se shrabáním, naložení shrabků na dopravní prostředek, s odvozem a se složením, to vše bez ohledu na sklon terénu 
zahrnuje nutné zalití a hnojení</t>
  </si>
  <si>
    <t>46</t>
  </si>
  <si>
    <t>184B17</t>
  </si>
  <si>
    <t>VYSAZOVÁNÍ STROMŮ LISTNATÝCH S BALEM OBVOD KMENE DO 20CM, PODCHOZÍ VÝŠ MIN 2,4M</t>
  </si>
  <si>
    <t>náhradní výsadba, polohu upřesní TDI</t>
  </si>
  <si>
    <t>Položka vysazování stromů zahrnuje i hloubení jamek (min. rozměry pro stromy min. 1,5 násobek balu výpěstku) s event. výměnou půdy, s hnojením anorganickým hnojivem a přídavkem organického hnojiva min. 5kg pro stromy, zálivku, kůly, chráničky ke stromům nebo ochrana stromů nátěrem a pod. 
Obvod kmene se měří ve výšce 1,00m nad zemí. 
položka zahrnuje veškerý materiál, výrobky a polotovary, včetně mimostaveništní a vnitrostaveništní dopravy (rovněž přesuny), včetně naložení a složení, případně s uložením</t>
  </si>
  <si>
    <t>Základy</t>
  </si>
  <si>
    <t>47</t>
  </si>
  <si>
    <t>21263</t>
  </si>
  <si>
    <t>TRATIVODY KOMPLET Z TRUB Z PLAST HMOT DN DO 150MM</t>
  </si>
  <si>
    <t>kruhová tuhost min.SN8</t>
  </si>
  <si>
    <t>drenáž za opěrami (17.0+2*2.5)*2=44,000 [A]</t>
  </si>
  <si>
    <t>Položka platí pro kompletní konstrukce trativodů a zahrnuje zejména: 
- výkop rýhy předepsaného tvaru v dané třídě těžitelnosti, výplň, zásyp trativodu včetně dopravy, uložení přebytečného materiálu, dodávky předepsaného materiálu pro výplň a zásyp 
- zřízení spojovací vrstvy 
- zřízení podkladu a lože trativodu z předepsaného materiálu 
- dodávka a uložení trativodu předepsaného materiálu a profilu 
- obsyp trativodu předepsaným materiálem 
- ukončení trativodu zaústěním do potrubí nebo vodoteče, případně vybudování ukončujícího objektu (kapličky) dle VL 
- veškerý materiál, výrobky a polotovary, včetně mimostaveništní a vnitrostaveništní dopravy 
- nezahrnuje opláštění z geotextilie, fólie</t>
  </si>
  <si>
    <t>48</t>
  </si>
  <si>
    <t>224325</t>
  </si>
  <si>
    <t>PILOTY ZE ŽELEZOBETONU C30/37</t>
  </si>
  <si>
    <t>zkrácení dle skutečné hloubky vetknutí</t>
  </si>
  <si>
    <t>piloty pod základy opěr 3.14*0.9^2/4*4.0*12=30,521 [A]</t>
  </si>
  <si>
    <t>položka zahrnuje: 
-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 
- objem betonu pro přebetonování a nadbetonování, který se nepřičítá ke stanovenému objemu výplně piloty 
- ukončení piloty pod ústím vrtu a vyplnění zbývající části sypaninou nebo kamenivem 
- odbourání a odstranění znehodnocené části výplně a úprava hlavy piloty před výstavbou další konstrukční části 
- zřízení výplně piloty pod hladinou vody 
- veškerý materiál, výrobky a polotovary, včetně mimostaveništní a vnitrostaveništní dopravy 
- nezahrnuje dodání a osazení výztuže, nezahrnuje vrty</t>
  </si>
  <si>
    <t>49</t>
  </si>
  <si>
    <t>224365</t>
  </si>
  <si>
    <t>VÝZTUŽ PILOT Z OCELI 10505, B500B</t>
  </si>
  <si>
    <t>T</t>
  </si>
  <si>
    <t>odhad stupně vyztužení: 
piloty pod základy opěr 3.14*0.9^2/4*4.0*12*0.015*7.85=3,594 [A]</t>
  </si>
  <si>
    <t>položka zahrnuje: 
- veškerý materiál, výrobky a polotovary, včetně mimostaveništní a vnitrostaveništní dopravy 
- dodání betonářské výztuže v požadované kvalitě, stříhání, řezání, ohýbání a spojování do všech požadovaných tvarů (vč. armakošů) a uložení s požadovaným zajištěním polohy a krytí výztuže betonem 
- veškeré svary nebo jiné spoje výztuže 
- pomocné konstrukce a práce pro osazení a upevnění výztuže 
- zednické výpomoci pro montáž betonářské výztuže 
- úpravy výztuže pro osazení doplňkových konstrukcí 
- ochranu výztuže do doby jejího zabetonování 
- úpravy výztuže pro zřízení kotevních prvků, závěsných ok a doplňkových konstrukcí 
- veškerá opatření pro zajištění soudržnosti výztuže a betonu 
- vodivé propojení výztuže, které je součástí ochrany konstrukce proti vlivům bludných proudů, vyvedení do měřících skříní nebo míst pro měření bludných proudů (vlastní měřící skříně se uvádějí položkami SD 74) 
- povrchovou antikorozní úpravu výztuže 
- separaci výztuže 
- osazení měřících zařízení a úpravy pro ně 
- osazení měřících skříní nebo míst pro měření bludných proudů</t>
  </si>
  <si>
    <t>50</t>
  </si>
  <si>
    <t>261612</t>
  </si>
  <si>
    <t>VRTY PRO KOTVENÍ A INJEKTÁŽ TŘ VI NA POVRCHU D DO 16MM</t>
  </si>
  <si>
    <t>včetně kotevního tmelu</t>
  </si>
  <si>
    <t>pro kotvení zábradlí (10+2*3)*2*4*0.15=19,200 [A]</t>
  </si>
  <si>
    <t>položka zahrnuje: 
přemístění, montáž a demontáž vrtných souprav 
svislou dopravu zeminy z vrtu 
vodorovnou dopravu zeminy bez uložení na skládku 
případně nutné pažení dočasné (včetně odpažení) i trvalé</t>
  </si>
  <si>
    <t>51</t>
  </si>
  <si>
    <t>261613</t>
  </si>
  <si>
    <t>VRTY PRO KOTVENÍ A INJEKTÁŽ TŘ VI NA POVRCHU D DO 25MM</t>
  </si>
  <si>
    <t>pro kotvení konzol IS 7*2*4*0.2=11,200 [A]</t>
  </si>
  <si>
    <t>52</t>
  </si>
  <si>
    <t>261614</t>
  </si>
  <si>
    <t>VRTY PRO KOTVENÍ A INJEKTÁŽ TŘ VI NA POVRCHU D DO 35MM</t>
  </si>
  <si>
    <t>pro kotvy říms 19*4*0.2=15,200 [A]</t>
  </si>
  <si>
    <t>53</t>
  </si>
  <si>
    <t>261615</t>
  </si>
  <si>
    <t>VRTY PRO KOTVENÍ A INJEKTÁŽ NA POVRCHU TŘ. VI D DO 50MM</t>
  </si>
  <si>
    <t>včetně kotevního plastbetonu</t>
  </si>
  <si>
    <t>pro kotvení vodících ložisek 4*2*0.25=2,000 [A]</t>
  </si>
  <si>
    <t>54</t>
  </si>
  <si>
    <t>264341</t>
  </si>
  <si>
    <t>VRTY PRO PILOTY TŘ. III D DO 1000MM</t>
  </si>
  <si>
    <t>vrchní část pilot včetně hluchého vrtání sypaninou 4.0*12=48,000 [A]</t>
  </si>
  <si>
    <t>položka zahrnuje: 
- zřízení vrtu, svislou a vodorovnou dopravu zeminy bez uložení na skládku, vrtací práce zapaž. i nepaž. vrtu 
- čerpání vody z vrtu, vyčištění vrtu 
- zabezpečení vrtacích prací 
- dopravu, nájem, provoz a přemístění, montáž a demontáž vrtacích zařízení a dalších mechanismů 
- lešení a podpěrné konstrukce pro práci a manipulaci s vrtacím zařízení a dalších mechanismů 
- vrtací plošiny vč. zemních prací, zpevnění, odvodnění a pod. 
- v případě zapažení dočasnými pažnicemi jejich opotřebení 
- v případě zapažení suspenzí veškeré hospodaření s ní 
- nezahrnuje zapažení trvalými pažnicemi 
- nezahrnuje uložení zeminy na skládku a poplatek za skládku 
nevykazuje se hluché vrtání</t>
  </si>
  <si>
    <t>55</t>
  </si>
  <si>
    <t>264441</t>
  </si>
  <si>
    <t>VRTY PRO PILOTY TŘ. IV D DO 1000MM</t>
  </si>
  <si>
    <t>spodní část pilot vetknutá do R4-R3 1.0*12=12,000 [A]</t>
  </si>
  <si>
    <t>56</t>
  </si>
  <si>
    <t>272325</t>
  </si>
  <si>
    <t>ZÁKLADY ZE ŽELEZOBETONU DO C30/37</t>
  </si>
  <si>
    <t>základy opěr 1.95*0.85*13.2*2=43,758 [A]</t>
  </si>
  <si>
    <t>-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t>
  </si>
  <si>
    <t>57</t>
  </si>
  <si>
    <t>272365</t>
  </si>
  <si>
    <t>VÝZTUŽ ZÁKLADŮ Z OCELI 10505, B500B</t>
  </si>
  <si>
    <t>odhad stupně vyztužení: 
základy opěr 1.95*0.85*13.2*2*0.015*7.85=5,153 [A]</t>
  </si>
  <si>
    <t>Položka zahrnuje veškerý materiál, výrobky a polotovary, včetně mimostaveništní a vnitrostaveništní dopravy (rovněž přesuny), včetně naložení a složení, případně s uložením 
- dodání betonářské výztuže v požadované kvalitě, stříhání, řezání, ohýbání a spojování do všech požadovaných tvarů (vč. armakošů) a uložení s požadovaným zajištěním polohy a krytí výztuže betonem, 
- veškeré svary nebo jiné spoje výztuže, 
- pomocné konstrukce a práce pro osazení a upevnění výztuže, 
- zednické výpomoci pro montáž betonářské výztuže, 
- úpravy výztuže pro osazení doplňkových konstrukcí, 
- ochranu výztuže do doby jejího zabetonování, 
- úpravy výztuže pro zřízení železobetonových kloubů, kotevních prvků, závěsných ok a doplňkových konstrukcí, 
- veškerá opatření pro zajištění soudržnosti výztuže a betonu, 
- vodivé propojení výztuže, které je součástí ochrany konstrukce proti vlivům bludných proudů, vyvedení do měřících skříní nebo míst pro měření bludných proudů (vlastní měřící skříně se uvádějí položkami SD 74), 
- povrchovou antikorozní úpravu výztuže, 
- separaci výztuže, 
- osazení měřících zařízení a úpravy pro ně, 
- osazení měřících skříní nebo míst pro měření bludných proudů.</t>
  </si>
  <si>
    <t>Svislé konstrukce</t>
  </si>
  <si>
    <t>58</t>
  </si>
  <si>
    <t>317325</t>
  </si>
  <si>
    <t>ŘÍMSY ZE ŽELEZOBETONU DO C30/37</t>
  </si>
  <si>
    <t>vnější i vnitřní římsy (0.45+0.5+0.5)*0.25*2*29.5=21,388 [A]</t>
  </si>
  <si>
    <t>položka zahrnuje:  
-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t>
  </si>
  <si>
    <t>59</t>
  </si>
  <si>
    <t>317365</t>
  </si>
  <si>
    <t>VÝZTUŽ ŘÍMS Z OCELI 10505, B500B</t>
  </si>
  <si>
    <t>odhad stupně vyztužení: 
vnější i vnitřní římsy (0.45+0.5+0.5)*0.25*2*29.5*0.03*7.85=5,037 [A]</t>
  </si>
  <si>
    <t>položka zahrnuje:  
- dodání betonářské výztuže v požadované kvalitě, stříhání, řezání, ohýbání a spojování do všech požadovaných tvarů (vč. armakošů) a uložení s požadovaným zajištěním polohy a krytí výztuže betonem, 
- veškeré svary nebo jiné spoje výztuže, 
- pomocné konstrukce a práce pro osazení a upevnění výztuže, 
- zednické výpomoci pro montáž betonářské výztuže, 
- úpravy výztuže pro osazení doplňkových konstrukcí, 
- ochranu výztuže do doby jejího zabetonování, 
- úpravy výztuže pro zřízení železobetonových kloubů, kotevních prvků, závěsných ok a doplňkových konstrukcí, 
- veškerá opatření pro zajištění soudržnosti výztuže a betonu, 
- vodivé propojení výztuže, které je součástí ochrany konstrukce proti vlivům bludných proudů, vyvedení do měřících skříní nebo míst pro měření bludných proudů (vlastní měřící skříně se uvádějí položkami SD 74) 
- povrchovou antikorozní úpravu výztuže, 
- separaci výztuže, 
- osazení měřících zařízení a úpravy pro ně, 
- osazení měřících skříní nebo míst pro měření bludných proudů.</t>
  </si>
  <si>
    <t>60</t>
  </si>
  <si>
    <t>327211</t>
  </si>
  <si>
    <t>ZDI OPĚRNÉ, ZÁRUBNÍ, NÁBŘEŽNÍ Z LOMOVÉHO KAMENE NA SUCHO</t>
  </si>
  <si>
    <t>masivní monobloky hmotnosti min.200kg včetně vyklínování, případné uložení do kontaktní vrstvy cementové malty posoudí TDI podle tvaru monobloků</t>
  </si>
  <si>
    <t>nátokové zídky 5.0*1.0*2.0*4=40,000 [A]</t>
  </si>
  <si>
    <t>položka zahrnuje dodávku a osazení lomového kamene, jeho výběr a případnou úpravu</t>
  </si>
  <si>
    <t>61</t>
  </si>
  <si>
    <t>333325</t>
  </si>
  <si>
    <t>MOSTNÍ OPĚRY A KŘÍDLA ZE ŽELEZOVÉHO BETONU DO C30/37</t>
  </si>
  <si>
    <t>dříky opěr 1.45*(1.9+2.4)*13.2=82,302 [A] 
vnější křídla 0.5*(0.85+3.0)/2*5.0*4=19,250 [B] 
vnitřní křídla a náběhy 0.6*(2.2+4.6)/2*2.9*4=23,664 [C] 
závěrné zídky 0.3*0.8*13.2*2=6,336 [D] 
Celkem: A+B+C+D=131,552 [E]</t>
  </si>
  <si>
    <t>-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t>
  </si>
  <si>
    <t>62</t>
  </si>
  <si>
    <t>333365</t>
  </si>
  <si>
    <t>VÝZTUŽ MOSTNÍCH OPĚR A KŘÍDEL Z OCELI 10505, B500B</t>
  </si>
  <si>
    <t>odhad stupně vyztužení: 
dříky opěr 1.45*(1.9+2.4)*13.2*0.02*7.85=12,921 [A] 
vnější křídla 0.5*(0.85+3.0)/2*5.0*4*0.02*7.85=3,022 [B] 
vnitřní křídla a náběhy 0.6*(2.2+4.6)/2*2.9*4*0.02*7.85=3,715 [C] 
závěrné zídky 0.3*0.8*13.2*2*0.025*7.85=1,243 [D] 
Celkem: A+B+C+D=20,901 [E]</t>
  </si>
  <si>
    <t>Vodorovné konstrukce</t>
  </si>
  <si>
    <t>63</t>
  </si>
  <si>
    <t>422335</t>
  </si>
  <si>
    <t>MOSTNÍ NOSNÉ TRÁM KONSTR Z PŘEDPJ BET DO C30/37</t>
  </si>
  <si>
    <t>parapetní trámy 0.6*1.9*19.0*2=43,320 [A] 
spodní konzoly pod parapetními trámy 2.0*(0.5+0.2)/2*2*2*19.0=53,200 [B] 
mezipodporové příčníky 0.45*0.358*5.85*9=8,482 [C] 
podporové příčníky 1.0*0.5*5.82*2=5,820 [D] 
deska mostovky mezi konzolami parapetních trámů 4.0*19.0*0.2=15,200 [E] 
Celkem: A+B+C+D+E=126,022 [F]</t>
  </si>
  <si>
    <t>64</t>
  </si>
  <si>
    <t>422365</t>
  </si>
  <si>
    <t>VÝZTUŽ MOSTNÍ TRÁMOVÉ KONSTRUKCE Z OCELI 10505, B500B</t>
  </si>
  <si>
    <t>měkká výztuž</t>
  </si>
  <si>
    <t>odhad stupně vyztužení: 
parapetní trámy 0.6*1.9*19.0*2*0.02*7.85=6,801 [A] 
spodní konzoly pod parapetními trámy 2.0*(0.5+0.2)/2*2*2*19.0*0.025*7.85=10,441 [B] 
mezipodporové příčníky 0.45*0.358*5.85*9*0.03*7.85=1,997 [C] 
podporové příčníky 1.0*0.5*5.82*2*0.035*7.85=1,599 [D] 
deska mostovky mezi konzolami parapetních trámů 4.0*19.0*0.2*0.03*7.85=3,580 [E] 
Celkem: A+B+C+D+E=24,418 [F]</t>
  </si>
  <si>
    <t>Položka zahrnuje veškerý materiál, výrobky a polotovary, včetně mimostaveništní a vnitrostaveništní dopravy (rovněž přesuny), včetně naložení a složení, případně s uložením 
- dodání betonářské výztuže v požadované kvalitě, stříhání, řezání, ohýbání a spojování do všech požadovaných tvarů (vč. armakošů) a uložení s požadovaným zajištěním polohy a krytí výztuže betonem, 
- veškeré svary nebo jiné spoje výztuže, 
- pomocné konstrukce a práce pro osazení a upevnění výztuže, 
- zednické výpomoci pro montáž betonářské výztuže, 
- úpravy výztuže pro osazení doplňkových konstrukcí, 
- ochranu výztuže do doby jejího zabetonování, 
- úpravy výztuže pro zřízení železobetonových kloubů, kotevních prvků, závěsných ok a doplňkových konstrukcí, 
- veškerá opatření pro zajištění soudržnosti výztuže a betonu, 
- vodivé propojení výztuže, které je součástí ochrany konstrukce proti vlivům bludných proudů, vyvedení do měřících skříní nebo míst pro měření bludných proudů (vlastní měřící skříně se uvádějí položkami SD 74. 
- povrchovou antikorozní úpravu výztuže, 
- separaci výztuže, 
- osazení měřících zařízení a úpravy pro ně, 
- osazení měřících skříní nebo míst pro měření bludných proudů.</t>
  </si>
  <si>
    <t>65</t>
  </si>
  <si>
    <t>422373</t>
  </si>
  <si>
    <t>VÝZTUŽ MOST NOSNÉ TRÁM KONSTR PŘEDP Z LAN PRO VNITŘ PŘEDPJ</t>
  </si>
  <si>
    <t>včetně kabelových kanálk, kotev, předpínáíní na stavbě</t>
  </si>
  <si>
    <t>Odhad hmotnosti: 
devatenáctilanové kabely 19xLs15.7 2*3*19.0*0.028=3,192 [A] 
předpínací kotvy dle systému sobdodavatele 12*0.2=2,400 [B] 
Celkem: A+B=5,592 [C]</t>
  </si>
  <si>
    <t>- dodání předpínací výztuže, kotev, spojek a dalšího potřebného materiálu  v požadované kvalitě pro zavedení  předpětí,  včetně  nutného  prodloužení  pro  zakotvení, 
- uložení  v požadovaném  tvaru  a prostoru,  případně protažení výztuže kabelovými kanálky včetně zřízení kabelových  podpor  v dostatečném  množství,  upevnění výztuže s požadovaným zajištěním polohy a krytí betonem, 
- osazení kotev, spojek a dalšího potřebného materiálu, 
- předepnutí výztuže  vč.  veškerého  nutného  předpínacího  zařízení,  i  po  etapách  dle  požadovaného postupu  a  její  ukotvení, vyhotovení všech požadovaných dokladů a protokolů a provedení všech požadovaných kontrol, 
- zřízení  kabelových kanálků, případně kabelových trub, vč. odvzdušňovacích a injektážních trubiček, čištění, utěsnění a injektáž kanálků nebo trub včetně dodání injektážní hmoty dle projektu a obetonování kotev, 
- ochrana výztuže do doby jejího zabetonování, 
 nebo zainjektování, 
- vodivé  propojení  výztuže, která je součástí ochrany konstrukce  proti vlivům bludných proudů, vyvedení do měřících skříní nebo míst., osazení měřících skříní nebo míst pro měření bludných proudů 
- povrchovou antikorozní úpravu výztuže, 
- separaci výztuže,</t>
  </si>
  <si>
    <t>66</t>
  </si>
  <si>
    <t>42863</t>
  </si>
  <si>
    <t>MOSTNÍ LOŽISKA ELASTOMEROVÁ PRO ZATÍŽ DO 5,0MN</t>
  </si>
  <si>
    <t>elastomerová ložiska všesměrně pohyblivá 2*2=4,000 [A]</t>
  </si>
  <si>
    <t>- výrobní dokumentaci, jde-li o ložisko individuálně vyráběné 
- dodání kompletních ložisek požadované kvality 
- přípravu, očištění a úpravy úložných ploch 
- osazení ložisek podle předepsaného technologického předpisu bez ohledu na způsob uložení a kotvení 
- uložení do malty jakéhokoliv druhu včetně dodávky této malty 
- uložení na plastické vložky nebo maltu včetně dodávky této vložky nebo malty 
- uložení na vrstvu plastbetonové malty nebo podobné vrstvy jako ochranu proti průchodu bludných proudů 
- vyplnění kotevních otvorů 
- lešení a podpěrné konstrukce 
- tmelení, těsnění a výplně spar 
- nastavení ložisek a odborná prohlídka 
- dočasné zpevnění nebo naopak dočasné uvolnění ložisek 
- opatření ložisek znakem výrobce a typovým číslem 
- úpravy, očištění a ošetření okolí ložisek 
- přiměřeným způsobem je nutné zahrnout ustanovení pro TMCH 94 pro kovové konstrukce.</t>
  </si>
  <si>
    <t>67</t>
  </si>
  <si>
    <t>42880</t>
  </si>
  <si>
    <t>MOSTNÍ LOŽISKA VODÍCÍ</t>
  </si>
  <si>
    <t>pevné přídržné FE300 a vodící ložisko FU100 1+1=2,000 [A]</t>
  </si>
  <si>
    <t>68</t>
  </si>
  <si>
    <t>451114</t>
  </si>
  <si>
    <t>PODKL A VÝPLŇ VRSTVY Z DÍLCŮ BETON DO C25/30</t>
  </si>
  <si>
    <t>zřízení a odstranění</t>
  </si>
  <si>
    <t>provizorní podpory provizorní přeložky teplovodu mimo koryto např. z bloků či panelů včetně kotevních přípravků 1.0*1.5*1.0*4=6,000 [A]</t>
  </si>
  <si>
    <t>- dodání dílce požadovaného tvaru a vlastností, jeho skladování, doprava a osazení do definitivní polohy, včetně komplexní technologie výroby a montáže dílců, ošetření a ochrana dílců,  
- u dílců železobetonových a předpjatých veškerá výztuž, případně i tuhé kovové prvky a závěsná oka,  
- úpravy a zařízení pro uložení a transport dílce,  
- veškeré požadované úpravy dílců, včetně doplňkových konstrukcí a vybavení,  
- sestavení dílce na stavbě včetně montážních zařízení, plošin a prahů a pod.,  
- výplň, těsnění a tmelení spár a spojů,  
- očištění a ošetření úložných ploch,  
- zednické výpomoce pro montáž dílců,  
- označení dílce výrobním štítkem nebo jiným způsobem,  
- úpravy dílce pro dodržení požadované přesnosti jeho osazení, včetně případných měření,  
- veškerá zařízení pro zajištění stability v každém okamžiku,  
- další práce dané případně specifikací k příslušnému prefabrik. dílci (úprava pohledových ploch, příp. rubových ploch, osazení měřících zařízení, zkoušení a měření dílců a pod.).</t>
  </si>
  <si>
    <t>69</t>
  </si>
  <si>
    <t>451313</t>
  </si>
  <si>
    <t>PODKLADNÍ A VÝPLŇOVÉ VRSTVY Z PROSTÉHO BETONU C16/20</t>
  </si>
  <si>
    <t>pod základy opěr 2.35*0.2*13.6*2=12,784 [A]</t>
  </si>
  <si>
    <t>-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t>
  </si>
  <si>
    <t>70</t>
  </si>
  <si>
    <t>457313</t>
  </si>
  <si>
    <t>VYROVNÁVACÍ A SPÁDOVÝ PROSTÝ BETON C16/20</t>
  </si>
  <si>
    <t>pod drenáží za opěrami 1.0*0.3*15.0*2=9,000 [A]</t>
  </si>
  <si>
    <t>71</t>
  </si>
  <si>
    <t>458312</t>
  </si>
  <si>
    <t>VÝPLŇ ZA OPĚRAMI A ZDMI Z PROST BETONU DO C12/15</t>
  </si>
  <si>
    <t>před a za základy opěr 1.0*0.8*15.0*2*2=48,000 [A]</t>
  </si>
  <si>
    <t>72</t>
  </si>
  <si>
    <t>45852</t>
  </si>
  <si>
    <t>VÝPLŇ ZA OPĚRAMI A ZDMI Z KAMENIVA DRCENÉHO</t>
  </si>
  <si>
    <t>ŠD 16-32</t>
  </si>
  <si>
    <t>obsyp drenáže za opěrami 1.0*0.3*15.0*2=9,000 [A]</t>
  </si>
  <si>
    <t>položka zahrnuje dodávku předepsaného kameniva, mimostaveništní a vnitrostaveništní dopravu a jeho uložení 
není-li v zadávací dokumentaci uvedeno jinak, jedná se o nakupovaný materiál</t>
  </si>
  <si>
    <t>73</t>
  </si>
  <si>
    <t>458523</t>
  </si>
  <si>
    <t>VÝPLŇ ZA OPĚRAMI A ZDMI Z KAMENIVA DRCENÉHO, INDEX ZHUTNĚNÍ ID DO 0,9</t>
  </si>
  <si>
    <t>vhodný materiál s plynulou křivkou zrnitosti, vhodnost místního materiálu z výkopů či odstraněných vozovek posoudí TDI</t>
  </si>
  <si>
    <t>pod přechodovým klínem 1.7*1.2*15.0*2=61,200 [A]</t>
  </si>
  <si>
    <t>74</t>
  </si>
  <si>
    <t>45860</t>
  </si>
  <si>
    <t>VÝPLŇ ZA OPĚRAMI A ZDMI Z MEZEROVITÉHO BETONU</t>
  </si>
  <si>
    <t>přechodový klín za opěrami 4.0*1.5/2*13.2*2=79,200 [A]</t>
  </si>
  <si>
    <t>položka zahrnuje: 
- dodávku mezerovitého betonu předepsané kvality a zásyp se zhutněním včetně mimostaveništní a vnitrostaveništní dopravy</t>
  </si>
  <si>
    <t>75</t>
  </si>
  <si>
    <t>465512</t>
  </si>
  <si>
    <t>DLAŽBY Z LOMOVÉHO KAMENE NA MC</t>
  </si>
  <si>
    <t>těžká kamenná rovnanina do betonu a masivní monobloky jako koncové prahy, vhodnost místního materiálu z demolice posoudí TDI</t>
  </si>
  <si>
    <t>podél paty opěr 1.7*0.4*15.0*2=20,400 [A]</t>
  </si>
  <si>
    <t>položka zahrnuje: 
- nutné zemní práce (svahování, úpravu pláně a pod.) 
- zřízení spojovací vrstvy 
- zřízení lože dlažby z cementové malty předepsané kvality a předepsané tloušťky 
- dodávku a položení dlažby z lomového kamene do předepsaného tvaru 
- spárování, těsnění, tmelení a vyplnění spar MC případně s vyklínováním 
- úprava povrchu pro odvedení srážkové vody 
- nezahrnuje podklad pod dlažbu, vykazuje se samostatně položkami SD 45</t>
  </si>
  <si>
    <t>Komunikace</t>
  </si>
  <si>
    <t>76</t>
  </si>
  <si>
    <t>56110</t>
  </si>
  <si>
    <t>PODKLADNÍ BETON</t>
  </si>
  <si>
    <t>chodník na mostě i předpolí (55.0+70.0)*2.2*0.2=55,000 [A]</t>
  </si>
  <si>
    <t>- dodání směsi v požadované kvalitě 
- očištění podkladu 
- uložení směsi dle předepsaného technologického předpisu a zhutnění vrstvy v předepsané tloušťce 
- zřízení vrstvy bez rozlišení šířky, pokládání vrstvy po etapách, včetně pracovních spar a spojů 
- úpravu napojení, ukončení 
- úpravu dilatačních spar včetně předepsané výztuže 
- nezahrnuje postřiky, nátěry 
- nezahrnuje úpravu povrchu krytu</t>
  </si>
  <si>
    <t>77</t>
  </si>
  <si>
    <t>56310</t>
  </si>
  <si>
    <t>VOZOVKOVÉ VRSTVY Z MECHANICKY ZPEVNĚNÉHO KAMENIVA</t>
  </si>
  <si>
    <t>MZK</t>
  </si>
  <si>
    <t>vozovka na předpolí (13.0+16.0)*7.0*0.2=40,600 [A]</t>
  </si>
  <si>
    <t>- dodání kameniva předepsané kvality a zrnitosti 
- rozprostření a zhutnění vrstvy v předepsané tloušťce 
- zřízení vrstvy bez rozlišení šířky, pokládání vrstvy po etapách 
- nezahrnuje postřiky, nátěry</t>
  </si>
  <si>
    <t>78</t>
  </si>
  <si>
    <t>56330</t>
  </si>
  <si>
    <t>VOZOVKOVÉ VRSTVY ZE ŠTĚRKODRTI</t>
  </si>
  <si>
    <t>ŠDa</t>
  </si>
  <si>
    <t>vozovka na předpolí (13.0+16.0)*7.0*0.25=50,750 [A] 
chodník na předpolí (55.0+70.0-19.0*2)*2.2*0.25=47,850 [B] 
Celkem: A+B=98,600 [C]</t>
  </si>
  <si>
    <t>79</t>
  </si>
  <si>
    <t>572123</t>
  </si>
  <si>
    <t>INFILTRAČNÍ POSTŘIK Z EMULZE DO 1,0KG/M2</t>
  </si>
  <si>
    <t>PIE 0.8kg/m2</t>
  </si>
  <si>
    <t>vozovka na předpolí (13.0+16.0)*7.0=203,000 [A]</t>
  </si>
  <si>
    <t>- dodání všech předepsaných materiálů pro postřiky v předepsaném množství 
- provedení dle předepsaného technologického předpisu 
- zřízení vrstvy bez rozlišení šířky, pokládání vrstvy po etapách 
- úpravu napojení, ukončení</t>
  </si>
  <si>
    <t>80</t>
  </si>
  <si>
    <t>572212</t>
  </si>
  <si>
    <t>SPOJOVACÍ POSTŘIK Z MODIFIK ASFALTU DO 0,5KG/M2</t>
  </si>
  <si>
    <t>PSE 0.3kg/m2</t>
  </si>
  <si>
    <t>vozovka na mostě i předpolí 40.0*7.0=280,000 [A] 
chodník na mostě i předpolí (55.0+70.0)*2.2=275,000 [B] 
Celkem: A+B=555,000 [C]</t>
  </si>
  <si>
    <t>81</t>
  </si>
  <si>
    <t>572223</t>
  </si>
  <si>
    <t>SPOJOVACÍ POSTŘIK Z EMULZE DO 1,0KG/M2</t>
  </si>
  <si>
    <t>PSE 0.4kg/m2</t>
  </si>
  <si>
    <t>82</t>
  </si>
  <si>
    <t>574A01</t>
  </si>
  <si>
    <t>ASFALTOVÝ BETON PRO OBRUSNÉ VRSTVY ACO 8</t>
  </si>
  <si>
    <t>ACO 8</t>
  </si>
  <si>
    <t>chodník na mostě i předpolí (55.0+70.0)*2.2*0.05=13,750 [A]</t>
  </si>
  <si>
    <t>- dodání směsi v požadované kvalitě 
- očištění podkladu 
- uložení směsi dle předepsaného technologického předpisu, zhutnění vrstvy v předepsané tloušťce 
- zřízení vrstvy bez rozlišení šířky, pokládání vrstvy po etapách, včetně pracovních spar a spojů 
- úpravu napojení, ukončení podél obrubníků, dilatačních zařízení, odvodňovacích proužků, odvodňovačů, vpustí, šachet a pod. 
- nezahrnuje postřiky, nátěry 
- nezahrnuje těsnění podél obrubníků, dilatačních zařízení, odvodňovacích proužků, odvodňovačů, vpustí, šachet a pod.</t>
  </si>
  <si>
    <t>83</t>
  </si>
  <si>
    <t>574A04</t>
  </si>
  <si>
    <t>ASFALTOVÝ BETON PRO OBRUSNÉ VRSTVY ACO 11+, 11S</t>
  </si>
  <si>
    <t>ACO 11S</t>
  </si>
  <si>
    <t>obrusná vrstva na mostě i předpolí 40.0*7.0*0.04=11,200 [A] 
vrstva na mostě jako ochrana izolace 19.0*7.0*0.05=6,650 [B] 
Celkem: A+B=17,850 [C]</t>
  </si>
  <si>
    <t>84</t>
  </si>
  <si>
    <t>574C08</t>
  </si>
  <si>
    <t>ASFALTOVÝ BETON PRO LOŽNÍ VRSTVY ACL 22+, 22S</t>
  </si>
  <si>
    <t>ACL 22S</t>
  </si>
  <si>
    <t>vozovka na předpolí (13.0+16.0)*7.0*0.09=18,270 [A]</t>
  </si>
  <si>
    <t>85</t>
  </si>
  <si>
    <t>574F07</t>
  </si>
  <si>
    <t>ASFALTOVÝ BETON PRO PODKLADNÍ VRSTVY MODIFIK ACP 22+, 22S</t>
  </si>
  <si>
    <t>ACP 22S</t>
  </si>
  <si>
    <t>86</t>
  </si>
  <si>
    <t>58920</t>
  </si>
  <si>
    <t>VÝPLŇ SPAR MODIFIKOVANÝM ASFALTEM</t>
  </si>
  <si>
    <t>zálivky podél obrub, říms a parapetních trámů 55.0+70.0+4*19.0=201,000 [A] 
zálivky podél EMZ a v napojení původní vozovky 4*15.0+2*15.0=90,000 [B] 
Celkem: A+B=291,000 [C]</t>
  </si>
  <si>
    <t>položka zahrnuje: 
- dodávku předepsaného materiálu 
- vyčištění a výplň spar tímto materiálem</t>
  </si>
  <si>
    <t>Přidružená stavební výroba</t>
  </si>
  <si>
    <t>87</t>
  </si>
  <si>
    <t>711442</t>
  </si>
  <si>
    <t>IZOLACE MOSTOVEK CELOPLOŠNÁ ASFALTOVÝMI PÁSY S PEČETÍCÍ VRSTVOU</t>
  </si>
  <si>
    <t>NAIP</t>
  </si>
  <si>
    <t>izolace na nk (10% na přesahy) 13.2*19.0*1.1=275,880 [A] 
izolace přetažená na rub opěr (10% na přesahy) 15.0*3.5*2*1.1=115,500 [B] 
Celkem: A+B=391,380 [C]</t>
  </si>
  <si>
    <t>položka zahrnuje: 
- dodání  předepsaného izolačního materiálu 
- očištění a ošetření podkladu, zadávací dokumentace může zahrnout i případné vyspravení 
- zřízení izolace jako kompletního povlaku, případně komplet. soustavy nebo systému podle příslušného  technolog. předpisu 
- zřízení izolace i jednotlivých vrstev po etapách, včetně pracovních spár a spojů 
- úprava u okrajů, rohů, hran, dilatačních i pracovních spojů, kotev, obrubníků, dilatačních zařízení, odvodnění, otvorů, neizolovaných míst a pod. 
- zajištění odvodnění povrchu izolace, včetně odvodnění nejnižších míst, pokud dokumentace pro zadání stavby nestanoví jinak 
- ochrana izolace do doby zřízení definitivní ochranné vrstvy nebo konstrukce 
- úprava, očištění a ošetření prostoru kolem izolace 
- provedení požadovaných zkoušek 
- nezahrnuje ochranné vrstvy, např. litý asfalt, asfaltový beton 
v této položce se vykáže i izolace rámových konstrukcí (mosty, propusty, kolektory)</t>
  </si>
  <si>
    <t>88</t>
  </si>
  <si>
    <t>711502</t>
  </si>
  <si>
    <t>OCHRANA IZOLACE NA POVRCHU ASFALTOVÝMI PÁSY</t>
  </si>
  <si>
    <t>NAIP s AL vložkou</t>
  </si>
  <si>
    <t>pod římsami na nk 0.75*19.0*4=57,000 [A]</t>
  </si>
  <si>
    <t>položka zahrnuje: 
- dodání  předepsaného ochranného materiálu 
- zřízení ochrany izolace</t>
  </si>
  <si>
    <t>89</t>
  </si>
  <si>
    <t>711509</t>
  </si>
  <si>
    <t>OCHRANA IZOLACE NA POVRCHU TEXTILIÍ</t>
  </si>
  <si>
    <t>min.800g/m2</t>
  </si>
  <si>
    <t>na rubu opěr (10% na přesahy) 3.5*15.0*2*1.1=115,500 [A]</t>
  </si>
  <si>
    <t>90</t>
  </si>
  <si>
    <t>78383</t>
  </si>
  <si>
    <t>NÁTĚRY BETON KONSTR TYP S4 (OS-C)</t>
  </si>
  <si>
    <t>ochranný nátěr proti odstřikování solené konunikace, konkrétní typ odsouhalsí TDI a AD</t>
  </si>
  <si>
    <t>parapatní trámy nad úrovní vozovky 25.0*(2*1.2+0.6)*2=150,000 [A]</t>
  </si>
  <si>
    <t>- položka zahrnuje kompletní povlaky (i různobarevné), včetně úpravy podkladu (odmaštění, odstranění starých nátěrů a nečistot) a jeho vyspravení, provedení nátěru předepsaným postupem a splnění všech požadavků daných technologickým předpisem.</t>
  </si>
  <si>
    <t>91</t>
  </si>
  <si>
    <t>7838H</t>
  </si>
  <si>
    <t>NÁTĚRY BETON KONSTR ANTIGRAFITI</t>
  </si>
  <si>
    <t>pouze na příkaz TDI</t>
  </si>
  <si>
    <t>pohledové plochy vnějších říms 30.0*0.5*2=30,000 [A] 
líce opěr 15.0*2.4*2=72,000 [B] 
křídla opěr 2.4*6.5/2*4=31,200 [C] 
parapatní trámy nad úrovní vozovky 25.0*(2*1.2+0.6)*2=150,000 [D] 
Celkem: A+B+C+D=283,200 [E]</t>
  </si>
  <si>
    <t>Potrubí</t>
  </si>
  <si>
    <t>92</t>
  </si>
  <si>
    <t>87434</t>
  </si>
  <si>
    <t>POTRUBÍ Z TRUB PLASTOVÝCH ODPADNÍCH DN DO 200MM</t>
  </si>
  <si>
    <t>kruhová tuhost min.SN 8</t>
  </si>
  <si>
    <t>vyústění uličních vpustí do koryta prostupy skrze opěry a křídla 10.0*2=20,000 [A]</t>
  </si>
  <si>
    <t>položky pro zhotovení potrubí platí bez ohledu na sklon 
zahrnuje: 
- výrobní dokumentaci (včetně technologického předpisu) 
- dodání veškerého trubního a pomocného materiálu  (trouby,  trubky,  tvarovky,  spojovací a těsnící  materiál a pod.), podpěrných, závěsných a upevňovacích prvků, včetně potřebných úprav 
- úprava a příprava podkladu a podpěr, očištění a ošetření podkladu a podpěr 
- zřízení plně funkčního potrubí, kompletní soustavy, podle příslušného technologického předpisu 
- zřízení potrubí i jednotlivých částí po etapách, včetně pracovních spar a spojů, pracovního zaslepení konců a pod. 
- úprava prostupů, průchodů  šachtami a komorami, okolí podpěr a vyústění, zaústění, napojení, vyvedení a upevnění odpad. výustí 
- ochrana potrubí nátěrem (vč. úpravy povrchu), případně izolací, nejsou-li tyto práce předmětem jiné položky 
- úprava, očištění a ošetření prostoru kolem potrubí 
- položky platí pro práce prováděné v prostoru zapaženém i nezapaženém a i v kolektorech, chráničkách 
- položky zahrnují i práce spojené s nutnými obtoky, převáděním a čerpáním vody 
nezahrnuje zkoušky vodotěsnosti a televizní prohlídku</t>
  </si>
  <si>
    <t>93</t>
  </si>
  <si>
    <t>87633</t>
  </si>
  <si>
    <t>CHRÁNIČKY Z TRUB PLASTOVÝCH DN DO 150MM</t>
  </si>
  <si>
    <t>chráničky v chodníku s přesahy na zapuštění do zemního tělesa (20.0+2*2.0)*6*2=288,000 [A]</t>
  </si>
  <si>
    <t>položky pro zhotovení potrubí platí bez ohledu na sklon 
zahrnuje: 
- výrobní dokumentaci (včetně technologického předpisu) 
- dodání veškerého trubního a pomocného materiálu  (trouby,  trubky,  tvarovky,  spojovací a těsnící  materiál a pod.), podpěrných, závěsných a upevňovacích prvků, včetně potřebných úprav 
- úprava a příprava podkladu a podpěr, očištění a ošetření podkladu a podpěr 
- zřízení plně funkčního potrubí, kompletní soustavy, podle příslušného technologického předpisu 
- zřízení potrubí i jednotlivých částí po etapách, včetně pracovních spar a spojů, pracovního zaslepení konců a pod. 
- úprava prostupů, průchodů  šachtami a komorami, okolí podpěr a vyústění, zaústění, napojení, vyvedení a upevnění odpad. výustí 
- ochrana potrubí nátěrem (vč. úpravy povrchu), případně izolací, nejsou-li tyto práce předmětem jiné položky 
- úprava, očištění a ošetření prostoru kolem potrubí 
 včetně případně předepsaného utěsnění konců chrániček 
- položky platí pro práce prováděné v prostoru zapaženém i nezapaženém a i v kolektorech, chráničkách</t>
  </si>
  <si>
    <t>94</t>
  </si>
  <si>
    <t>89711</t>
  </si>
  <si>
    <t>VPUSŤ KANALIZAČNÍ ULIČNÍ KOMPLETNÍ MONOLIT BETON</t>
  </si>
  <si>
    <t>obnova stávajících vpustí na pravobřežním předpolí 2=2,000 [A]</t>
  </si>
  <si>
    <t>položka zahrnuje: 
- mříže s rámem, koše na bahno, 
-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zřízení  všech  požadovaných  otvorů, kapes, výklenků, prostupů, dutin, drážek a pod., vč. ztížení práce a úprav  kolem nich, 
- nátěry zabraňující soudržnost betonu a bednění, 
- výplň, těsnění  a tmelení spar a spojů, 
- opatření  povrchů  betonu  izolací  proti zemní vlhkosti v částech, kde přijdou do styku se zeminou nebo kamenivem, 
- předepsané podkladní konstrukce</t>
  </si>
  <si>
    <t>Ostatní konstrukce a práce</t>
  </si>
  <si>
    <t>95</t>
  </si>
  <si>
    <t>9111A1</t>
  </si>
  <si>
    <t>ZÁBRADLÍ SILNIČNÍ S VODOR MADLY - DODÁVKA A MONTÁŽ</t>
  </si>
  <si>
    <t>přechodové úseky k oplocení na levobřežním předpolí 4.0+6.0=10,000 [A]</t>
  </si>
  <si>
    <t>položka zahrnuje: 
- dodání zábradlí včetně předepsané povrchové úpravy 
- osazení sloupků zaberaněním nebo osazením do betonových bloků (včetně betonových bloků a nutných zemních prací) 
- případné bednění ( trubku) betonové patky v gabionové zdi</t>
  </si>
  <si>
    <t>96</t>
  </si>
  <si>
    <t>9112A3</t>
  </si>
  <si>
    <t>ZÁBRADLÍ MOSTNÍ S VODOR MADLY - DEMONTÁŽ S PŘESUNEM</t>
  </si>
  <si>
    <t>na mostě 38.0+30.0=68,000 [A]</t>
  </si>
  <si>
    <t>položka zahrnuje: 
- demontáž a odstranění zařízení 
- jeho odvoz na předepsané místo</t>
  </si>
  <si>
    <t>97</t>
  </si>
  <si>
    <t>9112B1</t>
  </si>
  <si>
    <t>ZÁBRADLÍ MOSTNÍ SE SVISLOU VÝPLNÍ - DODÁVKA A MONTÁŽ</t>
  </si>
  <si>
    <t>na vnějších římsách mostu 30.0*2=60,000 [A]</t>
  </si>
  <si>
    <t>položka zahrnuje: 
dodání zábradlí včetně předepsané povrchové úpravy 
kotvení sloupků, t.j. kotevní desky, šrouby z nerez oceli, vrty a zálivku, pokud zadávací dokumentace nestanoví jinak 
případné nivelační hmoty pod kotevní desky</t>
  </si>
  <si>
    <t>98</t>
  </si>
  <si>
    <t>911EB2</t>
  </si>
  <si>
    <t>SVODIDLO BETON, ÚROVEŇ ZADRŽ H1 VÝŠ 1,1M - MONTÁŽ S PŘESUNEM (BEZ DODÁVKY)</t>
  </si>
  <si>
    <t>lze nahradit jimým typem zábrany za zachováním přístupnosti stavební techniky</t>
  </si>
  <si>
    <t>zábrana před i za mostem 8.0*2=16,000 [A]</t>
  </si>
  <si>
    <t>položka zahrnuje: 
- dopravu demontovaného zařízení z dočasné skládky 
- jeho montáž a osazení na určeném místě 
- nutnou opravu poškozených částí 
- případnou náhradu zničených částí 
nezahrnuje podkladní vrstvu</t>
  </si>
  <si>
    <t>99</t>
  </si>
  <si>
    <t>911EB3</t>
  </si>
  <si>
    <t>SVODIDLO BETON, ÚROVEŇ ZADRŽ H1 VÝŠ 1,1M - DEMONTÁŽ S PŘESUNEM</t>
  </si>
  <si>
    <t>100</t>
  </si>
  <si>
    <t>911EB9</t>
  </si>
  <si>
    <t>SVODIDLO BETON, ÚROVEŇ ZADRŽ H1 VÝŠ 1,1M - NÁJEM</t>
  </si>
  <si>
    <t>MDEN</t>
  </si>
  <si>
    <t>zábrana před i za mostem 8.0*2*6*30=2 880,000 [A]</t>
  </si>
  <si>
    <t>položka zahrnuje denní sazbu za pronájem zařízení 
počet měrných jednotek se určí jako součin délky zařízení a počtu dnů použití</t>
  </si>
  <si>
    <t>101</t>
  </si>
  <si>
    <t>914A21</t>
  </si>
  <si>
    <t>EV ČÍSLO MOSTU OCEL S FÓLIÍ TŘ.1 DODÁVKA A MONTÁŽ</t>
  </si>
  <si>
    <t>před i za mostem 2=2,000 [A]</t>
  </si>
  <si>
    <t>položka zahrnuje: 
- dodávku a montáž značek v požadovaném provedení</t>
  </si>
  <si>
    <t>102</t>
  </si>
  <si>
    <t>915221</t>
  </si>
  <si>
    <t>VODOR DOPRAV ZNAČ PLASTEM STRUKTURÁLNÍ NEHLUČNÉ - DOD A POKLÁDKA</t>
  </si>
  <si>
    <t>obnova VDZ 40.0*0.25*3=30,000 [A]</t>
  </si>
  <si>
    <t>položka zahrnuje: 
- dodání a pokládku nátěrového materiálu (měří se pouze natíraná plocha) 
- předznačení a reflexní úpravu</t>
  </si>
  <si>
    <t>103</t>
  </si>
  <si>
    <t>917211</t>
  </si>
  <si>
    <t>ZÁHONOVÉ OBRUBY Z BETONOVÝCH OBRUBNÍKŮ ŠÍŘ 50MM</t>
  </si>
  <si>
    <t>podél vnější hrany chodníku 4.0+6.0+8.0+25.0=43,000 [A]</t>
  </si>
  <si>
    <t>Položka zahrnuje: 
dodání a pokládku betonových obrubníků o rozměrech předepsaných zadávací dokumentací 
betonové lože i boční betonovou opěrku.</t>
  </si>
  <si>
    <t>104</t>
  </si>
  <si>
    <t>917224</t>
  </si>
  <si>
    <t>SILNIČNÍ A CHODNÍKOVÉ OBRUBY Z BETONOVÝCH OBRUBNÍKŮ ŠÍŘ 150MM</t>
  </si>
  <si>
    <t>vnitřní strana chodníku od mostu k přechodu 33.0=33,000 [A]</t>
  </si>
  <si>
    <t>105</t>
  </si>
  <si>
    <t>917426</t>
  </si>
  <si>
    <t>CHODNÍKOVÉ OBRUBY Z KAMENNÝCH OBRUBNÍKŮ ŠÍŘ 250MM</t>
  </si>
  <si>
    <t>možnost částečného využití původních posoudí TDI (vystačí na cca 50%)</t>
  </si>
  <si>
    <t>vnitřní strana chodníku (kde navazují kamenné obruby mimo most) 13.0+6.0+15.0=34,000 [A]</t>
  </si>
  <si>
    <t>Položka zahrnuje: 
dodání a pokládku kamenných obrubníků o rozměrech předepsaných zadávací dokumentací 
betonové lože i boční betonovou opěrku.</t>
  </si>
  <si>
    <t>106</t>
  </si>
  <si>
    <t>93118</t>
  </si>
  <si>
    <t>VÝPLŇ DILATAČNÍCH SPAR Z POLYSTYRENU</t>
  </si>
  <si>
    <t>včetně odstranění z viditelných míst</t>
  </si>
  <si>
    <t>mezera mezi nk a záv.zídkou 15.0*0.15*0.85*2=3,825 [A] 
dilatační spáry říms (0.75*0.5+0.5*0.25)*2*0.05=0,050 [B] 
dilatační spáry dobetonávky kotevní oblasti trámů 1.6*0.6*4*0.05=0,192 [C] 
Celkem: A+B+C=4,067 [D]</t>
  </si>
  <si>
    <t>položka zahrnuje dodávku a osazení předepsaného materiálu, očištění ploch spáry před úpravou, očištění okolí spáry po úpravě</t>
  </si>
  <si>
    <t>107</t>
  </si>
  <si>
    <t>93133</t>
  </si>
  <si>
    <t>TĚSNĚNÍ DILATAČNÍCH SPAR POLYURETANOVÝM TMELEM</t>
  </si>
  <si>
    <t>dilatační spáry říms 2*(0.25+0.5+0.75+0.4)*2*0.05*0.05=0,019 [A] 
dilatační spáry parapetních nosníků 2*(1.2*2+0.6)*2*0.05*0.05=0,030 [B] 
Celkem: A+B=0,049 [C]</t>
  </si>
  <si>
    <t>položka zahrnuje dodávku a osazení předepsaného materiálu, očištění ploch spáry před úpravou, očištění okolí spáry po úpravě 
nezahrnuje těsnící profil</t>
  </si>
  <si>
    <t>108</t>
  </si>
  <si>
    <t>93160</t>
  </si>
  <si>
    <t>MOSTNÍ ZÁVĚRY ELASTICKÉ</t>
  </si>
  <si>
    <t>nad pevným uložením 15.0*0.2*0.05=0,150 [A] 
nad posuvným uložením 15.0*0.3*0.1=0,450 [B] 
Celkem: A+B=0,600 [C]</t>
  </si>
  <si>
    <t>- zahrnuje veškeré práce spojené s kompletním provedením mostních závěrů od úrovně izolace, t.j. položení pracovní separační vrstvy na hotovou izolaci před pokládkou vozovky, vyříznutí a vybourání položené vozovky v prostoru dilatace, dodávka a montáž metalizovaných krycích plechů, položení definitivní separační vrstvy a provedení vlastního mostního závěru zálivkovou hmotou</t>
  </si>
  <si>
    <t>109</t>
  </si>
  <si>
    <t>936501</t>
  </si>
  <si>
    <t>DROBNÉ DOPLŇK KONSTR KOVOVÉ NEREZ</t>
  </si>
  <si>
    <t>KG</t>
  </si>
  <si>
    <t>kotvy zábradlí (10+2*3)*2*4*0.25*1.578=50,496 [A] 
kotvy konzol 7*2*4*0.25*2.466=34,524 [B] 
Celkem: A+B=85,020 [C]</t>
  </si>
  <si>
    <t>položka zahrnuje: 
- dílenská dokumentace, včetně technologického předpisu spojování 
- dodání  materiálu  v požadované kvalitě a výroba konstrukce i dílenská (včetně  pomůcek,  přípravků a prostředků pro výrobu) bez ohledu na náročnost a její hmotnost, dílenská montáž 
- dodání spojovacího materiálu 
- zřízení  montážních  a  dilatačních  spojů,  spar, včetně potřebných úprav, vložek, opracování, očištění a ošetření 
- podpěr. konstr. a lešení všech druhů pro montáž konstrukcí i doplňkových, včetně požadovaných otvorů, ochranných a bezpečnostních opatření a základů pro tyto konstrukce a lešení 
- jakákoliv doprava a manipulace dílců  a  montážních  sestav,  včetně  dopravy konstrukce z výrobny na stavbu 
- montáž konstrukce na staveništi, včetně montážních prostředků a pomůcek a zednických výpomocí 
- výplň, těsnění a tmelení spar a spojů 
- čištění konstrukce a odstranění všech vrubů (vrypy, otlačeniny a pod.) 
- všechny druhy ocelového kotvení 
- dílenskou přejímku a montážní prohlídku, včetně požadovaných dokladů 
- zřízení kotevních otvorů nebo jam, nejsou-li částí jiné konstrukce, jejich úpravy, očištění a ošetření 
- osazení kotvení nebo přímo částí konstrukce do podpůrné konstrukce nebo do zeminy 
- výplň kotevních otvorů  (příp.  podlití  patních  desek)  maltou,  betonem  nebo  jinou speciální hmotou, vyplnění jam zeminou 
- předepsanou protikorozní ochranu a nátěry konstrukcí 
- osazení měřících zařízení a úpravy pro ně 
- ochranná opatření před účinky bludných proudů</t>
  </si>
  <si>
    <t>110</t>
  </si>
  <si>
    <t>936502</t>
  </si>
  <si>
    <t>DROBNÉ DOPLŇK KONSTR KOVOVÉ POZINK</t>
  </si>
  <si>
    <t>kotvy říms 20*4*5.0=400,000 [A] 
konzoly pro umístění IS 7*2*1.2*11.5=193,200 [B] 
Celkem: A+B=593,200 [C]</t>
  </si>
  <si>
    <t>111</t>
  </si>
  <si>
    <t>936541</t>
  </si>
  <si>
    <t>MOSTNÍ ODVODŇOVACÍ TRUBKA (POVRCHŮ IZOLACE) Z NEREZ OCELI</t>
  </si>
  <si>
    <t>prostupy skrze mostovku osazeny před betonáží</t>
  </si>
  <si>
    <t>na nosné konstrukci 6*4=24,000 [A]</t>
  </si>
  <si>
    <t>položka zahrnuje: 
- výrobní dokumentaci (včetně technologického předpisu) 
- dodání kompletní odvodňovací soupravy z předepsaného materiálu, včetně všech montážních a přepravních úprav a zařízení 
- dodání spojovacího, kotevního a těsnícího materiálu 
- úprava a příprava úložného prostoru, včetně kotevních prvků, jejich očištění a ošetření 
- zřízení kompletní odvodňovací soupravy, dle příslušného technologického předpisu, včetně všech výškových a směrových úprav 
- zřízení odvodňovací soupravy po etapách, včetně pracovních spar a spojů 
- prodloužení  odpadní trouby pod spodní líc nosné konstr. nebo zaústěním odvodňovače do dalšího odvodňovacího zařízení 
- úprava odvod. soupravy na styku s ostatními konstrukcemi a zařízeními (u obrubníku, podél vozovek, napojení izolací a pod.) 
- ochrana odvodňovací soupravy do doby provedení definitivního stavu, veškeré provizorní úpravy a opatření 
- konečné  úpravy odvodňovací soupravy jako povrchové povlaky, zálivky, které  nejsou součástí jiných konstr., vyčištění, tmelení, těsnění, výplň spar a pod. 
- úprava, očištění a ošetření prostoru kolem odvodňovací soupravy 
- opatření odvodňovače znakem výrobce a typovým číslem 
- provedení odborné prohlídky, je-li požadována</t>
  </si>
  <si>
    <t>112</t>
  </si>
  <si>
    <t>94890</t>
  </si>
  <si>
    <t>PODPĚRNÉ SKRUŽE - ZŘÍZENÍ A ODSTRANĚNÍ</t>
  </si>
  <si>
    <t>M3OP</t>
  </si>
  <si>
    <t>provedení z materiálu zhotovitele s respektováním nosnosti a stávajícího průtočného profilu</t>
  </si>
  <si>
    <t>bárky v korytě pod provizorní přeložkou vedení na výtoku včetně kotevních přípravků teplovodu v zákrytu se stávajícími podpěrami kleneb 1.5*3.5*1.5*5=39,375 [B]</t>
  </si>
  <si>
    <t>Položka zahrnuje dovoz, montáž, údržbu, opotřebení (nájemné), demontáž, konzervaci, odvoz.</t>
  </si>
  <si>
    <t>113</t>
  </si>
  <si>
    <t>966138</t>
  </si>
  <si>
    <t>BOURÁNÍ KONSTRUKCÍ Z KAMENE NA MC S ODVOZEM DO 20KM</t>
  </si>
  <si>
    <t>kamenná klenba 7.0*0.5*8.2*4=114,800 [A] 
kamenná čela klenby 0.75*5.0*1.3*4*2=39,000 [B] 
kamenná výplň mezi klenbami nad pilíři 1.6*7.0*1.2*3=40,320 [C] 
kamenné části opěr v kolizi s křídly 7.0*1.0*0.5*2=7,000 [D] 
kamenné dříky pilířů 1.8*13.0*0.6*3=42,120 [E] 
kamenné základy pilířů (rozsah ubourání posoudí TDI) 2.6*13.0*1.2*3=121,680 [F] 
Celkem: A+B+C+D+E+F=364,920 [G]</t>
  </si>
  <si>
    <t>položka zahrnuje: 
- rozbourání konstrukce bez ohledu na použitou technologii 
- veškeré pomocné konstrukce (lešení a pod.) 
- veškerou manipulaci s vybouranou sutí a hmotami včetně uložení na skládku. Nezahrnuje poplatek za skládku, který se vykazuje v položce 0141** (s výjimkou malého množství bouraného materiálu, kde je možné poplatek zahrnout do jednotkové ceny bourání – tento fakt musí být uveden v doplňujícím textu k položce) 
- veškeré další práce plynoucí z technologického předpisu a z platných předpisů</t>
  </si>
  <si>
    <t>114</t>
  </si>
  <si>
    <t>966158</t>
  </si>
  <si>
    <t>BOURÁNÍ KONSTRUKCÍ Z PROST BETONU S ODVOZEM DO 20KM</t>
  </si>
  <si>
    <t>betonové nátokové stěny rozšížení pilířů 2.7*2.5*1.1*3*2=44,550 [A]</t>
  </si>
  <si>
    <t>115</t>
  </si>
  <si>
    <t>966168</t>
  </si>
  <si>
    <t>BOURÁNÍ KONSTRUKCÍ ZE ŽELEZOBETONU S ODVOZEM DO 20KM</t>
  </si>
  <si>
    <t>železobetonová deska chodníku 0.25*1.7*24.0*2=20,400 [A]</t>
  </si>
  <si>
    <t>116</t>
  </si>
  <si>
    <t>966843</t>
  </si>
  <si>
    <t>ODSTRANĚNÍ OPLOCENÍ Z RÁMEČ PLETIVA</t>
  </si>
  <si>
    <t>včetně zpětné montáže</t>
  </si>
  <si>
    <t>přístup k provizorní lávce na vtoku 7=7,000 [A]</t>
  </si>
  <si>
    <t>- položka zahrnuje veškerou manipulaci s vybouranou sutí a hmotami včetně uložení na skládku. Nezahrnuje poplatek za skládku, který se vykazuje v položce 0141** (s výjimkou malého množství bouraného materiálu, kde je možné poplatek zahrnout do jednotkové ceny bourání – tento fakt musí být uveden v doplňujícím textu k položce) 
- položka zahrnuje veškeré další práce plynoucí z technologického předpisu a z platných předpisů , 
- položka zahrnuje i odstranění sloupků z jiného materiálu, odstranění vrat a vrátek.</t>
  </si>
  <si>
    <t>117</t>
  </si>
  <si>
    <t>966846</t>
  </si>
  <si>
    <t>ODSTRANĚNÍ OPLOCENÍ KOVOVÉHO PROFILOVÉHO</t>
  </si>
  <si>
    <t>včetně zpětného osazení</t>
  </si>
  <si>
    <t>na přístupu k přeložkám na výtoku 14=14,000 [A]</t>
  </si>
  <si>
    <t>118</t>
  </si>
  <si>
    <t>96687</t>
  </si>
  <si>
    <t>VYBOURÁNÍ ULIČNÍCH VPUSTÍ KOMPLETNÍCH</t>
  </si>
  <si>
    <t>možnost zpětného popužití posoudí TDI</t>
  </si>
  <si>
    <t>na levobřežním předpolí 2=2,000 [A]</t>
  </si>
  <si>
    <t>- položka zahrnuje veškerou manipulaci s vybouranou sutí a hmotami včetně uložení na skládku. Nezahrnuje poplatek za skládku, který se vykazuje v položce 0141** (s výjimkou malého množství bouraného materiálu, kde je možné poplatek zahrnout do jednotkové ceny bourání – tento fakt musí být uveden v doplňujícím textu k položce) 
- položka zahrnuje veškeré další práce plynoucí z technologického předpisu a z platných předpisů</t>
  </si>
  <si>
    <t>119</t>
  </si>
  <si>
    <t>97811</t>
  </si>
  <si>
    <t>OTLUČENÍ OMÍTKY</t>
  </si>
  <si>
    <t>torkret na klenbě 7.0*8.2*4=229,600 [A] 
torkret na čelech 5.0*1.3*8=52,000 [B] 
Celkem: A+B=281,600 [C]</t>
  </si>
  <si>
    <t>SO 301</t>
  </si>
  <si>
    <t>Přeložka vodovodu</t>
  </si>
  <si>
    <t>014101</t>
  </si>
  <si>
    <t>POPLATKY ZA SKLÁDKU</t>
  </si>
  <si>
    <t>Přebytek zeminy výkopu, podklad komunikace</t>
  </si>
  <si>
    <t>22,112+28,831 přebytek výkopu + 5,423 podklad komunice =56,366 [A]</t>
  </si>
  <si>
    <t>Asfalt</t>
  </si>
  <si>
    <t>1,018 frézování + 1,808 kryt =2,826 [A]</t>
  </si>
  <si>
    <t>Statická zatěžovací zkouška statickou deskou provedená autorizovanou osobou v místě zásahu výkopu do komunikace.</t>
  </si>
  <si>
    <t>02911</t>
  </si>
  <si>
    <t>OSTATNÍ POŽADAVKY - GEODETICKÉ ZAMĚŘENÍ</t>
  </si>
  <si>
    <t>Zaměření skutečného provedení stabvy</t>
  </si>
  <si>
    <t>Dokumentace skutečného provedení stavby</t>
  </si>
  <si>
    <t>13,39*0,9*0,15=1,808 [A]</t>
  </si>
  <si>
    <t>13,39*0,90*0,45=5,423 [A]</t>
  </si>
  <si>
    <t>13,39*1,9*0,04=1,018 [A]</t>
  </si>
  <si>
    <t>11513</t>
  </si>
  <si>
    <t>ČERPÁNÍ VODY DO 2000 L/MIN</t>
  </si>
  <si>
    <t>12110</t>
  </si>
  <si>
    <t>SEJMUTÍ ORNICE NEBO LESNÍ PŮDY</t>
  </si>
  <si>
    <t>22,03*0,90*0,20=3,965 [A]</t>
  </si>
  <si>
    <t>položka zahrnuje sejmutí ornice bez ohledu na tloušťku vrstvy a její vodorovnou dopravu  
nezahrnuje uložení na trvalou skládku</t>
  </si>
  <si>
    <t>12773</t>
  </si>
  <si>
    <t>VYKOPÁVKY POD VODOU TŘ I</t>
  </si>
  <si>
    <t>Pro uložení chráničky</t>
  </si>
  <si>
    <t>82,60 - 28,831 odvoz=53,769 [A]</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</si>
  <si>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příplatek za lepivost  
- těžení po vrstvách, pásech a po jiných nutných částech (figurách)  
- čerpání vody vč. čerpacích jímek, potrubí a pohotovostní čerpací soupravy (viz ustanovení k pol. 1151,2)  
- těžení a rozpojování jednotlivých balvanů  
- vytahování a nošení výkopku  
- svahování a přesvah. svahů do konečného tvaru, výměna hornin v podloží a v pláni znehodnocené klimatickými vlivy  
- ruční vykopávky, odstranění kořenů a napadávek  
- pažení, vzepření a rozepření vč. přepažování (vyjma štětových stěn)  
- úpravu, ochranu a očištění dna, základové spáry, stěn a svahů  
- odvedení nebo obvedení vody v okolí výkopiště a ve výkopišti  
- třídění výkopku  
- veškeré pomocné konstrukce umožňující provedení vykopávky (příjezdy, sjezdy, nájezdy, lešení, podpěr. konstr., přemostění, zpevněné plochy, zakrytí a pod.)  
- nezahrnuje uložení zeminy (na skládku, do násypu) ani poplatky za skládku, vykazují se v položce č.0141**</t>
  </si>
  <si>
    <t>127738</t>
  </si>
  <si>
    <t>VYKOPÁVKY POD VODOU TŘ I S ODVOZEM DO 20KM</t>
  </si>
  <si>
    <t>0,940 podsyp + 10,681 obsyp + 15,008 rovnanina + 2,202 potrubí =28,831 [A]</t>
  </si>
  <si>
    <t>13173</t>
  </si>
  <si>
    <t>HLOUBENÍ JAM ZAPAŽ I NEPAŽ TŘ. I</t>
  </si>
  <si>
    <t>Sondy na ověření podzemního vedení. 2x teplovod, 1x kanalizace</t>
  </si>
  <si>
    <t>(1,5*1,5*2,0)*3=13,500 [A]</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</si>
  <si>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příplatek za lepivost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svahování a přesvah. svahů do konečného tvaru, výměna hornin v podloží a v pláni znehodnocené klimatickými vlivy  
- ruční vykopávky, odstranění kořenů a napadávek  
- pažení, vzepření a rozepření vč. přepažování (vyjma štětových stěn)  
- úpravu, ochranu a očištění dna, základové spáry, stěn a svahů  
- odvedení nebo obvedení vody v okolí výkopiště a ve výkopišti  
- třídění výkopku  
- veškeré pomocné konstrukce umožňující provedení vykopávky (příjezdy, sjezdy, nájezdy, lešení, podpěr. konstr., přemostění, zpevněné plochy, zakrytí a pod.)  
- nezahrnuje uložení zeminy (na skládku, do násypu) ani poplatky za skládku, vykazují se v položce č.0141**</t>
  </si>
  <si>
    <t>13273</t>
  </si>
  <si>
    <t>HLOUBENÍ RÝH ŠÍŘ DO 2M PAŽ I NEPAŽ TŘ. I</t>
  </si>
  <si>
    <t>75,48 - (0,90*0,64*13,39) konstrukce vozovky - (0,90*0,20*22,03) ornice - 22,112 odvoz =41,690 [A]</t>
  </si>
  <si>
    <t>132738</t>
  </si>
  <si>
    <t>HLOUBENÍ RÝH ŠÍŘ DO 2M PAŽ I NEPAŽ TŘ. I, ODVOZ DO 20KM</t>
  </si>
  <si>
    <t>3,555 podsyp + 17,029 obsyp + 1,528 potrubí =22,112 [A]</t>
  </si>
  <si>
    <t>17120</t>
  </si>
  <si>
    <t>ULOŽENÍ SYPANINY DO NÁSYPŮ A NA SKLÁDKY BEZ ZHUTNĚNÍ</t>
  </si>
  <si>
    <t>Uložení přebytku zeminy z výkopu na skládku</t>
  </si>
  <si>
    <t>22,112+28,831=50,943 [A]</t>
  </si>
  <si>
    <t>položka zahrnuje:  
- kompletní provedení zemní konstrukce do předepsaného tvaru  
- ošetření úložiště po celou dobu práce v něm vč. klimatických opatření  
- ztížení v okolí vedení, konstrukcí a objektů a jejich dočasné zajištění  
- ztížení provádění ve ztížených podmínkách a stísněných prostorech  
- ztížené ukládání sypaniny pod vodu  
- ukládání po vrstvách a po jiných nutných částech (figurách) vč. dosypávek  
- spouštění a nošení materiálu  
- úprava, očištění a ochrana podloží a svahů  
- svahování, uzavírání povrchů svahů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</si>
  <si>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17411</t>
  </si>
  <si>
    <t>ZÁSYP JAM A RÝH ZEMINOU SE ZHUTNĚNÍM</t>
  </si>
  <si>
    <t>Zásyp rýhy + sond</t>
  </si>
  <si>
    <t>41,69 rýha + 13,50 sondy =55,190 [A]</t>
  </si>
  <si>
    <t>položka zahrnuje:  
- kompletní provedení zemní konstrukce vč. výběru vhodného materiálu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</si>
  <si>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17421</t>
  </si>
  <si>
    <t>ZÁSYP JAM A RÝH ZEMINOU BEZ ZHUTNĚNÍ</t>
  </si>
  <si>
    <t>Zásyp rýhy v korytě vodoteče</t>
  </si>
  <si>
    <t>položka zahrnuje:  
- kompletní provedení zemní konstrukce vč. výběru vhodného materiálu  
- úprava  ukládaného  materiálu  vlhčením,  tříděním,  promícháním  nebo  vysoušením,  příp. jiné úpravy za účelem zlepšení jeho  mech. vlastností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</si>
  <si>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17581</t>
  </si>
  <si>
    <t>OBSYP POTRUBÍ A OBJEKTŮ Z NAKUPOVANÝCH MATERIÁLŮ</t>
  </si>
  <si>
    <t>Obsyp LTH - hutněný písek, zrno max. 4mm</t>
  </si>
  <si>
    <t>(51,93+1-13,43)*0,90*0,522-3,14*0,111*0,111*(51,93+1-13,43)=17,029 [A]</t>
  </si>
  <si>
    <t>položka zahrnuje:  
- kompletní provedení zemní konstrukce včetně nákupu a dopravy materiálu dle zadávací dokumentace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a výplň jam a prohlubní v podloží  
- úprava, očištění, ochrana a zhutnění podloží  
- svahování, hutnění a uzavírání povrchů svahů  
- zřízení lavic na svazích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  
- zemina vytlačená potrubím o DN do 180mm se od kubatury obsypů neodečítá</t>
  </si>
  <si>
    <t>Obsyp chráničky - ŠD 32-63</t>
  </si>
  <si>
    <t>13,43*1,46*0,657-3,14*0,2285*0,2285*13,43=10,681 [A]</t>
  </si>
  <si>
    <t>18230</t>
  </si>
  <si>
    <t>ROZPROSTŘENÍ ORNICE V ROVINĚ</t>
  </si>
  <si>
    <t>položka zahrnuje:  
nutné přemístění ornice z dočasných skládek vzdálených do 50m  
rozprostření ornice v předepsané tloušťce v rovině a ve svahu do 1:5</t>
  </si>
  <si>
    <t>18241</t>
  </si>
  <si>
    <t>ZALOŽENÍ TRÁVNÍKU RUČNÍM VÝSEVEM</t>
  </si>
  <si>
    <t>22,03*6=132,180 [A]</t>
  </si>
  <si>
    <t>Zahrnuje dodání předepsané travní směsi, její výsev na ornici, zalévání, první pokosení, to vše bez ohledu na sklon terénu</t>
  </si>
  <si>
    <t>45152</t>
  </si>
  <si>
    <t>PODKLADNÍ A VÝPLŇOVÉ VRSTVY Z KAMENIVA DRCENÉHO</t>
  </si>
  <si>
    <t>Podsyp chráničky - ŠD 32-63</t>
  </si>
  <si>
    <t>13,43*0,70*0,10=0,940 [A]</t>
  </si>
  <si>
    <t>položka zahrnuje dodávku předepsaného kameniva, mimostaveništní a vnitrostaveništní dopravu a jeho uložení  
není-li v zadávací dokumentaci uvedeno jinak, jedná se o nakupovaný materiál</t>
  </si>
  <si>
    <t>45157</t>
  </si>
  <si>
    <t>PODKLADNÍ A VÝPLŇOVÉ VRSTVY Z KAMENIVA TĚŽENÉHO</t>
  </si>
  <si>
    <t>Podsyp LTH - hutněný písek, zrno max. 4mm</t>
  </si>
  <si>
    <t>(51,93+1-13,43)*0,90*0,10=3,555 [A]</t>
  </si>
  <si>
    <t>46321</t>
  </si>
  <si>
    <t>ROVNANINA Z LOMOVÉHO KAMENE</t>
  </si>
  <si>
    <t>Kamenny do 200kg</t>
  </si>
  <si>
    <t>11,5*4,35*0,30=15,008 [A]</t>
  </si>
  <si>
    <t>položka zahrnuje:  
- dodávku a vyrovnání lomového kamene předepsané frakce do předepsaného tvaru včetně mimostaveništní a vnitrostaveništní dopravy  
není-li v zadávací dokumentaci uvedeno jinak, jedná se o nakupovaný materiál</t>
  </si>
  <si>
    <t>567301</t>
  </si>
  <si>
    <t>VRSTVY PRO OBNOVU A OPRAVY Z MECHAN ZPEV KAMENIVA</t>
  </si>
  <si>
    <t>13,39*0,90*0,20=2,410 [A]</t>
  </si>
  <si>
    <t>- dodání kameniva předepsané kvality a zrnitosti  
- rozprostření a zhutnění vrstvy v předepsané tloušťce  
- zřízení vrstvy bez rozlišení šířky, pokládání vrstvy po etapách  
- nezahrnuje postřiky, nátěry</t>
  </si>
  <si>
    <t>567303</t>
  </si>
  <si>
    <t>VRSTVY PRO OBNOVU A OPRAVY ZE ŠTĚRKODRTI</t>
  </si>
  <si>
    <t>13,39*0,90*0,25=3,013 [A]</t>
  </si>
  <si>
    <t>577212</t>
  </si>
  <si>
    <t>VRSTVY PRO OBNOVU, OPRAVY - SPOJ POSTŘIK DO 0,5KG/M2</t>
  </si>
  <si>
    <t>Asfaltová emulze C 60 BP 4</t>
  </si>
  <si>
    <t>13,39*0,9+13,39*1,9=37,492 [A]</t>
  </si>
  <si>
    <t>- dodání všech předepsaných materiálů pro postřiky v předepsaném množství  
- provedení dle předepsaného technologického předpisu  
- zřízení vrstvy bez rozlišení šířky, pokládání vrstvy po etapách  
- úpravu napojení, ukončení  
položka je určena pro obnovu asfaltového krytu drobných oprav a plošných rozpadů (vztahuje se na plochu jednotlivě do 800m2). Není určena pro souvislou obnovu asfaltového krytu (ta se vykáže položkami 572***) a pro výspravu výtluků (ta je zahrnuta v položkách 5779**).</t>
  </si>
  <si>
    <t>577221</t>
  </si>
  <si>
    <t>VRSTVY PRO OBNOVU, OPRAVY - INFILTRAČ POSTŘIK DO 1,0KG/M2</t>
  </si>
  <si>
    <t>Asfaltová emulze PI-E</t>
  </si>
  <si>
    <t>13,39*0,90=12,051 [A]</t>
  </si>
  <si>
    <t>5774BE</t>
  </si>
  <si>
    <t>VRSTVY PRO OBNOVU A OPRAVY Z ASF BETONU ACO 11+, 11S MODIFIK</t>
  </si>
  <si>
    <t>ACO 11 S s modif. asf. pojivem PMB 40/80-60</t>
  </si>
  <si>
    <t>- dodání směsi v požadované kvalitě  
- očištění podkladu  
- uložení směsi dle předepsaného technologického předpisu, zhutnění vrstvy v předepsané tloušťce  
- zřízení vrstvy bez rozlišení šířky, pokládání vrstvy po etapách, včetně pracovních spar a spojů  
- úpravu napojení, ukončení podél obrubníků, dilatačních zařízení, odvodňovacích proužků, odvodňovačů, vpustí, šachet a pod.  
- nezahrnuje postřiky, nátěry  
- nezahrnuje těsnění podél obrubníků, dilatačních zařízení, odvodňovacích proužků, odvodňovačů, vpustí, šachet a pod.  
- položka je určena pro obnovu asfaltového krytu drobných oprav a plošných rozpadů (vztahuje se na plochu jednotlivě do 10000m2). Není určena pro souvislou obnovu asfaltového krytu (ta se vykáže položkami 574*** a 575***) a pro výspravu výtluků (ta se vykáže položkami 5779**, vztahuje se na plochu jednotlivě do 10m2).  
-nezahrnuje očištění podkladu po veřejném provozu</t>
  </si>
  <si>
    <t>5774CI</t>
  </si>
  <si>
    <t>VRSTVY PRO OBNOVU A OPRAVY Z ASF BETONU ACL 22+, 22S</t>
  </si>
  <si>
    <t>ACL 22 S</t>
  </si>
  <si>
    <t>13,39*0,90*0,06=0,723 [A]</t>
  </si>
  <si>
    <t>5774EI</t>
  </si>
  <si>
    <t>VRSTVY PRO OBNOVU A OPRAVY Z ASF BETONU ACP 22+, 22S</t>
  </si>
  <si>
    <t>ACP 22 S</t>
  </si>
  <si>
    <t>13,39*0,90*0,09=1,085 [A]</t>
  </si>
  <si>
    <t>85134</t>
  </si>
  <si>
    <t>POTRUBÍ Z TRUB LITINOVÝCH TLAKOVÝCH HRDLOVÝCH DN DO 200MM</t>
  </si>
  <si>
    <t>Litinové potrubí hrlové, DN200 PN16, Duktus včetně tvarovek: 
1x T Kus, DN200/200 PN16, Duktus 
1x T Kus, DN200/100 PN16, Duktus 
1x FFR Kus, DN200/80 PN16, Duktus 
1x F Kus, DN200 PN16, Duktus 
1x FFK Přírubové koleno 45°, DN200 PN16, Duktus 
1x FFK Přírubové koleno 22 1/2°, DN200 PN16, Duktus 
2x FFK Přírubové koleno 11 1/4°, DN200 PN16, Duktus 
4x MMK Hrdlové koleno 45°, DN200 PN16, Duktus 
2x MMK Hrdlové koleno 11 1/4°, DN200 PN16, Duktus 
4x MK Hrdlové koleno 45°, DN200 PN16, Duktus 
1x MK Hrdlové koleno 11 1/4°, DN200 PN16, Duktus 
1x E Kus, DN200 PN16, Duktus 
2x Waga spojka s přírobou 3057plus, d192-232/DN200 PN16, Georg Fischer 
13x Zámkový hrdlový spoj BRS, DN200 PN16, Duktus</t>
  </si>
  <si>
    <t>položky pro zhotovení potrubí platí bez ohledu na sklon  
zahrnuje:  
- výrobní dokumentaci (včetně technologického předpisu)  
- dodání veškerého trubního a pomocného materiálu  (trouby,  trubky,  tvarovky,  spojovací a těsnící  materiál a pod.), podpěrných, závěsných a upevňovacích prvků, včetně potřebných úprav  
- úprava a příprava podkladu a podpěr, očištění a ošetření podkladu a podpěr  
- zřízení plně funkčního potrubí, kompletní soustavy, podle příslušného technologického předpisu  
- zřízení potrubí i jednotlivých částí po etapách, včetně pracovních spar a spojů, pracovního zaslepení konců a pod.  
- úprava prostupů, průchodů  šachtami a komorami, okolí podpěr a vyústění, zaústění, napojení, vyvedení a upevnění odpad. výustí  
- ochrana potrubí nátěrem (vč. úpravy povrchu), případně izolací, nejsou-li tyto práce předmětem jiné položky  
- úprava, očištění a ošetření prostoru kolem potrubí  
- položky platí pro práce prováděné v prostoru zapaženém i nezapaženém a i v kolektorech, chráničkách  
- položky zahrnují i práce spojené s nutnými obtoky, převáděním a čerpáním vody  
nezahrnuje tlakové zkoušky ani proplach a dezinfekci</t>
  </si>
  <si>
    <t>852261</t>
  </si>
  <si>
    <t>X</t>
  </si>
  <si>
    <t>TVAROVKY LITINOVÉ TLAKOVÉ PŘÍRUBOVÉ DN DO 80MM</t>
  </si>
  <si>
    <t>Waga spojka s přírobou 3057plus, d84-105/DN80 PN16, Georg Fischer</t>
  </si>
  <si>
    <t>852271</t>
  </si>
  <si>
    <t>TVAROVKY LITINOVÉ TLAKOVÉ PŘÍRUBOVÉ DN DO 100MM</t>
  </si>
  <si>
    <t>1x TP Kus, DN100 PN16, Duktus 
1x N Přírubové koleno s patkou 90°, DN100 PN16, Duktus</t>
  </si>
  <si>
    <t>85834</t>
  </si>
  <si>
    <t>NASUNUTÍ LITIN TRUB DN DO 200MM DO CHRÁNIČKY</t>
  </si>
  <si>
    <t>Včetně: 
2x Převlečná gumová manžeta DN450/200,Disa + utahovací nerez pásky pro utěsnění chráničky 
10x Kluzná objímka Raci, typ M/N, průměr 202-227mm, výška 75mm, Disa pro uložení potrubí v chráničce</t>
  </si>
  <si>
    <t>položka zahrnuje:  
pojízdná sedla (objímky)  
případně předepsané utěsnění konců chráničky  
nezahrnuje dodávku potrubí</t>
  </si>
  <si>
    <t>86657</t>
  </si>
  <si>
    <t>CHRÁNIČKY Z TRUB OCELOVÝCH DN DO 500MM</t>
  </si>
  <si>
    <t>OC chránička d457/14mm</t>
  </si>
  <si>
    <t>položky pro zhotovení potrubí platí bez ohledu na sklon.  
zahrnuje:  
- výrobní dokumentaci (včetně technologického předpisu)  
- dodání veškerého trubního a pomocného materiálu  (trouby,  trubky,  tvarovky,  spojovací a těsnící  materiál a pod.), podpěrných, závěsných a upevňovacích prvků, včetně potřebných úprav  
- úprava a příprava podkladu a podpěr, očištění a ošetření podkladu a podpěr  
- zřízení plně funkčního potrubí, kompletní soustavy, podle příslušného technologického předpisu  
- zřízení potrubí i jednotlivých částí po etapách, včetně pracovních spar a spojů, pracovního zaslepení konců a pod.  
- úprava prostupů, průchodů  šachtami a komorami, okolí podpěr a vyústění, zaústění, napojení, vyvedení a upevnění odpad. výustí  
- ochrana potrubí nátěrem (vč. úpravy povrchu), případně izolací, nejsou-li tyto práce předmětem jiné položky  
- úprava, očištění a ošetření prostoru kolem potrubí  
 včetně případně předepsaného utěsnění konců chrániček  
- položky platí pro práce prováděné v prostoru zapaženém i nezapaženém a i v kolektorech, chráničkách  
- opláštění dle dokumentace a nutné opravy opláštění při jeho poškození</t>
  </si>
  <si>
    <t>891127</t>
  </si>
  <si>
    <t>ŠOUPÁTKA DN DO 100MM</t>
  </si>
  <si>
    <t>Šoupě 4000, DN100 PN16, Hawle</t>
  </si>
  <si>
    <t>- Položka zahrnuje kompletní montáž dle technologického předpisu, dodávku armatury, veškerou mimostaveništní a vnitrostaveništní dopravu.</t>
  </si>
  <si>
    <t>891134</t>
  </si>
  <si>
    <t>ŠOUPÁTKA DN DO 200MM</t>
  </si>
  <si>
    <t>Šoupě 4000, DN200 PN16, Hawle</t>
  </si>
  <si>
    <t>891427</t>
  </si>
  <si>
    <t>HYDRANTY PODZEMNÍ DN 100MM</t>
  </si>
  <si>
    <t>Podzem. hydrant Hvězda obj.č.12.1.1.1001250, DN100 dl.1,25m PN16, AVK</t>
  </si>
  <si>
    <t>891927</t>
  </si>
  <si>
    <t>ZEMNÍ SOUPRAVY DN DO 100MM S POKLOPEM</t>
  </si>
  <si>
    <t>Zemní souprava 9500 telesk., 1,35-1,80m, DN100, Hawle + Poklop</t>
  </si>
  <si>
    <t>891934</t>
  </si>
  <si>
    <t>ZEMNÍ SOUPRAVY DN DO 200MM S POKLOPEM</t>
  </si>
  <si>
    <t>Zemní souprava 9500 telesk., 1,35-1,80m, DN200, Hawle + Poklop</t>
  </si>
  <si>
    <t>89913</t>
  </si>
  <si>
    <t>KRYCÍ HRNCE SAMOSTATNÉ</t>
  </si>
  <si>
    <t>Hydrantový poklop</t>
  </si>
  <si>
    <t>Položka zahrnuje dodávku a osazení předepsané hrnce mříže včetně rámu</t>
  </si>
  <si>
    <t>89916</t>
  </si>
  <si>
    <t>BETONOVÉ DOPLŇKY TRUB VEDENÍ</t>
  </si>
  <si>
    <t>Opěrné betonové bloky, beton C20/25 X0</t>
  </si>
  <si>
    <t>1,30+1,30+0,85+0,30+0,12*2+0,41+0,85*4+0,12+0,85*4+0,12=11,440 [A]</t>
  </si>
  <si>
    <t>- Položka zahrnuje veškerý materiál, výrobky a polotovary, včetně mimostaveništní a vnitrostaveništní dopravy (rovněž přesuny), včetně naložení a složení,případně s uložením.</t>
  </si>
  <si>
    <t>899308</t>
  </si>
  <si>
    <t>DOPLŇKY NA POTRUBÍ - SIGNALIZAČ VODIČ</t>
  </si>
  <si>
    <t>+ napojení na stávající vodiče</t>
  </si>
  <si>
    <t>- Položka zahrnuje veškerý materiál, výrobky a polotovary, včetně mimostaveništní a vnitrostaveništní dopravy (rovněž přesuny), včetně naložení a složení,případně s uložením.   
- položka signalizační vodič zahrnuje i kontrolní vývody.</t>
  </si>
  <si>
    <t>899309</t>
  </si>
  <si>
    <t>DOPLŇKY NA POTRUBÍ - VÝSTRAŽNÁ FÓLIE</t>
  </si>
  <si>
    <t>89941</t>
  </si>
  <si>
    <t>VÝŘEZ, VÝSEK, ÚTES NA POTRUBÍ DN DO 80MM</t>
  </si>
  <si>
    <t>Pro napojení na stávající vodovodní potrubí</t>
  </si>
  <si>
    <t>- zahrnují zejména náklady na osekání trub na útesy, na vysekání otvorů pro zaústění, na obetonování útesu. U výřezu a výseku náklady na ohlášení uzavírání vody, uzavření a otevření šoupat, vypuštění a napuštění vody, odvzdušnění potrubí a pod.</t>
  </si>
  <si>
    <t>89944</t>
  </si>
  <si>
    <t>VÝŘEZ, VÝSEK, ÚTES NA POTRUBÍ DN DO 200MM</t>
  </si>
  <si>
    <t>899641</t>
  </si>
  <si>
    <t>TLAKOVÉ ZKOUŠKY POTRUBÍ DN DO 200MM</t>
  </si>
  <si>
    <t>- přísun, montáž, demontáž, odsun zkoušecího čerpadla, napuštění tlakovou vodou, dodání vody pro tlakovou zkoušku, montáž a demontáž dílců pro zabezpečení konce zkoušeného úseku potrubí, montáž a demontáž koncových tvarovek, montáž zaslepovací příruby, zaslepení odboček pro armatury a pro odbočující řady.</t>
  </si>
  <si>
    <t>89974</t>
  </si>
  <si>
    <t>PROPLACH A DEZINFEKCE VODOVODNÍHO POTRUBÍ DN DO 200MM</t>
  </si>
  <si>
    <t>- napuštění a vypuštění vody, dodání vody a dezinfekčního prostředku, bakteriologický rozbor vody.</t>
  </si>
  <si>
    <t>919114</t>
  </si>
  <si>
    <t>ŘEZÁNÍ ASFALTOVÉHO KRYTU VOZOVEK TL DO 200MM</t>
  </si>
  <si>
    <t>13,39*2+0,9*2=28,580 [A]</t>
  </si>
  <si>
    <t>položka zahrnuje řezání vozovkové vrstvy v předepsané tloušťce, včetně spotřeby vody</t>
  </si>
  <si>
    <t>969134</t>
  </si>
  <si>
    <t>VYBOURÁNÍ POTRUBÍ DN DO 200MM VODOVODNÍCH</t>
  </si>
  <si>
    <t>Stávající vodovodní potrubí. Včetně poplatku za uložení na skládku.</t>
  </si>
  <si>
    <t>- položka zahrnuje veškerou manipulaci s vybouranou sutí a hmotami včetně uložení na skládku. Nezahrnuje poplatek za skládku, který se vykazuje v položce 0141** (s výjimkou malého množství bouraného materiálu, kde je možné poplatek zahrnout do jednotkové ceny bourání – tento fakt musí být uveden v doplňujícím textu k položce)  
- položka zahrnuje veškeré další práce plynoucí z technologického předpisu a z platných předpisů</t>
  </si>
  <si>
    <t>SO 311</t>
  </si>
  <si>
    <t>Provizorní přeložka teplovodu</t>
  </si>
  <si>
    <t>733</t>
  </si>
  <si>
    <t>Ústřední vytápění - potrubí</t>
  </si>
  <si>
    <t>733110815</t>
  </si>
  <si>
    <t>Stavební výpomoce</t>
  </si>
  <si>
    <t>potřebné úpravy stavebních konstrukcí pro uložení stojanů podepření potrubí, vše vč.materiálu a montáží</t>
  </si>
  <si>
    <t>733110820</t>
  </si>
  <si>
    <t>Teplovod- zemní práce-výkopy</t>
  </si>
  <si>
    <t>(š.výkopu 0,9 až 1,2m, hl. do 1,6m), povrch tráva, asfalt, provádění ručně.Vč.odvozu na skládku, vč.skládkovného. Výkop pro demontáž stávajícího potrubí a pro osazení nového</t>
  </si>
  <si>
    <t>Poznámka k položce:  
vč.potřebného pažení a zabezpečení výkopu, vč. odstranění pažení, vč.odvozu nepoužitelného materiálu na skládku, vč.skládkovného.</t>
  </si>
  <si>
    <t>733110820.1</t>
  </si>
  <si>
    <t>Chránička plast- zemní práce-výkopy</t>
  </si>
  <si>
    <t>(š.výkopu 0,5m, hl. do 1,2m), BEZ povrchových vrstev (jsou ve stavební části). Vč.odvozu na skládku, vč.skládkovného. Výkop je pro ro osazení nové plastové chráničky pro budoucí kom.kabely</t>
  </si>
  <si>
    <t>733110821</t>
  </si>
  <si>
    <t>Odpojení demontovaného potrubí od stávajícího</t>
  </si>
  <si>
    <t>733110822</t>
  </si>
  <si>
    <t>Teplovod - dodávka a montáž nového předizolovaného potrubí</t>
  </si>
  <si>
    <t>DN200 (219,1/355), 1x zesílená izolace, potrubí odsouhlasit s majitelem stávajícího potrubí, stávající potrubí ISOplus</t>
  </si>
  <si>
    <t>Poznámka k položce:  
potrubí vč. kolen, vč.polštářování, vč. odvzdušnění a vypouštění, vč. spojek a příslušenství  
vč. zaizolování spojů, zapěnění, propojení alarm systému  
- dl.potrubí vč. kolen  
- odvzdušňovací kus...2x  
- vypouštěcí kus...2x  
- vč.signalizačného pvc pásu nad každým potrubím</t>
  </si>
  <si>
    <t>733110823</t>
  </si>
  <si>
    <t>Teplovod - napojení na stávající potrubí DN200</t>
  </si>
  <si>
    <t>vč.materiálu a prací, vč. zaizolování spojů, zapěnění, propojení alarm systému</t>
  </si>
  <si>
    <t>Poznámka k položce:  
potrubí komplet systém vč. spojů, kolen, oblouků, polštářování, vč. signalizační pásky nad každé potrubí, vč.propojení alarm systému</t>
  </si>
  <si>
    <t>733110824</t>
  </si>
  <si>
    <t>Demontáž stávajícího potrubí DN200, vč. uložení a upevnění</t>
  </si>
  <si>
    <t>vč.odvozu do šrotu a na skládku</t>
  </si>
  <si>
    <t>733110825</t>
  </si>
  <si>
    <t>Přesun komunikačních kabelů - komplet</t>
  </si>
  <si>
    <t>vč.chrániček, potřebných výkopů, zásypů atd. - provádět dle pokynů majitele vedení</t>
  </si>
  <si>
    <t>Poznámka k položce:  
Při demontáži stávajícího teplovodu bude stávající chránička kabelů demontována, komunikační kabely přerušeny, nová chránička HDPE bude položena podél potrubí provizorní přeložky (připevnění k potrubí pásky), do chráničky HDPE budou osazeny ko-munikační kabely, u lomového bodu potrubí I bude provedeno přesunutí kabelové zemní komory a kabely budou napojeny na stávající rozvody. V zemi budou optochráničky (HDPE) v celé délce osazeny do dělené plastové chráničky. POZOR - práce přemístění nutno provédět podle pokynů majitelů komunikačních vedení - viz příloha. Před za-početím prací nutno tento postup odsouhlasit s majitelem komunikačního vedení.</t>
  </si>
  <si>
    <t>733110826</t>
  </si>
  <si>
    <t>Stavební úpravy - rozebrání plotu v délce 3m</t>
  </si>
  <si>
    <t>vč.materiálu a prací</t>
  </si>
  <si>
    <t>733110827</t>
  </si>
  <si>
    <t>Kontrola svarů RTG, min.10% svarů, svary ke kontrole určí majitel potrubí</t>
  </si>
  <si>
    <t>733110828</t>
  </si>
  <si>
    <t>Zásyp rýhy s novým potrubím - zemní práce-obsyp potrubí pískem</t>
  </si>
  <si>
    <t>zásyp výkopu po vrstvách,s hutněním-provádění dle požadavku výrobce potrubí (š.výkopu 0,9 až 1,2m, hl. do 1,6m)</t>
  </si>
  <si>
    <t>Poznámka k položce:  
Před vlastní položením potrubí bude proveden podsyp pískem v tl. 150mm v zrnění 0-4 mm, který bude hutněn na 100 kPa, poté bude provedena montáž potrubí. Po ukončení zkoušek bude provedena montáž izolačních spojek a jejich vypěnění. Po ukončení těchto prací budou trubky zasypány pískem s hutněním na 100 kPa, min. 200 mm nad povrch trubek.Následně bude výkop zasypán s hutněním po vrstvách, výkopkem. Vrchní vrstva je dodávka steabní části.  
Uvažováno s 50% použitím výkopku</t>
  </si>
  <si>
    <t>733110829</t>
  </si>
  <si>
    <t>Zásyp rýhy po demotovaném potrubí</t>
  </si>
  <si>
    <t>zásyp výkopu po vrstvách,s hutněním (š.výkopu 0,9 až 1,2m, hl. do 1,6m)</t>
  </si>
  <si>
    <t>Poznámka k položce:  
výkop bude zasypán s hutněním po vrstvách, výkopkem a dovezeným štěrkem. Vrchní vrstva je dodávka stavební části.  
Uvažováno s 80% použitím výkopku</t>
  </si>
  <si>
    <t>733110830</t>
  </si>
  <si>
    <t>Zásyp rýhy po osazení nové plastové chráničky-zemní práce-obsyp pískem</t>
  </si>
  <si>
    <t>zásyp výkopu po vrstvách,s hutněním-provádění dle požadavku výrobce chráničky (š.výkopu 0,5m, hl. do 1,2m)</t>
  </si>
  <si>
    <t>Poznámka k položce:  
Po osazení chráničky bude provedeno zasypání pískem s hutněním na 100 kPa, min. 200 mm nad povrch chráničky.Následně bude výkop zasypán s hutněním po vrstvách, výkopkem. Vrstvy vozovky jsou dodávka stavební části. Uvažováno s 50% použitím výkopku</t>
  </si>
  <si>
    <t>733110833</t>
  </si>
  <si>
    <t>Alarm systém - propojení, proměření</t>
  </si>
  <si>
    <t>733110835</t>
  </si>
  <si>
    <t>Zemní kopané sondy - výkopy</t>
  </si>
  <si>
    <t>(výkop 1,5 x  2,5m, hl. do 1,6m), povrch tráva, asfalt, provádění ručně. Vč.odvozu na skládku, vč.skládkovného</t>
  </si>
  <si>
    <t>733110839</t>
  </si>
  <si>
    <t>Plastová chránička pro budoucí optochráničky komunikačních kabelů</t>
  </si>
  <si>
    <t>pro osazení do terénu, chránička HDPE DN100 (vnitřní průměr 100mm), vč. mtz chráničky, zaslepení na obou koncích</t>
  </si>
  <si>
    <t>733110840</t>
  </si>
  <si>
    <t>Dělená chránička pro optochráničky komunikačních kabelů</t>
  </si>
  <si>
    <t>pro osazení optochrániček při vedení nad terénem, chránička HDPE 110/5 (vnitřní průměr 100mm), vč. mtz chráničky a optochrániček</t>
  </si>
  <si>
    <t>733110860</t>
  </si>
  <si>
    <t>Uložení potrubí - stojan pro kluzné uložení</t>
  </si>
  <si>
    <t>průměr potrubí předizolovaného 355mm, stojan typ 130802, na výšku zkrácený o 100mm, žárově zinkovaný</t>
  </si>
  <si>
    <t>733110865</t>
  </si>
  <si>
    <t>Uložení potrubí - stojan pro kluzné uložení s axiálním vedením</t>
  </si>
  <si>
    <t>průměr potrubí předizolovaného 355mm, stojan typ 130803.1, na výšku zkrácený o 100mm, žárově zinkovaný</t>
  </si>
  <si>
    <t>733110868</t>
  </si>
  <si>
    <t>Vložka do uložení potrubí - pryžová podložka mezi stojan a potrubí</t>
  </si>
  <si>
    <t>733110872</t>
  </si>
  <si>
    <t>Uložení optochrániček do terénu</t>
  </si>
  <si>
    <t>Poznámka k položce:  
Při uložení optochrániček do terénu budou tato vedení vedena podél potrubí teplovodů, budou uložena do pískového lože, obsyp pískem - provádět podle pokynů a požadavků majitele vedení.</t>
  </si>
  <si>
    <t>733111114</t>
  </si>
  <si>
    <t>Potrubí ocelové závitové bezešvé běžné v kotelnách nebo strojovnách DN 20</t>
  </si>
  <si>
    <t>733190107</t>
  </si>
  <si>
    <t>Zkouška těsnosti potrubí ocelové závitové do DN 40</t>
  </si>
  <si>
    <t>733190239</t>
  </si>
  <si>
    <t>Zkouška těsnosti potrubí ocelové hladké přes D 159x6,3 do D 219x6,3</t>
  </si>
  <si>
    <t>735</t>
  </si>
  <si>
    <t>Ústřední vytápění - otopná tělesa</t>
  </si>
  <si>
    <t>735000913</t>
  </si>
  <si>
    <t>Vypuštení, napuštění, odvzdušnění stávajícího a nového teplovodu, vč.vody</t>
  </si>
  <si>
    <t>783</t>
  </si>
  <si>
    <t>Dokončovací práce - nátěry</t>
  </si>
  <si>
    <t>783425428</t>
  </si>
  <si>
    <t>Nátěry potrubí</t>
  </si>
  <si>
    <t>Poznámka k položce:  
potrubí natřeno základním a syntetickým dvojnásobným nátěrem s 1x emailováním  do venkovního prostředí</t>
  </si>
  <si>
    <t>OST</t>
  </si>
  <si>
    <t>Ostatní</t>
  </si>
  <si>
    <t>77777h</t>
  </si>
  <si>
    <t>Topná zkouška, dilatační zkouška, zaškolení obsluhy</t>
  </si>
  <si>
    <t>77778h</t>
  </si>
  <si>
    <t>Dokumentace skut. provedení</t>
  </si>
  <si>
    <t>geodetické zaměření do situace před zásypem (půdorysné, výškové), dokumentace dílenská</t>
  </si>
  <si>
    <t>77779h</t>
  </si>
  <si>
    <t>Dokumentace kladečská pro předizolované potrubí</t>
  </si>
  <si>
    <t>Stavební díl</t>
  </si>
  <si>
    <t>SO 312</t>
  </si>
  <si>
    <t>Definitivní přeložka teplovodu</t>
  </si>
  <si>
    <t>(š.výkopu 0,9 až 1,2m, hl. do 1,6m), povrch tráva, asfalt, provádění ručně. Vč.odvozu na skládku, vč.skládkovného. Výkop pro demontáž stávajícího potrubí (provizorní přeložka) a pro osazení nového</t>
  </si>
  <si>
    <t>Demontáž stávajícího potrubí DN200</t>
  </si>
  <si>
    <t>(provizorní přeložka), vč. uložení a upevnění, vč.odvozu do šrotu a na skládku</t>
  </si>
  <si>
    <t>Stavební úpravy - nový plot</t>
  </si>
  <si>
    <t>v délce 3m, vč.materiálu a prací, provedení dle stávajícího plotu</t>
  </si>
  <si>
    <t>Zásyp rýhy s novým potrubím - zemní práce</t>
  </si>
  <si>
    <t>obsyp potrubí pískem, zásyp výkopu po vrstvách,s hutněním-provádění dle požadavku výrobce potrubí (š.výkopu 0,9 až 1,2m, hl. do 1,6m)</t>
  </si>
  <si>
    <t>pro osazení optochrániček při vedení nad terénem a v terénu, chránička HDPE 110/5 (vnitřní průměr 100mm), vč. mtz chráničky a optochrániček</t>
  </si>
  <si>
    <t>733110841</t>
  </si>
  <si>
    <t>Obal dělené plastové chráničky nad terénem plechem pozinkovaným</t>
  </si>
  <si>
    <t>dod+mtz</t>
  </si>
  <si>
    <t>733110845</t>
  </si>
  <si>
    <t>Přesun komunikačních vedení,optochrániček, komplet</t>
  </si>
  <si>
    <t>vč.výkopů, zásypů, materiálu, montáží atd.-POZOR - práce přemístění nutno provédět podle pokynů majitelů komunikačních vedení</t>
  </si>
  <si>
    <t>Poznámka k položce:  
rozpojení vedení, protažení novou ocelovou chráničkou, osazení do plastové chráničky, napojení na stávající vedení, proměření, zprovoznění.  
POZOR - práce přemístění nutno provédět podle pokynů majitelů komunikačních vedení - viz příloha. Před započetím prací nutno tento postup odsouhlasit s majitelem komunikačního vedení.</t>
  </si>
  <si>
    <t>, průměr potrubí předizolovaného 355mm, stojan typ 130803.1, na výšku zkrácený o 100mm, žárově zinkovaný</t>
  </si>
  <si>
    <t>Vložka do uložení potrubí</t>
  </si>
  <si>
    <t>pryžová podložka mezi stojan a potrubí</t>
  </si>
  <si>
    <t>733121228</t>
  </si>
  <si>
    <t>Potrubí ocelové hladké bezešvé  108x4,0</t>
  </si>
  <si>
    <t>chránička</t>
  </si>
  <si>
    <t>733121249</t>
  </si>
  <si>
    <t>Potrubí ocelové hladké bezešvé  457/14</t>
  </si>
  <si>
    <t>2x chránička</t>
  </si>
  <si>
    <t>Nátěry potrubí DN20</t>
  </si>
  <si>
    <t>783425430</t>
  </si>
  <si>
    <t>Nátěry potrubí DN100</t>
  </si>
  <si>
    <t>Poznámka k položce:  
potrubí natřeno základním a syntetickým dvojnásobným nátěrem s 1x emailováním do venkovního prostředí.</t>
  </si>
  <si>
    <t>783425432</t>
  </si>
  <si>
    <t>Nátěry potrubí pr.457</t>
  </si>
  <si>
    <t>Poznámka k položce:  
potrubí natřeno 2x základním a syntetickým dvojnásobným nátěrem, pro uložení do terénu</t>
  </si>
  <si>
    <t>SO 401</t>
  </si>
  <si>
    <t>Ochrana vedení ČEZ</t>
  </si>
  <si>
    <t>029111</t>
  </si>
  <si>
    <t>OSTATNÍ POŽADAVKY - VYPRAC DOK SKUTEČ PROVEDENÍ V DIGITÁLNÍ FORMĚ</t>
  </si>
  <si>
    <t>029522</t>
  </si>
  <si>
    <t>OSTATNÍ POŽADAVKY - REVIZNÍ ZPRÁVY</t>
  </si>
  <si>
    <t>2x Kopaná sonda pro zjištění uložení stávajícího vedení VN/NN (pod chodníkem, u opěrní zdi)</t>
  </si>
  <si>
    <t>131736</t>
  </si>
  <si>
    <t>ODVOZ DO 12KM</t>
  </si>
  <si>
    <t>ZÁSYP JAM A RÝH ZEMINOU SE ZHUT</t>
  </si>
  <si>
    <t>PODKL A VYPLN VRSTY Z KAMENE TĚŽENÉHO</t>
  </si>
  <si>
    <t>pískové lože</t>
  </si>
  <si>
    <t>702111</t>
  </si>
  <si>
    <t>KABELOVÝ ŽLAB ZEMNÍ VČETNĚ KRYTU SVĚTLÉ ŠÍŘKY DO 120 MM</t>
  </si>
  <si>
    <t>Pro ochranu stávajícho vedení VN, v případě nedostatečné ochrany – určí pozvaný správce IS ke  kopané sondě.</t>
  </si>
  <si>
    <t>702232</t>
  </si>
  <si>
    <t>KABELOVÁ CHRÁNIČKA ZEMNÍ DĚLENÁ DN PŘES 100 DO 200 MM</t>
  </si>
  <si>
    <t>Pro ochranu stávajícho vedení NN, v případě nedostatečné ochrany – určí pozvaný správce IS ke  kopané sondě.</t>
  </si>
  <si>
    <t>702312</t>
  </si>
  <si>
    <t>ZAKRYTÍ KABELŮ VÝSTRAŽNOU FÓLIÍ ŠÍŘKY PŘES 20 DO 40 CM</t>
  </si>
  <si>
    <t>702332</t>
  </si>
  <si>
    <t>ZAKRYTÍ KABELŮ PLASTOVOU DESKOU/PÁSEM ŠÍŘKY PŘES 20 DO 40 CM</t>
  </si>
  <si>
    <t>SO 430</t>
  </si>
  <si>
    <t>Věřejné osvětlení - provizorní přeložka</t>
  </si>
  <si>
    <t>0,5*0,1*26 = 1,3</t>
  </si>
  <si>
    <t>3x stožárový základ á 0,8m3</t>
  </si>
  <si>
    <t>HLOUB RÝH A MELIOR KAN ŠÍŘ DO 2M PAŽ I NEPAŽ TŘ I.</t>
  </si>
  <si>
    <t>0,35*0,5*10 = 1,05 – chodník 0,5*0,9*26 = 11,7 – volný terén</t>
  </si>
  <si>
    <t>132736</t>
  </si>
  <si>
    <t>141145</t>
  </si>
  <si>
    <t>PROTLAČOVÁNÍ POTRUBÍ Z PLAST HMOT DN DO 300MM</t>
  </si>
  <si>
    <t>položka zahrnuje dodávku protlačovaného potrubí a veškeré pomocné práce (startovací zařízení, startovací a cílová jáma, opěrné a vodící bloky a pod.) pro potrubí průměr 2x110mm</t>
  </si>
  <si>
    <t>0,5*26= 13</t>
  </si>
  <si>
    <t>272314</t>
  </si>
  <si>
    <t>ZÁKLADY Z PROSTÉHO BETONU DO C25/30-XF4 (B30)</t>
  </si>
  <si>
    <t>stožárové základy 3x stožárový základ á0,55m3</t>
  </si>
  <si>
    <t>pískové lože 0,35*0,2*10= 0,7 chodnik  0,5*0,2*26=2,6 krajnice</t>
  </si>
  <si>
    <t>465923</t>
  </si>
  <si>
    <t>PŘEDLÁŽDĚNÍ DLAŽBY Z BETON DLAŽDIC</t>
  </si>
  <si>
    <t>703423</t>
  </si>
  <si>
    <t>ELEKTROINSTALAČNÍ TRUBKA OCELOVÁ VČETNĚ UPEVNĚNÍ A PŘÍSLUŠENSTVÍ</t>
  </si>
  <si>
    <t>DN PRŮMĚRU PŘES 40 MM Tuhá trubka DN 50 kotvená pod lávku</t>
  </si>
  <si>
    <t>709400</t>
  </si>
  <si>
    <t>ZATAŽENÍ LANKA DO CHRÁNIČKY NEBO ŽLABU</t>
  </si>
  <si>
    <t>741911</t>
  </si>
  <si>
    <t>UZEMŇOVACÍ VODIČ V ZEMI FEZN DO 120 MM2 FeZn O 10MM</t>
  </si>
  <si>
    <t>(včetně zemnících a spojovacích svorek) vč. započtení rezervy 10% pro zvlnění a odchylky trasy od PD + spoje + napojení stožárů</t>
  </si>
  <si>
    <t>742H12a</t>
  </si>
  <si>
    <t>KABEL NN ČTYŘ- A PĚTIŽÍLOVÝ CU S PLASTOVOU IZOLACÍ OD 4 DO 16 MM2</t>
  </si>
  <si>
    <t>CYKY-J 4x10 do DN 50 (10% rezerva pro zvlnění)</t>
  </si>
  <si>
    <t>742H12b</t>
  </si>
  <si>
    <t>CYKY-J 4x16 do DN 50 (mezi přechodovými sloupy VO)</t>
  </si>
  <si>
    <t>742L12</t>
  </si>
  <si>
    <t>UKONČENÍ DVOU AŽ PĚTIŽÍLOVÉHO KABELU V ROZVADĚČI NEBO NA PŘÍSTROJI OD 4 DO 16 MM2</t>
  </si>
  <si>
    <t>ukončení kabelu v osvětlovacím bodu</t>
  </si>
  <si>
    <t>742P13</t>
  </si>
  <si>
    <t>ZATAŽENÍ KABELU DO CHRÁNIČKY</t>
  </si>
  <si>
    <t>KABEL DO 4KG/M</t>
  </si>
  <si>
    <t>742P15</t>
  </si>
  <si>
    <t>OZNAČOVACÍ ŠTÍTEK NA KABELY</t>
  </si>
  <si>
    <t>743121</t>
  </si>
  <si>
    <t>OSVĚTLOVACÍ STOŽÁR PEVNÝ ŽÁROVĚ ZINKOVANÝ DÉLKY DO 6 M</t>
  </si>
  <si>
    <t>základová konstrukce, připojovací svorkovnice, kabelové vedení ke svítidlům např. sloup KL-5,5 – 133/60</t>
  </si>
  <si>
    <t>743141</t>
  </si>
  <si>
    <t>OSVĚTLOVACÍ STOŽÁR PŘECHODOVÝ DÉLKY DO 8 M</t>
  </si>
  <si>
    <t>základová konstrukce, připojovací svorkovnice, kabelové vedení ke svítidlům např. sloup PC 6 - 159/133/114</t>
  </si>
  <si>
    <t>743142</t>
  </si>
  <si>
    <t>OSVĚTLOVACÍ STOŽÁR PŘECHODOVÝ-VÝLOŽNÍK S DÉLKOU VYLOŽENÍ DO 3 M</t>
  </si>
  <si>
    <t>výložník 2,5m</t>
  </si>
  <si>
    <t>743552</t>
  </si>
  <si>
    <t>SVÍTIDLO VENKOVNÍ VŠEOBECNÉ LED, MIN. IP 44, PŘES 10 DO 25 W</t>
  </si>
  <si>
    <t>zdroj a veškeré příslušenství</t>
  </si>
  <si>
    <t>743553</t>
  </si>
  <si>
    <t>SVÍTIDLO VENKOVNÍ VŠEOBECNÉ LED, MIN. IP 44, PŘES 25 DO 45 W</t>
  </si>
  <si>
    <t>743Z11</t>
  </si>
  <si>
    <t>DEMONTÁŽ OSVĚTLOVACÍHO STOŽÁRU ULIČNÍHO VÝŠKY DO 15M</t>
  </si>
  <si>
    <t>743Z35</t>
  </si>
  <si>
    <t>DEMONTÁŽ SVÍTIDLA Z OSVĚTLOVACÍHO STOŽÁRU VÝŠKY DO 15M</t>
  </si>
  <si>
    <t>87615</t>
  </si>
  <si>
    <t>CHRÁNIČKY Z TRUB PLAST DN DO 50MM DN 50</t>
  </si>
  <si>
    <t>se zatahovacím prvkem</t>
  </si>
  <si>
    <t>CHRÁNIČKY Z TRUB PLAST DN DO 150MM DN 110</t>
  </si>
  <si>
    <t>87815</t>
  </si>
  <si>
    <t>NASUNUTÍ PLAST TRUB DN DO 50MM DO CHRÁNIČKY</t>
  </si>
  <si>
    <t>chránička DN 50 do DN 110</t>
  </si>
  <si>
    <t>SO 431</t>
  </si>
  <si>
    <t>Veřejné osvětlení – definitivní přeložka</t>
  </si>
  <si>
    <t>1x stožárový základ á0,8m3</t>
  </si>
  <si>
    <t>0,35*0,5*40 = 1,65 – chodník</t>
  </si>
  <si>
    <t>stožárové základy 1x stožárový základ á0,55m3</t>
  </si>
  <si>
    <t>pískové lože 0,35*0,2*40= 2,8 chodnik</t>
  </si>
  <si>
    <t>UZEMŇOVACÍ VODIČ V ZEMI FeZN DO 120 MM2 FeZn O 10MM</t>
  </si>
  <si>
    <t>742H12</t>
  </si>
  <si>
    <t>743122</t>
  </si>
  <si>
    <t>OSVĚTLOVACÍ STOŽÁR PEVNÝ ŽÁROVĚ ZINKOVANÝ DÉLKY PŘES 6,5 DO 12 M</t>
  </si>
  <si>
    <t>základová konstrukce, připojovací svorkovnice, kabelové vedení ke svítidlům např. UZM-8 159/108/89</t>
  </si>
  <si>
    <t>743312</t>
  </si>
  <si>
    <t>VÝLOŽNÍK PRO MONTÁŽ SVÍTIDLA NA STOŽÁR JEDNORAMENNÝ DÉLKA VYLOŽENÍ PŘES 1 DO 2 M</t>
  </si>
  <si>
    <t>vyložení 2m</t>
  </si>
  <si>
    <t>743511</t>
  </si>
  <si>
    <t>SVÍTIDLO VENKOVNÍ VŠEOBECNÉ VÝBOJKOVÉ ULIČNÍ, MIN. IP 44, DO 150 W</t>
  </si>
  <si>
    <t>SO 501</t>
  </si>
  <si>
    <t>501 PŘELOŽKA STL DN 150</t>
  </si>
  <si>
    <t>pouze v případě přebytku zeminy na celé stavbě                                                                                          28,5582 m3</t>
  </si>
  <si>
    <t>014122</t>
  </si>
  <si>
    <t>VYBOURANÉ potrubí 36,5m*0,0182t/m=0,8463 T [A]</t>
  </si>
  <si>
    <t>014132</t>
  </si>
  <si>
    <t>8,483 M3*2,2=18,6626 T</t>
  </si>
  <si>
    <t>029611</t>
  </si>
  <si>
    <t>ODSTRANĚNÍ KRYTU ZPEVNĚNÝCH PLOCH S ASFALTOVÝM POJIVEM,ODVOZ DO 20 KM</t>
  </si>
  <si>
    <t>9,5*0,8*0,41+3,75*0,41+4,1*0,8*0,23+2*1,5*1,5*0,23=8,2829 M3</t>
  </si>
  <si>
    <t>11353</t>
  </si>
  <si>
    <t>ODSTRANĚNÍ CHODNÍKOVÝCH KAMENNÝCH OBRUBNÍKŮ</t>
  </si>
  <si>
    <t>3,5M</t>
  </si>
  <si>
    <t>FRÉZOVÁNÍ ZPEVNĚNÝCH PLOCH ASFALTOVÝCH, ODVOZ DO 20 KM</t>
  </si>
  <si>
    <t>4*1*0,05=0,2 M3</t>
  </si>
  <si>
    <t>11512</t>
  </si>
  <si>
    <t>ČERPÁNÍ VODY DO 1000 L/MIN</t>
  </si>
  <si>
    <t>4*8,5=34</t>
  </si>
  <si>
    <t>4,75*0,25+7*3,5*0,25+3*0,8*0,25=8,0125 M3</t>
  </si>
  <si>
    <t>12573</t>
  </si>
  <si>
    <t>VYKOPÁVKY ZE ZEMNÍKŮ A SKLÁDEK TŘ. I</t>
  </si>
  <si>
    <t>POLOŽKA 17411+POLOŽKA 12110=35,483+8,013=43,496 M3</t>
  </si>
  <si>
    <t>4,1*0,8*(1-0,23)+24,8*0,8*(1-0,25)+3,75*(1,5-0,46)+2*1,5*1,5*(1,3-0,23)+4,75*(1,3-0,25)+2*2,8*2,8*(2-0,25)+3*0,8*(1-0,25)+9,5*0,8*(1-0,46)=64,45 M3</t>
  </si>
  <si>
    <t>132739</t>
  </si>
  <si>
    <t>PŘÍPLATEK ZA DALŠÍ 1KM DOPRAVY ZEMINY</t>
  </si>
  <si>
    <t>PŘEBYTEČNÁ ZEMINA NA SKL: 19*28,552=542,488 M3</t>
  </si>
  <si>
    <t>ASF NA SKLÁDKU: 0,2+8,2829=8,4829                                                                                                  ZEMINA A ORNICE Z DEPONIE:35,4827+8,013=43,4957 M3                                                                            PŘEBYTEČNÁ ZEMINA NA SKLÁDKU: 28,5582 M3                                                               CELKEM:8,4829+43,4957+28,5582=80,4368 M3</t>
  </si>
  <si>
    <t>pol.pol.13273-(pol. 17481+pol.17581+pol.45157)                                                                                   64,452-(18,334+8,323+2,312)=35,483 M3</t>
  </si>
  <si>
    <t>17481</t>
  </si>
  <si>
    <t>ZÁSYP JAM A RÝH Z MAT NAKUPOVANÝCH</t>
  </si>
  <si>
    <t>3,75*1,5+2*1,5*1,5*1,3+4,1*0,8*0,84+9,5*0,8*1,0=18,334 M3</t>
  </si>
  <si>
    <t>28,9*0,8*0,36=8,323 M3</t>
  </si>
  <si>
    <t>8,013 m3</t>
  </si>
  <si>
    <t>PODKL A VÝPLŇ VRSTVY Z KAMENIVA TĚŽENÉHO</t>
  </si>
  <si>
    <t>28,9*0,8*0,1=2,312 M3</t>
  </si>
  <si>
    <t>3,8*0,3+3,7*0,8*0,3=2,028 m3</t>
  </si>
  <si>
    <t>567406</t>
  </si>
  <si>
    <t>VRSTVY PRO OBNOVU A OPRAVY Z PENETRAČ MAKADAMU</t>
  </si>
  <si>
    <t>3,8*0,12=0,456 m3</t>
  </si>
  <si>
    <t>8*0,05=0,4 M3</t>
  </si>
  <si>
    <t>577201</t>
  </si>
  <si>
    <t>VRSTVY PRO OBNOVU, OPRAVY - INFILTRAČ POSTŘIK</t>
  </si>
  <si>
    <t>3,8 M2</t>
  </si>
  <si>
    <t>577202</t>
  </si>
  <si>
    <t>VRSTVY PRO OBNOVU, OPRAVY - SPOJ POSTŘIK</t>
  </si>
  <si>
    <t>14,5+8=22,5 M2</t>
  </si>
  <si>
    <t>5774AE</t>
  </si>
  <si>
    <t>VRSTVY PRO OBNOVU A OPRAVY Z ASF BETONU ACO 11+, 11S</t>
  </si>
  <si>
    <t>14,5*0,04=0,58m3</t>
  </si>
  <si>
    <t>5774AF</t>
  </si>
  <si>
    <t>VRSTVY PRO OBNOVU A OPRAVY Z ASF BETONU ACO 16</t>
  </si>
  <si>
    <t>3,8*0,07=0,266m3</t>
  </si>
  <si>
    <t>87315</t>
  </si>
  <si>
    <t>POTRUBÍ Z TRUB PLASTOVÝCH TLAKOVÝCH SVAŘOVANÝCH DN DO 50MM</t>
  </si>
  <si>
    <t>BYPASS-PE100 SDR11 63*5,8mm=20 m</t>
  </si>
  <si>
    <t>87333.A</t>
  </si>
  <si>
    <t>POTRUBÍ Z TRUB PLASTOVÝCH TLAKOVÝCH SVAŘOVANÝCH DN DO 150MM</t>
  </si>
  <si>
    <t>PE100 SDR17,6 160*9,1mm=62 m</t>
  </si>
  <si>
    <t>873453.A</t>
  </si>
  <si>
    <t>POTRUBÍ Z TRUB PLAST TLAK SVAŘ DN DO 300MM BEZVÝKOPOVOU TECHNOLOGIÍ</t>
  </si>
  <si>
    <t>PE100 SDR17,6 315*17,9mm=31 m</t>
  </si>
  <si>
    <t>87833</t>
  </si>
  <si>
    <t>NASUNUTÍ PLAST TRUB DN DO 150MM DO CHRÁNIČKY</t>
  </si>
  <si>
    <t>31 m</t>
  </si>
  <si>
    <t>891133.A</t>
  </si>
  <si>
    <t>ŠOUPÁTKA DN DO 150MM</t>
  </si>
  <si>
    <t>891933</t>
  </si>
  <si>
    <t>ZEMNÍ SOUPRAVY DN DO 150MM S POKLOPEM</t>
  </si>
  <si>
    <t>89914</t>
  </si>
  <si>
    <t>ŠACHTOVÉ BETONOVÉ SKRUŽE SAMOSTATNÉ</t>
  </si>
  <si>
    <t>DOPLŇKY NA PLYN POTRUBÍ - SIGNALIZAČ VODIČ</t>
  </si>
  <si>
    <t>DOPLŇKY NA PLYN POTRUBÍ - VÝSTRAŽNÁ FÓLIE Š.350-500 MM</t>
  </si>
  <si>
    <t>899331</t>
  </si>
  <si>
    <t>DOPLŇKY NA PLYN POTRUBÍ DN DO 150MM - PROPOJE</t>
  </si>
  <si>
    <t>DVOJITÉ BALONOVÁNÍ PE dn160 , MEZIKUS PE160, EL. SPOJKA, TVAROVKY BYPASS</t>
  </si>
  <si>
    <t>89943</t>
  </si>
  <si>
    <t>VÝŘEZ, VÝSEK, ÚTES NA POTRUBÍ DN DO 150MM</t>
  </si>
  <si>
    <t>899631</t>
  </si>
  <si>
    <t>TLAKOVÉ ZKOUŠKY POTRUBÍ DN DO 150MM</t>
  </si>
  <si>
    <t>62 M</t>
  </si>
  <si>
    <t>Ostatní práce</t>
  </si>
  <si>
    <t>917427</t>
  </si>
  <si>
    <t>CHODNÍKOVÉ OBRUBY Z KAMENNÝCH OBRUBNÍKŮ ŠÍŘ 30 CM</t>
  </si>
  <si>
    <t>3,5 M</t>
  </si>
  <si>
    <t>919111</t>
  </si>
  <si>
    <t>ŘEZÁNÍ ASFALTOVÉHO KRYTU VOZOVEK TL DO 50MM</t>
  </si>
  <si>
    <t>40,5 M</t>
  </si>
  <si>
    <t>93658</t>
  </si>
  <si>
    <t>OCHRANNÉ TYČOVÉ ZNAKY-ORIENTAČNÍ SLOUPEK</t>
  </si>
  <si>
    <t>4 KS</t>
  </si>
  <si>
    <t>966891</t>
  </si>
  <si>
    <t>ODSTRANĚNÍ ŠOUPAT</t>
  </si>
  <si>
    <t>96933</t>
  </si>
  <si>
    <t>VYBOURÁNÍ POTRUBÍ DN DO 150MM PLYNOVÝCH</t>
  </si>
  <si>
    <t>969433</t>
  </si>
  <si>
    <t>PROPLACH PORUBÍ DO DN150 VZDUCHEM NEBO INERTNÍM PLYNEM</t>
  </si>
  <si>
    <t>SO 502</t>
  </si>
  <si>
    <t>502 PŘELOŽKA NTL DN 200</t>
  </si>
  <si>
    <t>pouze v případě přebytku zeminy na celé stavbě                                                                                          36,042 m3</t>
  </si>
  <si>
    <t>VYBOURANÉ POTRUBÍ : PE 225 22,4m*0,00855t/m=0,1915 T                                                                DN200  67,2*0,0331T/M=2,2243 T                                                                                                                      
DN 80  5,9*0,00676T/M=0,03988 T                                                                                                    CELKEM: 0,1915+2,2243+0,03988=2,4557 T</t>
  </si>
  <si>
    <t>3,872 M3*2,2=8,5184 T</t>
  </si>
  <si>
    <t>1,0*0,8*0,23+2*4,85*1,42*0,23+1,5*1,5*0,23=3,8695 M3</t>
  </si>
  <si>
    <t>5,0*0,8*0,25+20,3*0,8*0,25+6,4*0,8*0,25+4,6*0,8*0,25+6,9*0,8*0,25+2*1,7*1,3*0,25=9,745 M3</t>
  </si>
  <si>
    <t>POLOŽKA 17411+POLOŽKA 12110=37,918+9,745=47,663M3</t>
  </si>
  <si>
    <t>1,0*0,8*(1-0,23)+2*4,85*1,42*(1,3-0,23)+1,5*1,5*(1,3-0,23)+2,0*1,42*(1,3-0,23)+2*1,7*1,3*(1,3-0,25)+1,5*1,5*(1,3-0,25)+13,8*0,8*(1-0,25)+24,9*0,8*(1-0.25)+24,9*0,8*(1-0,25)+10*0,8*1=73,960 M3</t>
  </si>
  <si>
    <t>PŘEBYTEČNÁ ZEMINA NA SKL: 19*36,042=684,798 M3</t>
  </si>
  <si>
    <t>ASF NA SKLÁDKU: 3,8695 M3                                                                                                 ZEMINA A ORNICE Z DEPONIE:37,918+9,745=47,663 M3                                                                            PŘEBYTEČNÁ ZEMINA NA SKLÁDKU: 15,098+17,224+3,72=36,042 M3                                                               CELKEM:3,8695+47,663+36,042=87,5745 M3</t>
  </si>
  <si>
    <t>pol.pol.13273-(pol. 17481+pol.17581+pol.45157)                                                                                  73,960-(15,098+17,224+3,72)=37,918 M3</t>
  </si>
  <si>
    <t>1,0*0,8*0,48+2*4,85*1,42*0,78+1,5*1,5*0,78+2,0*1,42*0,78=15,098 m3</t>
  </si>
  <si>
    <t>32,5*0,8*0,42+14,0*0,8*0,42+10*0,8*0,2=17,224 M3</t>
  </si>
  <si>
    <t>9,745 m3</t>
  </si>
  <si>
    <t>46,5*0,8*0,1=3,72 M3</t>
  </si>
  <si>
    <t>711211</t>
  </si>
  <si>
    <t>IZOLACE ZVLÁŠT KONSTR PROTI ZEM VLHK ASFALT NÁTĚRY</t>
  </si>
  <si>
    <t>4*3,14*0,22=2,7632 M2</t>
  </si>
  <si>
    <t>711212.A</t>
  </si>
  <si>
    <t>IZOLACE ZVLÁŠT KONSTR PROTI ZEM VLHK ASFALT PÁSY</t>
  </si>
  <si>
    <t>ASF KAUČUK PÁSKA 4*3,14*0,22=2,7632 M2</t>
  </si>
  <si>
    <t>711212.B</t>
  </si>
  <si>
    <t>PLASTOVÝMI TEPLEM SMRŠTITELNÝMI TVAROVKAMI A PÁSKAMI 6*3,14*0,22=4,1448</t>
  </si>
  <si>
    <t>UZEMŇOVACÍ VODIČ V ZEMI FEZN DO 120 MM2</t>
  </si>
  <si>
    <t>741C02</t>
  </si>
  <si>
    <t>UZEMŇOVACÍ SVORKA</t>
  </si>
  <si>
    <t>741C07</t>
  </si>
  <si>
    <t>VYVEDENÍ UZEMŇOVACÍCH VODIČŮ NA POVRCH/KONSTRUKCI</t>
  </si>
  <si>
    <t>741I02</t>
  </si>
  <si>
    <t>BLESKOJISTKA HROMOSVODNÁ, VENKOVNÍ PROVEDENÍ</t>
  </si>
  <si>
    <t>78311</t>
  </si>
  <si>
    <t>PROTIKOROZ OCHRANA OCEL KONSTR NÁTĚREM JENOVRSTVÝM</t>
  </si>
  <si>
    <t>24,0*3,14*0,22=16,5792 M2</t>
  </si>
  <si>
    <t>78314</t>
  </si>
  <si>
    <t>PROTIKOROZ OCHRANA OCEL KONSTR NÁSTŘIKEM METALIZACÍ</t>
  </si>
  <si>
    <t>24,5*3,14*0,22=16,9246m2</t>
  </si>
  <si>
    <t>78325</t>
  </si>
  <si>
    <t>PROTIKOROZ OCHRANA DOPLŇK OK ŽÁR ZINKOVÁNÍM PONOREM</t>
  </si>
  <si>
    <t>86334.A</t>
  </si>
  <si>
    <t>POTRUBÍ Z TRUB OCELOVÝCH DN DO 200MM</t>
  </si>
  <si>
    <t>OCEL BEZEŠVÉ L245 NE PSL2 219,1*6,3MM - 54,0 M</t>
  </si>
  <si>
    <t>87326.A</t>
  </si>
  <si>
    <t>POTRUBÍ Z TRUB PLASTOVÝCH TLAKOVÝCH SVAŘOVANÝCH DN DO 80MM</t>
  </si>
  <si>
    <t>PE100 SDR17,6 90*5,1mm PŘEPOJENÍ PŘÍPOJKY 5,5 m, BYPASS PE dn90-50,0 M</t>
  </si>
  <si>
    <t>87334.A</t>
  </si>
  <si>
    <t>POTRUBÍ Z TRUB PLASTOVÝCH TLAKOVÝCH SVAŘOVANÝCH DN DO 200MM</t>
  </si>
  <si>
    <t>PE100 SDR17,6 225*12,8mm=37,5 m</t>
  </si>
  <si>
    <t>891134.A</t>
  </si>
  <si>
    <t>89917</t>
  </si>
  <si>
    <t>KOVOVÉ DOPLŇKY TRUB VEDENÍ</t>
  </si>
  <si>
    <t>DOPLŇKY NA PLYN POTRUBÍ - VÝSTRAŽNÁ FÓLIE</t>
  </si>
  <si>
    <t>899311</t>
  </si>
  <si>
    <t>DOPLŇKY NA PLYN POTRUBÍ DN DO 80MM - PROPOJE</t>
  </si>
  <si>
    <t>899341</t>
  </si>
  <si>
    <t>DOPLŇKY NA PLYN POTRUBÍ DN DO 200MM - PROPOJE</t>
  </si>
  <si>
    <t>2*ZABALONOVÁNÍ 2x2 KOMORY, MEZIKUS PE225, EL. SPOJKA, TVAROVKY BYPASS</t>
  </si>
  <si>
    <t>51+40,5+5,5=97 M</t>
  </si>
  <si>
    <t>89969</t>
  </si>
  <si>
    <t>OSTATNÍ ZKOUŠKY</t>
  </si>
  <si>
    <t>EL. JISKROVÁ ZKOUŠKA NA OCEL POTRUBÍ DN 200</t>
  </si>
  <si>
    <t>96814</t>
  </si>
  <si>
    <t>VYSEKÁNÍ OTVORŮ, KAPES, RÝH V BETONOVÉ KONSTRUKCI</t>
  </si>
  <si>
    <t>0,6*0,6*0,3=0,108</t>
  </si>
  <si>
    <t>96932</t>
  </si>
  <si>
    <t>VYBOURÁNÍ POTRUBÍ DN DO 100MM PLYNOVÝCH</t>
  </si>
  <si>
    <t>96934</t>
  </si>
  <si>
    <t>VYBOURÁNÍ POTRUBÍ DN DO 200MM PLYNOVÝCH</t>
  </si>
  <si>
    <t>PE 225- 22,5 M, DN 200 - 40,2+27,0 M, DN80 - 5,9 M CELKEM: 95,6 M</t>
  </si>
  <si>
    <t>969434</t>
  </si>
  <si>
    <t>PROPLACH PORUBÍ DO DN200 VZDUCHEM NEBO INERTNÍM PLYNEM</t>
  </si>
</sst>
</file>

<file path=xl/styles.xml><?xml version="1.0" encoding="utf-8"?>
<styleSheet xmlns="http://schemas.openxmlformats.org/spreadsheetml/2006/main">
  <numFmts count="2">
    <numFmt numFmtId="177" formatCode="#,##0.00"/>
    <numFmt numFmtId="178" formatCode="#,##0.000"/>
  </numFmts>
  <fonts count="7">
    <font>
      <sz val="10"/>
      <name val="Arial"/>
      <family val="0"/>
    </font>
    <font>
      <b/>
      <sz val="16"/>
      <color rgb="FF000000"/>
      <name val="Arial"/>
      <family val="0"/>
    </font>
    <font>
      <b/>
      <sz val="16"/>
      <name val="Arial"/>
      <family val="0"/>
    </font>
    <font>
      <b/>
      <sz val="10"/>
      <name val="Arial"/>
      <family val="0"/>
    </font>
    <font>
      <sz val="10"/>
      <color rgb="FFFFFFFF"/>
      <name val="Arial"/>
      <family val="0"/>
    </font>
    <font>
      <b/>
      <sz val="11"/>
      <name val="Arial"/>
      <family val="0"/>
    </font>
    <font>
      <i/>
      <sz val="10"/>
      <name val="Arial"/>
      <family val="0"/>
    </font>
  </fonts>
  <fills count="5">
    <fill>
      <patternFill/>
    </fill>
    <fill>
      <patternFill patternType="gray125"/>
    </fill>
    <fill>
      <patternFill patternType="solid">
        <fgColor rgb="FFD9D9D9"/>
        <bgColor indexed="64"/>
      </patternFill>
    </fill>
    <fill>
      <patternFill patternType="solid">
        <fgColor rgb="FFCB441A"/>
        <bgColor indexed="64"/>
      </patternFill>
    </fill>
    <fill>
      <patternFill patternType="solid">
        <fgColor rgb="FFADD8E6"/>
        <bgColor indexed="64"/>
      </patternFill>
    </fill>
  </fills>
  <borders count="7">
    <border>
      <left/>
      <right/>
      <top/>
      <bottom/>
      <diagonal/>
    </border>
    <border>
      <left style="thin"/>
      <right style="thin"/>
      <top style="thin"/>
      <bottom style="thin"/>
    </border>
    <border>
      <left/>
      <right/>
      <top/>
      <bottom style="thin"/>
    </border>
    <border>
      <left/>
      <right style="thin"/>
      <top/>
      <bottom/>
    </border>
    <border>
      <left style="thin"/>
      <right/>
      <top/>
      <bottom/>
    </border>
    <border>
      <left/>
      <right/>
      <top style="thin"/>
      <bottom/>
    </border>
    <border>
      <left/>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43">
    <xf numFmtId="0" fontId="0" fillId="0" borderId="0" xfId="0"/>
    <xf numFmtId="0" fontId="0" fillId="2" borderId="0" xfId="0" applyFill="1"/>
    <xf numFmtId="0" fontId="1" fillId="2" borderId="0" xfId="0" applyFont="1" applyFill="1" applyAlignment="1">
      <alignment horizontal="center" vertical="center"/>
    </xf>
    <xf numFmtId="0" fontId="2" fillId="2" borderId="0" xfId="0" applyFont="1" applyFill="1"/>
    <xf numFmtId="0" fontId="3" fillId="2" borderId="0" xfId="0" applyFont="1" applyFill="1" applyAlignment="1">
      <alignment horizontal="right"/>
    </xf>
    <xf numFmtId="0" fontId="4" fillId="3" borderId="1" xfId="0" applyFont="1" applyFill="1" applyBorder="1" applyAlignment="1">
      <alignment horizontal="center"/>
    </xf>
    <xf numFmtId="0" fontId="0" fillId="2" borderId="2" xfId="0" applyFill="1" applyBorder="1"/>
    <xf numFmtId="177" fontId="3" fillId="2" borderId="0" xfId="0" applyNumberFormat="1" applyFont="1" applyFill="1" applyAlignment="1">
      <alignment horizontal="right"/>
    </xf>
    <xf numFmtId="0" fontId="0" fillId="2" borderId="1" xfId="0" applyFill="1" applyBorder="1" applyAlignment="1">
      <alignment horizontal="center"/>
    </xf>
    <xf numFmtId="0" fontId="0" fillId="2" borderId="3" xfId="0" applyFill="1" applyBorder="1"/>
    <xf numFmtId="0" fontId="0" fillId="2" borderId="4" xfId="0" applyFill="1" applyBorder="1"/>
    <xf numFmtId="0" fontId="0" fillId="2" borderId="5" xfId="0" applyFill="1" applyBorder="1"/>
    <xf numFmtId="0" fontId="5" fillId="2" borderId="0" xfId="0" applyFont="1" applyFill="1"/>
    <xf numFmtId="0" fontId="5" fillId="2" borderId="0" xfId="0" applyFont="1" applyFill="1" applyAlignment="1">
      <alignment horizontal="right"/>
    </xf>
    <xf numFmtId="0" fontId="5" fillId="2" borderId="0" xfId="0" applyFont="1" applyFill="1" applyAlignment="1">
      <alignment horizontal="left"/>
    </xf>
    <xf numFmtId="0" fontId="4" fillId="3" borderId="1" xfId="0" applyFont="1" applyFill="1" applyBorder="1" applyAlignment="1">
      <alignment horizontal="center" vertical="center" wrapText="1"/>
    </xf>
    <xf numFmtId="0" fontId="5" fillId="2" borderId="2" xfId="0" applyFont="1" applyFill="1" applyBorder="1"/>
    <xf numFmtId="0" fontId="5" fillId="2" borderId="2" xfId="0" applyFont="1" applyFill="1" applyBorder="1" applyAlignment="1">
      <alignment horizontal="right"/>
    </xf>
    <xf numFmtId="0" fontId="5" fillId="2" borderId="2" xfId="0" applyFont="1" applyFill="1" applyBorder="1" applyAlignment="1">
      <alignment horizontal="left"/>
    </xf>
    <xf numFmtId="0" fontId="0" fillId="2" borderId="6" xfId="0" applyFill="1" applyBorder="1"/>
    <xf numFmtId="0" fontId="0" fillId="0" borderId="1" xfId="0" applyBorder="1" applyAlignment="1">
      <alignment horizontal="left"/>
    </xf>
    <xf numFmtId="177" fontId="0" fillId="0" borderId="1" xfId="0" applyNumberFormat="1" applyBorder="1" applyAlignment="1">
      <alignment horizontal="right"/>
    </xf>
    <xf numFmtId="0" fontId="3" fillId="2" borderId="5" xfId="0" applyFont="1" applyFill="1" applyBorder="1" applyAlignment="1">
      <alignment horizontal="right"/>
    </xf>
    <xf numFmtId="177" fontId="3" fillId="2" borderId="5" xfId="0" applyNumberFormat="1" applyFont="1" applyFill="1" applyBorder="1" applyAlignment="1">
      <alignment horizontal="center"/>
    </xf>
    <xf numFmtId="0" fontId="3" fillId="2" borderId="5" xfId="0" applyFont="1" applyFill="1" applyBorder="1" applyAlignment="1">
      <alignment wrapText="1"/>
    </xf>
    <xf numFmtId="0" fontId="0" fillId="0" borderId="1" xfId="0" applyBorder="1"/>
    <xf numFmtId="0" fontId="3" fillId="2" borderId="6" xfId="0" applyFont="1" applyFill="1" applyBorder="1" applyAlignment="1">
      <alignment horizontal="right"/>
    </xf>
    <xf numFmtId="0" fontId="3" fillId="2" borderId="6" xfId="0" applyFont="1" applyFill="1" applyBorder="1" applyAlignment="1">
      <alignment wrapText="1"/>
    </xf>
    <xf numFmtId="177" fontId="3" fillId="2" borderId="6" xfId="0" applyNumberFormat="1" applyFont="1" applyFill="1" applyBorder="1" applyAlignment="1">
      <alignment horizontal="center"/>
    </xf>
    <xf numFmtId="0" fontId="0" fillId="0" borderId="1" xfId="0" applyBorder="1" applyAlignment="1">
      <alignment horizontal="right"/>
    </xf>
    <xf numFmtId="0" fontId="0" fillId="0" borderId="1" xfId="0" applyBorder="1" applyAlignment="1">
      <alignment wrapText="1"/>
    </xf>
    <xf numFmtId="0" fontId="0" fillId="0" borderId="1" xfId="0" applyBorder="1" applyAlignment="1">
      <alignment horizontal="center"/>
    </xf>
    <xf numFmtId="178" fontId="0" fillId="0" borderId="1" xfId="0" applyNumberFormat="1" applyBorder="1" applyAlignment="1">
      <alignment horizontal="center"/>
    </xf>
    <xf numFmtId="177" fontId="0" fillId="4" borderId="1" xfId="0" applyNumberFormat="1" applyFill="1" applyBorder="1" applyAlignment="1" applyProtection="1">
      <alignment horizontal="center"/>
      <protection locked="0"/>
    </xf>
    <xf numFmtId="177" fontId="0" fillId="0" borderId="1" xfId="0" applyNumberFormat="1" applyBorder="1" applyAlignment="1">
      <alignment horizontal="center"/>
    </xf>
    <xf numFmtId="0" fontId="0" fillId="0" borderId="5" xfId="0" applyBorder="1" applyAlignment="1">
      <alignment vertical="top"/>
    </xf>
    <xf numFmtId="0" fontId="0" fillId="0" borderId="1" xfId="0" applyBorder="1" applyAlignment="1">
      <alignment horizontal="left" vertical="center" wrapText="1"/>
    </xf>
    <xf numFmtId="0" fontId="0" fillId="0" borderId="0" xfId="0" applyAlignment="1">
      <alignment vertical="top"/>
    </xf>
    <xf numFmtId="0" fontId="6" fillId="0" borderId="1" xfId="0" applyFont="1" applyBorder="1" applyAlignment="1">
      <alignment horizontal="left" vertical="center" wrapText="1"/>
    </xf>
    <xf numFmtId="177" fontId="3" fillId="2" borderId="0" xfId="0" applyNumberFormat="1" applyFont="1" applyFill="1" applyAlignment="1">
      <alignment horizontal="center"/>
    </xf>
    <xf numFmtId="0" fontId="3" fillId="2" borderId="2" xfId="0" applyFont="1" applyFill="1" applyBorder="1" applyAlignment="1">
      <alignment horizontal="right"/>
    </xf>
    <xf numFmtId="177" fontId="3" fillId="2" borderId="2" xfId="0" applyNumberFormat="1" applyFont="1" applyFill="1" applyBorder="1" applyAlignment="1">
      <alignment horizontal="center"/>
    </xf>
    <xf numFmtId="177" fontId="0" fillId="2" borderId="1" xfId="0" applyNumberFormat="1" applyFill="1" applyBorder="1" applyAlignment="1">
      <alignment horizont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28575</xdr:rowOff>
    </xdr:from>
    <xdr:to>
      <xdr:col>0</xdr:col>
      <xdr:colOff>1390650</xdr:colOff>
      <xdr:row>3</xdr:row>
      <xdr:rowOff>28575</xdr:rowOff>
    </xdr:to>
    <xdr:pic>
      <xdr:nvPicPr>
        <xdr:cNvPr id="1" name="Picture 1" descr=""/>
        <xdr:cNvPicPr>
          <a:picLocks noChangeAspect="1"/>
        </xdr:cNvPicPr>
      </xdr:nvPicPr>
      <xdr:blipFill>
        <a:blip xmlns:r="http://schemas.openxmlformats.org/officeDocument/2006/relationships" r:embed="rId1"/>
        <a:stretch>
          <a:fillRect/>
        </a:stretch>
      </xdr:blipFill>
      <xdr:spPr>
        <a:xfrm>
          <a:off x="57150" y="28575"/>
          <a:ext cx="1343025" cy="5810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571500</xdr:colOff>
      <xdr:row>0</xdr:row>
      <xdr:rowOff>9525</xdr:rowOff>
    </xdr:from>
    <xdr:to>
      <xdr:col>2</xdr:col>
      <xdr:colOff>495300</xdr:colOff>
      <xdr:row>2</xdr:row>
      <xdr:rowOff>0</xdr:rowOff>
    </xdr:to>
    <xdr:pic>
      <xdr:nvPicPr>
        <xdr:cNvPr id="1" name="Picture 1" descr=""/>
        <xdr:cNvPicPr>
          <a:picLocks noChangeAspect="1"/>
        </xdr:cNvPicPr>
      </xdr:nvPicPr>
      <xdr:blipFill>
        <a:blip xmlns:r="http://schemas.openxmlformats.org/officeDocument/2006/relationships" r:embed="rId1"/>
        <a:stretch>
          <a:fillRect/>
        </a:stretch>
      </xdr:blipFill>
      <xdr:spPr>
        <a:xfrm>
          <a:off x="0" y="9525"/>
          <a:ext cx="1276350" cy="4667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571500</xdr:colOff>
      <xdr:row>0</xdr:row>
      <xdr:rowOff>9525</xdr:rowOff>
    </xdr:from>
    <xdr:to>
      <xdr:col>2</xdr:col>
      <xdr:colOff>495300</xdr:colOff>
      <xdr:row>2</xdr:row>
      <xdr:rowOff>0</xdr:rowOff>
    </xdr:to>
    <xdr:pic>
      <xdr:nvPicPr>
        <xdr:cNvPr id="1" name="Picture 1" descr=""/>
        <xdr:cNvPicPr>
          <a:picLocks noChangeAspect="1"/>
        </xdr:cNvPicPr>
      </xdr:nvPicPr>
      <xdr:blipFill>
        <a:blip xmlns:r="http://schemas.openxmlformats.org/officeDocument/2006/relationships" r:embed="rId1"/>
        <a:stretch>
          <a:fillRect/>
        </a:stretch>
      </xdr:blipFill>
      <xdr:spPr>
        <a:xfrm>
          <a:off x="0" y="9525"/>
          <a:ext cx="1276350" cy="4667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571500</xdr:colOff>
      <xdr:row>0</xdr:row>
      <xdr:rowOff>9525</xdr:rowOff>
    </xdr:from>
    <xdr:to>
      <xdr:col>2</xdr:col>
      <xdr:colOff>495300</xdr:colOff>
      <xdr:row>2</xdr:row>
      <xdr:rowOff>0</xdr:rowOff>
    </xdr:to>
    <xdr:pic>
      <xdr:nvPicPr>
        <xdr:cNvPr id="1" name="Picture 1" descr=""/>
        <xdr:cNvPicPr>
          <a:picLocks noChangeAspect="1"/>
        </xdr:cNvPicPr>
      </xdr:nvPicPr>
      <xdr:blipFill>
        <a:blip xmlns:r="http://schemas.openxmlformats.org/officeDocument/2006/relationships" r:embed="rId1"/>
        <a:stretch>
          <a:fillRect/>
        </a:stretch>
      </xdr:blipFill>
      <xdr:spPr>
        <a:xfrm>
          <a:off x="0" y="9525"/>
          <a:ext cx="1276350" cy="4667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571500</xdr:colOff>
      <xdr:row>0</xdr:row>
      <xdr:rowOff>9525</xdr:rowOff>
    </xdr:from>
    <xdr:to>
      <xdr:col>2</xdr:col>
      <xdr:colOff>495300</xdr:colOff>
      <xdr:row>2</xdr:row>
      <xdr:rowOff>0</xdr:rowOff>
    </xdr:to>
    <xdr:pic>
      <xdr:nvPicPr>
        <xdr:cNvPr id="1" name="Picture 1" descr=""/>
        <xdr:cNvPicPr>
          <a:picLocks noChangeAspect="1"/>
        </xdr:cNvPicPr>
      </xdr:nvPicPr>
      <xdr:blipFill>
        <a:blip xmlns:r="http://schemas.openxmlformats.org/officeDocument/2006/relationships" r:embed="rId1"/>
        <a:stretch>
          <a:fillRect/>
        </a:stretch>
      </xdr:blipFill>
      <xdr:spPr>
        <a:xfrm>
          <a:off x="0" y="9525"/>
          <a:ext cx="1276350" cy="4667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571500</xdr:colOff>
      <xdr:row>0</xdr:row>
      <xdr:rowOff>9525</xdr:rowOff>
    </xdr:from>
    <xdr:to>
      <xdr:col>2</xdr:col>
      <xdr:colOff>495300</xdr:colOff>
      <xdr:row>2</xdr:row>
      <xdr:rowOff>0</xdr:rowOff>
    </xdr:to>
    <xdr:pic>
      <xdr:nvPicPr>
        <xdr:cNvPr id="1" name="Picture 1" descr=""/>
        <xdr:cNvPicPr>
          <a:picLocks noChangeAspect="1"/>
        </xdr:cNvPicPr>
      </xdr:nvPicPr>
      <xdr:blipFill>
        <a:blip xmlns:r="http://schemas.openxmlformats.org/officeDocument/2006/relationships" r:embed="rId1"/>
        <a:stretch>
          <a:fillRect/>
        </a:stretch>
      </xdr:blipFill>
      <xdr:spPr>
        <a:xfrm>
          <a:off x="0" y="9525"/>
          <a:ext cx="1276350" cy="4667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571500</xdr:colOff>
      <xdr:row>0</xdr:row>
      <xdr:rowOff>9525</xdr:rowOff>
    </xdr:from>
    <xdr:to>
      <xdr:col>2</xdr:col>
      <xdr:colOff>495300</xdr:colOff>
      <xdr:row>2</xdr:row>
      <xdr:rowOff>0</xdr:rowOff>
    </xdr:to>
    <xdr:pic>
      <xdr:nvPicPr>
        <xdr:cNvPr id="1" name="Picture 1" descr=""/>
        <xdr:cNvPicPr>
          <a:picLocks noChangeAspect="1"/>
        </xdr:cNvPicPr>
      </xdr:nvPicPr>
      <xdr:blipFill>
        <a:blip xmlns:r="http://schemas.openxmlformats.org/officeDocument/2006/relationships" r:embed="rId1"/>
        <a:stretch>
          <a:fillRect/>
        </a:stretch>
      </xdr:blipFill>
      <xdr:spPr>
        <a:xfrm>
          <a:off x="0" y="9525"/>
          <a:ext cx="1276350" cy="4667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571500</xdr:colOff>
      <xdr:row>0</xdr:row>
      <xdr:rowOff>9525</xdr:rowOff>
    </xdr:from>
    <xdr:to>
      <xdr:col>2</xdr:col>
      <xdr:colOff>495300</xdr:colOff>
      <xdr:row>2</xdr:row>
      <xdr:rowOff>0</xdr:rowOff>
    </xdr:to>
    <xdr:pic>
      <xdr:nvPicPr>
        <xdr:cNvPr id="1" name="Picture 1" descr=""/>
        <xdr:cNvPicPr>
          <a:picLocks noChangeAspect="1"/>
        </xdr:cNvPicPr>
      </xdr:nvPicPr>
      <xdr:blipFill>
        <a:blip xmlns:r="http://schemas.openxmlformats.org/officeDocument/2006/relationships" r:embed="rId1"/>
        <a:stretch>
          <a:fillRect/>
        </a:stretch>
      </xdr:blipFill>
      <xdr:spPr>
        <a:xfrm>
          <a:off x="0" y="9525"/>
          <a:ext cx="1276350" cy="4667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571500</xdr:colOff>
      <xdr:row>0</xdr:row>
      <xdr:rowOff>9525</xdr:rowOff>
    </xdr:from>
    <xdr:to>
      <xdr:col>2</xdr:col>
      <xdr:colOff>495300</xdr:colOff>
      <xdr:row>2</xdr:row>
      <xdr:rowOff>0</xdr:rowOff>
    </xdr:to>
    <xdr:pic>
      <xdr:nvPicPr>
        <xdr:cNvPr id="1" name="Picture 1" descr=""/>
        <xdr:cNvPicPr>
          <a:picLocks noChangeAspect="1"/>
        </xdr:cNvPicPr>
      </xdr:nvPicPr>
      <xdr:blipFill>
        <a:blip xmlns:r="http://schemas.openxmlformats.org/officeDocument/2006/relationships" r:embed="rId1"/>
        <a:stretch>
          <a:fillRect/>
        </a:stretch>
      </xdr:blipFill>
      <xdr:spPr>
        <a:xfrm>
          <a:off x="0" y="9525"/>
          <a:ext cx="1276350" cy="4667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571500</xdr:colOff>
      <xdr:row>0</xdr:row>
      <xdr:rowOff>9525</xdr:rowOff>
    </xdr:from>
    <xdr:to>
      <xdr:col>2</xdr:col>
      <xdr:colOff>495300</xdr:colOff>
      <xdr:row>2</xdr:row>
      <xdr:rowOff>0</xdr:rowOff>
    </xdr:to>
    <xdr:pic>
      <xdr:nvPicPr>
        <xdr:cNvPr id="1" name="Picture 1" descr=""/>
        <xdr:cNvPicPr>
          <a:picLocks noChangeAspect="1"/>
        </xdr:cNvPicPr>
      </xdr:nvPicPr>
      <xdr:blipFill>
        <a:blip xmlns:r="http://schemas.openxmlformats.org/officeDocument/2006/relationships" r:embed="rId1"/>
        <a:stretch>
          <a:fillRect/>
        </a:stretch>
      </xdr:blipFill>
      <xdr:spPr>
        <a:xfrm>
          <a:off x="0" y="9525"/>
          <a:ext cx="1276350" cy="466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 ??"/>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 ??"/>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pageSetUpPr fitToPage="1"/>
  </sheetPr>
  <dimension ref="A1:E18"/>
  <sheetViews>
    <sheetView tabSelected="1" workbookViewId="0" topLeftCell="A1"/>
  </sheetViews>
  <sheetFormatPr defaultColWidth="9.14285714285714" defaultRowHeight="12.75" customHeight="1"/>
  <cols>
    <col min="1" max="1" width="25.7142857142857" customWidth="1"/>
    <col min="2" max="2" width="66.7142857142857" customWidth="1"/>
    <col min="3" max="5" width="20.7142857142857" customWidth="1"/>
  </cols>
  <sheetData>
    <row r="1" spans="1:5" ht="12.75" customHeight="1">
      <c r="A1" s="1"/>
      <c s="1" t="s">
        <v>0</v>
      </c>
      <c s="1"/>
      <c s="1"/>
      <c s="1"/>
    </row>
    <row r="2" spans="1:5" ht="12.75" customHeight="1">
      <c r="A2" s="1"/>
      <c s="2" t="s">
        <v>1</v>
      </c>
      <c s="1"/>
      <c s="1"/>
      <c s="1"/>
    </row>
    <row r="3" spans="1:5" ht="20" customHeight="1">
      <c r="A3" s="1"/>
      <c s="1"/>
      <c s="1"/>
      <c s="1"/>
      <c s="1"/>
    </row>
    <row r="4" spans="1:5" ht="20" customHeight="1">
      <c r="A4" s="1"/>
      <c s="3" t="s">
        <v>2</v>
      </c>
      <c s="1"/>
      <c s="1"/>
      <c s="1"/>
    </row>
    <row r="5" spans="1:5" ht="12.75" customHeight="1">
      <c r="A5" s="1"/>
      <c s="1" t="s">
        <v>3</v>
      </c>
      <c s="1"/>
      <c s="1"/>
      <c s="1"/>
    </row>
    <row r="6" spans="1:5" ht="12.75" customHeight="1">
      <c r="A6" s="1"/>
      <c s="4" t="s">
        <v>4</v>
      </c>
      <c s="7">
        <f>SUM(C10:C18)</f>
      </c>
      <c s="1"/>
      <c s="1"/>
    </row>
    <row r="7" spans="1:5" ht="12.75" customHeight="1">
      <c r="A7" s="1"/>
      <c s="4" t="s">
        <v>5</v>
      </c>
      <c s="7">
        <f>SUM(E10:E18)</f>
      </c>
      <c s="1"/>
      <c s="1"/>
    </row>
    <row r="8" spans="1:5" ht="12.75" customHeight="1">
      <c r="A8" s="6"/>
      <c s="6"/>
      <c s="6"/>
      <c s="6"/>
      <c s="6"/>
    </row>
    <row r="9" spans="1:5" ht="12.75" customHeight="1">
      <c r="A9" s="5" t="s">
        <v>6</v>
      </c>
      <c s="5" t="s">
        <v>7</v>
      </c>
      <c s="5" t="s">
        <v>8</v>
      </c>
      <c s="5" t="s">
        <v>9</v>
      </c>
      <c s="5" t="s">
        <v>10</v>
      </c>
    </row>
    <row r="10" spans="1:5" ht="12.75" customHeight="1">
      <c r="A10" s="20" t="s">
        <v>24</v>
      </c>
      <c s="20" t="s">
        <v>25</v>
      </c>
      <c s="21">
        <f>'SO 201'!I3</f>
      </c>
      <c s="21">
        <f>'SO 201'!O2</f>
      </c>
      <c s="21">
        <f>C10+D10</f>
      </c>
    </row>
    <row r="11" spans="1:5" ht="12.75" customHeight="1">
      <c r="A11" s="20" t="s">
        <v>660</v>
      </c>
      <c s="20" t="s">
        <v>661</v>
      </c>
      <c s="21">
        <f>'SO 301'!I3</f>
      </c>
      <c s="21">
        <f>'SO 301'!O2</f>
      </c>
      <c s="21">
        <f>C11+D11</f>
      </c>
    </row>
    <row r="12" spans="1:5" ht="12.75" customHeight="1">
      <c r="A12" s="20" t="s">
        <v>841</v>
      </c>
      <c s="20" t="s">
        <v>842</v>
      </c>
      <c s="21">
        <f>'SO 311'!I3</f>
      </c>
      <c s="21">
        <f>'SO 311'!O2</f>
      </c>
      <c s="21">
        <f>C12+D12</f>
      </c>
    </row>
    <row r="13" spans="1:5" ht="12.75" customHeight="1">
      <c r="A13" s="20" t="s">
        <v>936</v>
      </c>
      <c s="20" t="s">
        <v>937</v>
      </c>
      <c s="21">
        <f>'SO 312'!I3</f>
      </c>
      <c s="21">
        <f>'SO 312'!O2</f>
      </c>
      <c s="21">
        <f>C13+D13</f>
      </c>
    </row>
    <row r="14" spans="1:5" ht="12.75" customHeight="1">
      <c r="A14" s="20" t="s">
        <v>969</v>
      </c>
      <c s="20" t="s">
        <v>970</v>
      </c>
      <c s="21">
        <f>'SO 401'!I3</f>
      </c>
      <c s="21">
        <f>'SO 401'!O2</f>
      </c>
      <c s="21">
        <f>C14+D14</f>
      </c>
    </row>
    <row r="15" spans="1:5" ht="12.75" customHeight="1">
      <c r="A15" s="20" t="s">
        <v>991</v>
      </c>
      <c s="20" t="s">
        <v>992</v>
      </c>
      <c s="21">
        <f>'SO 430'!I3</f>
      </c>
      <c s="21">
        <f>'SO 430'!O2</f>
      </c>
      <c s="21">
        <f>C15+D15</f>
      </c>
    </row>
    <row r="16" spans="1:5" ht="12.75" customHeight="1">
      <c r="A16" s="20" t="s">
        <v>1054</v>
      </c>
      <c s="20" t="s">
        <v>1055</v>
      </c>
      <c s="21">
        <f>'SO 431'!I3</f>
      </c>
      <c s="21">
        <f>'SO 431'!O2</f>
      </c>
      <c s="21">
        <f>C16+D16</f>
      </c>
    </row>
    <row r="17" spans="1:5" ht="12.75" customHeight="1">
      <c r="A17" s="20" t="s">
        <v>1070</v>
      </c>
      <c s="20" t="s">
        <v>1071</v>
      </c>
      <c s="21">
        <f>'SO 501'!I3</f>
      </c>
      <c s="21">
        <f>'SO 501'!O2</f>
      </c>
      <c s="21">
        <f>C17+D17</f>
      </c>
    </row>
    <row r="18" spans="1:5" ht="12.75" customHeight="1">
      <c r="A18" s="20" t="s">
        <v>1166</v>
      </c>
      <c s="20" t="s">
        <v>1167</v>
      </c>
      <c s="21">
        <f>'SO 502'!I3</f>
      </c>
      <c s="21">
        <f>'SO 502'!O2</f>
      </c>
      <c s="21">
        <f>C18+D18</f>
      </c>
    </row>
  </sheetData>
  <sheetProtection password="9B31" sheet="1" objects="1" scenarios="1"/>
  <mergeCells count="4">
    <mergeCell ref="A1:A3"/>
    <mergeCell ref="B2:B3"/>
    <mergeCell ref="B4:D4"/>
    <mergeCell ref="B5:D5"/>
  </mergeCells>
  <printOptions/>
  <pageMargins left="0.75" right="0.75" top="1" bottom="1" header="0.5" footer="0.5"/>
  <pageSetup fitToHeight="0" horizontalDpi="300" verticalDpi="300" orientation="portrait" paperSize="9"/>
  <drawing r:id="rId1"/>
</worksheet>
</file>

<file path=xl/worksheets/sheet10.xml><?xml version="1.0" encoding="utf-8"?>
<worksheet xmlns="http://schemas.openxmlformats.org/spreadsheetml/2006/main" xmlns:r="http://schemas.openxmlformats.org/officeDocument/2006/relationships">
  <sheetPr>
    <pageSetUpPr fitToPage="1"/>
  </sheetPr>
  <dimension ref="A1:R205"/>
  <sheetViews>
    <sheetView workbookViewId="0" topLeftCell="A1">
      <pane ySplit="7" topLeftCell="A8" activePane="bottomLeft" state="frozen"/>
      <selection pane="topLeft" activeCell="A1" sqref="A1"/>
      <selection pane="bottomLeft" activeCell="A8" sqref="A8"/>
    </sheetView>
  </sheetViews>
  <sheetFormatPr defaultColWidth="9.14285714285714" defaultRowHeight="12.75" customHeight="1"/>
  <cols>
    <col min="1" max="1" width="9.14285714285714" hidden="1" customWidth="1"/>
    <col min="2" max="2" width="11.7142857142857" customWidth="1"/>
    <col min="3" max="3" width="14.7142857142857" customWidth="1"/>
    <col min="4" max="4" width="9.71428571428571" customWidth="1"/>
    <col min="5" max="5" width="70.7142857142857" customWidth="1"/>
    <col min="6" max="6" width="11.7142857142857" customWidth="1"/>
    <col min="7" max="9" width="16.7142857142857" customWidth="1"/>
    <col min="15" max="18" width="9.14285714285714" hidden="1" customWidth="1"/>
  </cols>
  <sheetData>
    <row r="1" spans="1:16" ht="12.75" customHeight="1">
      <c r="A1" t="s">
        <v>11</v>
      </c>
      <c s="1"/>
      <c s="1"/>
      <c s="1"/>
      <c s="1" t="s">
        <v>0</v>
      </c>
      <c s="1"/>
      <c s="1"/>
      <c s="1"/>
      <c s="1"/>
      <c r="P1" t="s">
        <v>22</v>
      </c>
    </row>
    <row r="2" spans="2:16" ht="25" customHeight="1">
      <c r="B2" s="1"/>
      <c s="1"/>
      <c s="1"/>
      <c s="2" t="s">
        <v>13</v>
      </c>
      <c s="1"/>
      <c s="1"/>
      <c s="6"/>
      <c s="6"/>
      <c r="O2">
        <f>0+O8+O41+O82+O87+O128+O189</f>
      </c>
      <c t="s">
        <v>22</v>
      </c>
    </row>
    <row r="3" spans="1:16" ht="15" customHeight="1">
      <c r="A3" t="s">
        <v>12</v>
      </c>
      <c s="12" t="s">
        <v>14</v>
      </c>
      <c s="13" t="s">
        <v>15</v>
      </c>
      <c s="1"/>
      <c s="14" t="s">
        <v>16</v>
      </c>
      <c s="1"/>
      <c s="9"/>
      <c s="8" t="s">
        <v>1166</v>
      </c>
      <c s="42">
        <f>0+I8+I41+I82+I87+I128+I189</f>
      </c>
      <c r="O3" t="s">
        <v>19</v>
      </c>
      <c t="s">
        <v>23</v>
      </c>
    </row>
    <row r="4" spans="1:16" ht="15" customHeight="1">
      <c r="A4" t="s">
        <v>17</v>
      </c>
      <c s="16" t="s">
        <v>18</v>
      </c>
      <c s="17" t="s">
        <v>1166</v>
      </c>
      <c s="6"/>
      <c s="18" t="s">
        <v>1167</v>
      </c>
      <c s="6"/>
      <c s="6"/>
      <c s="19"/>
      <c s="19"/>
      <c r="O4" t="s">
        <v>20</v>
      </c>
      <c t="s">
        <v>23</v>
      </c>
    </row>
    <row r="5" spans="1:16" ht="12.75" customHeight="1">
      <c r="A5" s="15" t="s">
        <v>26</v>
      </c>
      <c s="15" t="s">
        <v>28</v>
      </c>
      <c s="15" t="s">
        <v>30</v>
      </c>
      <c s="15" t="s">
        <v>31</v>
      </c>
      <c s="15" t="s">
        <v>32</v>
      </c>
      <c s="15" t="s">
        <v>34</v>
      </c>
      <c s="15" t="s">
        <v>36</v>
      </c>
      <c s="15" t="s">
        <v>38</v>
      </c>
      <c s="15"/>
      <c r="O5" t="s">
        <v>21</v>
      </c>
      <c t="s">
        <v>23</v>
      </c>
    </row>
    <row r="6" spans="1:9" ht="12.75" customHeight="1">
      <c r="A6" s="15"/>
      <c s="15"/>
      <c s="15"/>
      <c s="15"/>
      <c s="15"/>
      <c s="15"/>
      <c s="15"/>
      <c s="15" t="s">
        <v>39</v>
      </c>
      <c s="15" t="s">
        <v>41</v>
      </c>
    </row>
    <row r="7" spans="1:9" ht="12.75" customHeight="1">
      <c r="A7" s="15" t="s">
        <v>27</v>
      </c>
      <c s="15" t="s">
        <v>29</v>
      </c>
      <c s="15" t="s">
        <v>23</v>
      </c>
      <c s="15" t="s">
        <v>22</v>
      </c>
      <c s="15" t="s">
        <v>33</v>
      </c>
      <c s="15" t="s">
        <v>35</v>
      </c>
      <c s="15" t="s">
        <v>37</v>
      </c>
      <c s="15" t="s">
        <v>40</v>
      </c>
      <c s="15" t="s">
        <v>42</v>
      </c>
    </row>
    <row r="8" spans="1:18" ht="12.75" customHeight="1">
      <c r="A8" s="19" t="s">
        <v>43</v>
      </c>
      <c s="19"/>
      <c s="26" t="s">
        <v>27</v>
      </c>
      <c s="19"/>
      <c s="27" t="s">
        <v>44</v>
      </c>
      <c s="19"/>
      <c s="19"/>
      <c s="19"/>
      <c s="28">
        <f>0+Q8</f>
      </c>
      <c r="O8">
        <f>0+R8</f>
      </c>
      <c r="Q8">
        <f>0+I9+I13+I17+I21+I25+I29+I33+I37</f>
      </c>
      <c>
        <f>0+O9+O13+O17+O21+O25+O29+O33+O37</f>
      </c>
    </row>
    <row r="9" spans="1:16" ht="12.75">
      <c r="A9" s="25" t="s">
        <v>45</v>
      </c>
      <c s="29" t="s">
        <v>27</v>
      </c>
      <c s="29" t="s">
        <v>46</v>
      </c>
      <c s="25" t="s">
        <v>47</v>
      </c>
      <c s="30" t="s">
        <v>48</v>
      </c>
      <c s="31" t="s">
        <v>49</v>
      </c>
      <c s="32">
        <v>36.042</v>
      </c>
      <c s="33">
        <v>0</v>
      </c>
      <c s="34">
        <f>ROUND(ROUND(H9,2)*ROUND(G9,3),2)</f>
      </c>
      <c r="O9">
        <f>(I9*21)/100</f>
      </c>
      <c t="s">
        <v>23</v>
      </c>
    </row>
    <row r="10" spans="1:5" ht="12.75">
      <c r="A10" s="35" t="s">
        <v>50</v>
      </c>
      <c r="E10" s="36" t="s">
        <v>47</v>
      </c>
    </row>
    <row r="11" spans="1:5" ht="25.5">
      <c r="A11" s="37" t="s">
        <v>52</v>
      </c>
      <c r="E11" s="38" t="s">
        <v>1168</v>
      </c>
    </row>
    <row r="12" spans="1:5" ht="12.75">
      <c r="A12" t="s">
        <v>54</v>
      </c>
      <c r="E12" s="36" t="s">
        <v>47</v>
      </c>
    </row>
    <row r="13" spans="1:16" ht="12.75">
      <c r="A13" s="25" t="s">
        <v>45</v>
      </c>
      <c s="29" t="s">
        <v>27</v>
      </c>
      <c s="29" t="s">
        <v>1073</v>
      </c>
      <c s="25" t="s">
        <v>47</v>
      </c>
      <c s="30" t="s">
        <v>57</v>
      </c>
      <c s="31" t="s">
        <v>294</v>
      </c>
      <c s="32">
        <v>2.456</v>
      </c>
      <c s="33">
        <v>0</v>
      </c>
      <c s="34">
        <f>ROUND(ROUND(H13,2)*ROUND(G13,3),2)</f>
      </c>
      <c r="O13">
        <f>(I13*21)/100</f>
      </c>
      <c t="s">
        <v>23</v>
      </c>
    </row>
    <row r="14" spans="1:5" ht="12.75">
      <c r="A14" s="35" t="s">
        <v>50</v>
      </c>
      <c r="E14" s="36" t="s">
        <v>47</v>
      </c>
    </row>
    <row r="15" spans="1:5" ht="63.75">
      <c r="A15" s="37" t="s">
        <v>52</v>
      </c>
      <c r="E15" s="38" t="s">
        <v>1169</v>
      </c>
    </row>
    <row r="16" spans="1:5" ht="12.75">
      <c r="A16" t="s">
        <v>54</v>
      </c>
      <c r="E16" s="36" t="s">
        <v>47</v>
      </c>
    </row>
    <row r="17" spans="1:16" ht="12.75">
      <c r="A17" s="25" t="s">
        <v>45</v>
      </c>
      <c s="29" t="s">
        <v>27</v>
      </c>
      <c s="29" t="s">
        <v>1075</v>
      </c>
      <c s="25" t="s">
        <v>47</v>
      </c>
      <c s="30" t="s">
        <v>61</v>
      </c>
      <c s="31" t="s">
        <v>294</v>
      </c>
      <c s="32">
        <v>8.518</v>
      </c>
      <c s="33">
        <v>0</v>
      </c>
      <c s="34">
        <f>ROUND(ROUND(H17,2)*ROUND(G17,3),2)</f>
      </c>
      <c r="O17">
        <f>(I17*21)/100</f>
      </c>
      <c t="s">
        <v>23</v>
      </c>
    </row>
    <row r="18" spans="1:5" ht="12.75">
      <c r="A18" s="35" t="s">
        <v>50</v>
      </c>
      <c r="E18" s="36" t="s">
        <v>47</v>
      </c>
    </row>
    <row r="19" spans="1:5" ht="12.75">
      <c r="A19" s="37" t="s">
        <v>52</v>
      </c>
      <c r="E19" s="38" t="s">
        <v>1170</v>
      </c>
    </row>
    <row r="20" spans="1:5" ht="12.75">
      <c r="A20" t="s">
        <v>54</v>
      </c>
      <c r="E20" s="36" t="s">
        <v>47</v>
      </c>
    </row>
    <row r="21" spans="1:16" ht="12.75">
      <c r="A21" s="25" t="s">
        <v>45</v>
      </c>
      <c s="29" t="s">
        <v>27</v>
      </c>
      <c s="29" t="s">
        <v>98</v>
      </c>
      <c s="25" t="s">
        <v>47</v>
      </c>
      <c s="30" t="s">
        <v>99</v>
      </c>
      <c s="31" t="s">
        <v>66</v>
      </c>
      <c s="32">
        <v>1</v>
      </c>
      <c s="33">
        <v>0</v>
      </c>
      <c s="34">
        <f>ROUND(ROUND(H21,2)*ROUND(G21,3),2)</f>
      </c>
      <c r="O21">
        <f>(I21*21)/100</f>
      </c>
      <c t="s">
        <v>23</v>
      </c>
    </row>
    <row r="22" spans="1:5" ht="12.75">
      <c r="A22" s="35" t="s">
        <v>50</v>
      </c>
      <c r="E22" s="36" t="s">
        <v>47</v>
      </c>
    </row>
    <row r="23" spans="1:5" ht="12.75">
      <c r="A23" s="37" t="s">
        <v>52</v>
      </c>
      <c r="E23" s="38" t="s">
        <v>47</v>
      </c>
    </row>
    <row r="24" spans="1:5" ht="12.75">
      <c r="A24" t="s">
        <v>54</v>
      </c>
      <c r="E24" s="36" t="s">
        <v>47</v>
      </c>
    </row>
    <row r="25" spans="1:16" ht="12.75">
      <c r="A25" s="25" t="s">
        <v>45</v>
      </c>
      <c s="29" t="s">
        <v>27</v>
      </c>
      <c s="29" t="s">
        <v>669</v>
      </c>
      <c s="25" t="s">
        <v>47</v>
      </c>
      <c s="30" t="s">
        <v>670</v>
      </c>
      <c s="31" t="s">
        <v>152</v>
      </c>
      <c s="32">
        <v>1</v>
      </c>
      <c s="33">
        <v>0</v>
      </c>
      <c s="34">
        <f>ROUND(ROUND(H25,2)*ROUND(G25,3),2)</f>
      </c>
      <c r="O25">
        <f>(I25*21)/100</f>
      </c>
      <c t="s">
        <v>23</v>
      </c>
    </row>
    <row r="26" spans="1:5" ht="12.75">
      <c r="A26" s="35" t="s">
        <v>50</v>
      </c>
      <c r="E26" s="36" t="s">
        <v>47</v>
      </c>
    </row>
    <row r="27" spans="1:5" ht="12.75">
      <c r="A27" s="37" t="s">
        <v>52</v>
      </c>
      <c r="E27" s="38" t="s">
        <v>47</v>
      </c>
    </row>
    <row r="28" spans="1:5" ht="12.75">
      <c r="A28" t="s">
        <v>54</v>
      </c>
      <c r="E28" s="36" t="s">
        <v>47</v>
      </c>
    </row>
    <row r="29" spans="1:16" ht="12.75">
      <c r="A29" s="25" t="s">
        <v>45</v>
      </c>
      <c s="29" t="s">
        <v>27</v>
      </c>
      <c s="29" t="s">
        <v>145</v>
      </c>
      <c s="25" t="s">
        <v>47</v>
      </c>
      <c s="30" t="s">
        <v>146</v>
      </c>
      <c s="31" t="s">
        <v>66</v>
      </c>
      <c s="32">
        <v>1</v>
      </c>
      <c s="33">
        <v>0</v>
      </c>
      <c s="34">
        <f>ROUND(ROUND(H29,2)*ROUND(G29,3),2)</f>
      </c>
      <c r="O29">
        <f>(I29*21)/100</f>
      </c>
      <c t="s">
        <v>23</v>
      </c>
    </row>
    <row r="30" spans="1:5" ht="12.75">
      <c r="A30" s="35" t="s">
        <v>50</v>
      </c>
      <c r="E30" s="36" t="s">
        <v>47</v>
      </c>
    </row>
    <row r="31" spans="1:5" ht="12.75">
      <c r="A31" s="37" t="s">
        <v>52</v>
      </c>
      <c r="E31" s="38" t="s">
        <v>47</v>
      </c>
    </row>
    <row r="32" spans="1:5" ht="12.75">
      <c r="A32" t="s">
        <v>54</v>
      </c>
      <c r="E32" s="36" t="s">
        <v>47</v>
      </c>
    </row>
    <row r="33" spans="1:16" ht="12.75">
      <c r="A33" s="25" t="s">
        <v>45</v>
      </c>
      <c s="29" t="s">
        <v>27</v>
      </c>
      <c s="29" t="s">
        <v>973</v>
      </c>
      <c s="25" t="s">
        <v>47</v>
      </c>
      <c s="30" t="s">
        <v>974</v>
      </c>
      <c s="31" t="s">
        <v>125</v>
      </c>
      <c s="32">
        <v>2</v>
      </c>
      <c s="33">
        <v>0</v>
      </c>
      <c s="34">
        <f>ROUND(ROUND(H33,2)*ROUND(G33,3),2)</f>
      </c>
      <c r="O33">
        <f>(I33*21)/100</f>
      </c>
      <c t="s">
        <v>23</v>
      </c>
    </row>
    <row r="34" spans="1:5" ht="12.75">
      <c r="A34" s="35" t="s">
        <v>50</v>
      </c>
      <c r="E34" s="36" t="s">
        <v>47</v>
      </c>
    </row>
    <row r="35" spans="1:5" ht="12.75">
      <c r="A35" s="37" t="s">
        <v>52</v>
      </c>
      <c r="E35" s="38" t="s">
        <v>47</v>
      </c>
    </row>
    <row r="36" spans="1:5" ht="12.75">
      <c r="A36" t="s">
        <v>54</v>
      </c>
      <c r="E36" s="36" t="s">
        <v>47</v>
      </c>
    </row>
    <row r="37" spans="1:16" ht="12.75">
      <c r="A37" s="25" t="s">
        <v>45</v>
      </c>
      <c s="29" t="s">
        <v>27</v>
      </c>
      <c s="29" t="s">
        <v>1077</v>
      </c>
      <c s="25" t="s">
        <v>47</v>
      </c>
      <c s="30" t="s">
        <v>169</v>
      </c>
      <c s="31" t="s">
        <v>125</v>
      </c>
      <c s="32">
        <v>20</v>
      </c>
      <c s="33">
        <v>0</v>
      </c>
      <c s="34">
        <f>ROUND(ROUND(H37,2)*ROUND(G37,3),2)</f>
      </c>
      <c r="O37">
        <f>(I37*21)/100</f>
      </c>
      <c t="s">
        <v>23</v>
      </c>
    </row>
    <row r="38" spans="1:5" ht="12.75">
      <c r="A38" s="35" t="s">
        <v>50</v>
      </c>
      <c r="E38" s="36" t="s">
        <v>47</v>
      </c>
    </row>
    <row r="39" spans="1:5" ht="12.75">
      <c r="A39" s="37" t="s">
        <v>52</v>
      </c>
      <c r="E39" s="38" t="s">
        <v>47</v>
      </c>
    </row>
    <row r="40" spans="1:5" ht="12.75">
      <c r="A40" t="s">
        <v>54</v>
      </c>
      <c r="E40" s="36" t="s">
        <v>47</v>
      </c>
    </row>
    <row r="41" spans="1:18" ht="12.75" customHeight="1">
      <c r="A41" s="6" t="s">
        <v>43</v>
      </c>
      <c s="6"/>
      <c s="40" t="s">
        <v>29</v>
      </c>
      <c s="6"/>
      <c s="27" t="s">
        <v>183</v>
      </c>
      <c s="6"/>
      <c s="6"/>
      <c s="6"/>
      <c s="41">
        <f>0+Q41</f>
      </c>
      <c r="O41">
        <f>0+R41</f>
      </c>
      <c r="Q41">
        <f>0+I42+I46+I50+I54+I58+I62+I66+I70+I74+I78</f>
      </c>
      <c>
        <f>0+O42+O46+O50+O54+O58+O62+O66+O70+O74+O78</f>
      </c>
    </row>
    <row r="42" spans="1:16" ht="25.5">
      <c r="A42" s="25" t="s">
        <v>45</v>
      </c>
      <c s="29" t="s">
        <v>27</v>
      </c>
      <c s="29" t="s">
        <v>194</v>
      </c>
      <c s="25" t="s">
        <v>47</v>
      </c>
      <c s="30" t="s">
        <v>1078</v>
      </c>
      <c s="31" t="s">
        <v>49</v>
      </c>
      <c s="32">
        <v>3.87</v>
      </c>
      <c s="33">
        <v>0</v>
      </c>
      <c s="34">
        <f>ROUND(ROUND(H42,2)*ROUND(G42,3),2)</f>
      </c>
      <c r="O42">
        <f>(I42*21)/100</f>
      </c>
      <c t="s">
        <v>23</v>
      </c>
    </row>
    <row r="43" spans="1:5" ht="12.75">
      <c r="A43" s="35" t="s">
        <v>50</v>
      </c>
      <c r="E43" s="36" t="s">
        <v>47</v>
      </c>
    </row>
    <row r="44" spans="1:5" ht="12.75">
      <c r="A44" s="37" t="s">
        <v>52</v>
      </c>
      <c r="E44" s="38" t="s">
        <v>1171</v>
      </c>
    </row>
    <row r="45" spans="1:5" ht="12.75">
      <c r="A45" t="s">
        <v>54</v>
      </c>
      <c r="E45" s="36" t="s">
        <v>47</v>
      </c>
    </row>
    <row r="46" spans="1:16" ht="12.75">
      <c r="A46" s="25" t="s">
        <v>45</v>
      </c>
      <c s="29" t="s">
        <v>27</v>
      </c>
      <c s="29" t="s">
        <v>678</v>
      </c>
      <c s="25" t="s">
        <v>47</v>
      </c>
      <c s="30" t="s">
        <v>679</v>
      </c>
      <c s="31" t="s">
        <v>49</v>
      </c>
      <c s="32">
        <v>9.745</v>
      </c>
      <c s="33">
        <v>0</v>
      </c>
      <c s="34">
        <f>ROUND(ROUND(H46,2)*ROUND(G46,3),2)</f>
      </c>
      <c r="O46">
        <f>(I46*21)/100</f>
      </c>
      <c t="s">
        <v>23</v>
      </c>
    </row>
    <row r="47" spans="1:5" ht="12.75">
      <c r="A47" s="35" t="s">
        <v>50</v>
      </c>
      <c r="E47" s="36" t="s">
        <v>47</v>
      </c>
    </row>
    <row r="48" spans="1:5" ht="25.5">
      <c r="A48" s="37" t="s">
        <v>52</v>
      </c>
      <c r="E48" s="38" t="s">
        <v>1172</v>
      </c>
    </row>
    <row r="49" spans="1:5" ht="12.75">
      <c r="A49" t="s">
        <v>54</v>
      </c>
      <c r="E49" s="36" t="s">
        <v>47</v>
      </c>
    </row>
    <row r="50" spans="1:16" ht="12.75">
      <c r="A50" s="25" t="s">
        <v>45</v>
      </c>
      <c s="29" t="s">
        <v>27</v>
      </c>
      <c s="29" t="s">
        <v>1089</v>
      </c>
      <c s="25" t="s">
        <v>47</v>
      </c>
      <c s="30" t="s">
        <v>1090</v>
      </c>
      <c s="31" t="s">
        <v>49</v>
      </c>
      <c s="32">
        <v>47.663</v>
      </c>
      <c s="33">
        <v>0</v>
      </c>
      <c s="34">
        <f>ROUND(ROUND(H50,2)*ROUND(G50,3),2)</f>
      </c>
      <c r="O50">
        <f>(I50*21)/100</f>
      </c>
      <c t="s">
        <v>23</v>
      </c>
    </row>
    <row r="51" spans="1:5" ht="12.75">
      <c r="A51" s="35" t="s">
        <v>50</v>
      </c>
      <c r="E51" s="36" t="s">
        <v>47</v>
      </c>
    </row>
    <row r="52" spans="1:5" ht="12.75">
      <c r="A52" s="37" t="s">
        <v>52</v>
      </c>
      <c r="E52" s="38" t="s">
        <v>1173</v>
      </c>
    </row>
    <row r="53" spans="1:5" ht="12.75">
      <c r="A53" t="s">
        <v>54</v>
      </c>
      <c r="E53" s="36" t="s">
        <v>47</v>
      </c>
    </row>
    <row r="54" spans="1:16" ht="12.75">
      <c r="A54" s="25" t="s">
        <v>45</v>
      </c>
      <c s="29" t="s">
        <v>27</v>
      </c>
      <c s="29" t="s">
        <v>695</v>
      </c>
      <c s="25" t="s">
        <v>47</v>
      </c>
      <c s="30" t="s">
        <v>696</v>
      </c>
      <c s="31" t="s">
        <v>49</v>
      </c>
      <c s="32">
        <v>73.96</v>
      </c>
      <c s="33">
        <v>0</v>
      </c>
      <c s="34">
        <f>ROUND(ROUND(H54,2)*ROUND(G54,3),2)</f>
      </c>
      <c r="O54">
        <f>(I54*21)/100</f>
      </c>
      <c t="s">
        <v>23</v>
      </c>
    </row>
    <row r="55" spans="1:5" ht="12.75">
      <c r="A55" s="35" t="s">
        <v>50</v>
      </c>
      <c r="E55" s="36" t="s">
        <v>47</v>
      </c>
    </row>
    <row r="56" spans="1:5" ht="38.25">
      <c r="A56" s="37" t="s">
        <v>52</v>
      </c>
      <c r="E56" s="38" t="s">
        <v>1174</v>
      </c>
    </row>
    <row r="57" spans="1:5" ht="12.75">
      <c r="A57" t="s">
        <v>54</v>
      </c>
      <c r="E57" s="36" t="s">
        <v>47</v>
      </c>
    </row>
    <row r="58" spans="1:16" ht="12.75">
      <c r="A58" s="25" t="s">
        <v>45</v>
      </c>
      <c s="29" t="s">
        <v>27</v>
      </c>
      <c s="29" t="s">
        <v>1093</v>
      </c>
      <c s="25" t="s">
        <v>47</v>
      </c>
      <c s="30" t="s">
        <v>1094</v>
      </c>
      <c s="31" t="s">
        <v>49</v>
      </c>
      <c s="32">
        <v>684.798</v>
      </c>
      <c s="33">
        <v>0</v>
      </c>
      <c s="34">
        <f>ROUND(ROUND(H58,2)*ROUND(G58,3),2)</f>
      </c>
      <c r="O58">
        <f>(I58*21)/100</f>
      </c>
      <c t="s">
        <v>23</v>
      </c>
    </row>
    <row r="59" spans="1:5" ht="12.75">
      <c r="A59" s="35" t="s">
        <v>50</v>
      </c>
      <c r="E59" s="36" t="s">
        <v>47</v>
      </c>
    </row>
    <row r="60" spans="1:5" ht="12.75">
      <c r="A60" s="37" t="s">
        <v>52</v>
      </c>
      <c r="E60" s="38" t="s">
        <v>1175</v>
      </c>
    </row>
    <row r="61" spans="1:5" ht="12.75">
      <c r="A61" t="s">
        <v>54</v>
      </c>
      <c r="E61" s="36" t="s">
        <v>47</v>
      </c>
    </row>
    <row r="62" spans="1:16" ht="12.75">
      <c r="A62" s="25" t="s">
        <v>45</v>
      </c>
      <c s="29" t="s">
        <v>27</v>
      </c>
      <c s="29" t="s">
        <v>701</v>
      </c>
      <c s="25" t="s">
        <v>47</v>
      </c>
      <c s="30" t="s">
        <v>702</v>
      </c>
      <c s="31" t="s">
        <v>49</v>
      </c>
      <c s="32">
        <v>87.575</v>
      </c>
      <c s="33">
        <v>0</v>
      </c>
      <c s="34">
        <f>ROUND(ROUND(H62,2)*ROUND(G62,3),2)</f>
      </c>
      <c r="O62">
        <f>(I62*21)/100</f>
      </c>
      <c t="s">
        <v>23</v>
      </c>
    </row>
    <row r="63" spans="1:5" ht="12.75">
      <c r="A63" s="35" t="s">
        <v>50</v>
      </c>
      <c r="E63" s="36" t="s">
        <v>47</v>
      </c>
    </row>
    <row r="64" spans="1:5" ht="51">
      <c r="A64" s="37" t="s">
        <v>52</v>
      </c>
      <c r="E64" s="38" t="s">
        <v>1176</v>
      </c>
    </row>
    <row r="65" spans="1:5" ht="12.75">
      <c r="A65" t="s">
        <v>54</v>
      </c>
      <c r="E65" s="36" t="s">
        <v>47</v>
      </c>
    </row>
    <row r="66" spans="1:16" ht="12.75">
      <c r="A66" s="25" t="s">
        <v>45</v>
      </c>
      <c s="29" t="s">
        <v>27</v>
      </c>
      <c s="29" t="s">
        <v>706</v>
      </c>
      <c s="25" t="s">
        <v>47</v>
      </c>
      <c s="30" t="s">
        <v>978</v>
      </c>
      <c s="31" t="s">
        <v>49</v>
      </c>
      <c s="32">
        <v>37.918</v>
      </c>
      <c s="33">
        <v>0</v>
      </c>
      <c s="34">
        <f>ROUND(ROUND(H66,2)*ROUND(G66,3),2)</f>
      </c>
      <c r="O66">
        <f>(I66*21)/100</f>
      </c>
      <c t="s">
        <v>23</v>
      </c>
    </row>
    <row r="67" spans="1:5" ht="12.75">
      <c r="A67" s="35" t="s">
        <v>50</v>
      </c>
      <c r="E67" s="36" t="s">
        <v>47</v>
      </c>
    </row>
    <row r="68" spans="1:5" ht="25.5">
      <c r="A68" s="37" t="s">
        <v>52</v>
      </c>
      <c r="E68" s="38" t="s">
        <v>1177</v>
      </c>
    </row>
    <row r="69" spans="1:5" ht="12.75">
      <c r="A69" t="s">
        <v>54</v>
      </c>
      <c r="E69" s="36" t="s">
        <v>47</v>
      </c>
    </row>
    <row r="70" spans="1:16" ht="12.75">
      <c r="A70" s="25" t="s">
        <v>45</v>
      </c>
      <c s="29" t="s">
        <v>27</v>
      </c>
      <c s="29" t="s">
        <v>1098</v>
      </c>
      <c s="25" t="s">
        <v>47</v>
      </c>
      <c s="30" t="s">
        <v>1099</v>
      </c>
      <c s="31" t="s">
        <v>49</v>
      </c>
      <c s="32">
        <v>15.098</v>
      </c>
      <c s="33">
        <v>0</v>
      </c>
      <c s="34">
        <f>ROUND(ROUND(H70,2)*ROUND(G70,3),2)</f>
      </c>
      <c r="O70">
        <f>(I70*21)/100</f>
      </c>
      <c t="s">
        <v>23</v>
      </c>
    </row>
    <row r="71" spans="1:5" ht="12.75">
      <c r="A71" s="35" t="s">
        <v>50</v>
      </c>
      <c r="E71" s="36" t="s">
        <v>47</v>
      </c>
    </row>
    <row r="72" spans="1:5" ht="12.75">
      <c r="A72" s="37" t="s">
        <v>52</v>
      </c>
      <c r="E72" s="38" t="s">
        <v>1178</v>
      </c>
    </row>
    <row r="73" spans="1:5" ht="12.75">
      <c r="A73" t="s">
        <v>54</v>
      </c>
      <c r="E73" s="36" t="s">
        <v>47</v>
      </c>
    </row>
    <row r="74" spans="1:16" ht="12.75">
      <c r="A74" s="25" t="s">
        <v>45</v>
      </c>
      <c s="29" t="s">
        <v>27</v>
      </c>
      <c s="29" t="s">
        <v>715</v>
      </c>
      <c s="25" t="s">
        <v>47</v>
      </c>
      <c s="30" t="s">
        <v>716</v>
      </c>
      <c s="31" t="s">
        <v>49</v>
      </c>
      <c s="32">
        <v>17.224</v>
      </c>
      <c s="33">
        <v>0</v>
      </c>
      <c s="34">
        <f>ROUND(ROUND(H74,2)*ROUND(G74,3),2)</f>
      </c>
      <c r="O74">
        <f>(I74*21)/100</f>
      </c>
      <c t="s">
        <v>23</v>
      </c>
    </row>
    <row r="75" spans="1:5" ht="12.75">
      <c r="A75" s="35" t="s">
        <v>50</v>
      </c>
      <c r="E75" s="36" t="s">
        <v>47</v>
      </c>
    </row>
    <row r="76" spans="1:5" ht="12.75">
      <c r="A76" s="37" t="s">
        <v>52</v>
      </c>
      <c r="E76" s="38" t="s">
        <v>1179</v>
      </c>
    </row>
    <row r="77" spans="1:5" ht="12.75">
      <c r="A77" t="s">
        <v>54</v>
      </c>
      <c r="E77" s="36" t="s">
        <v>47</v>
      </c>
    </row>
    <row r="78" spans="1:16" ht="12.75">
      <c r="A78" s="25" t="s">
        <v>45</v>
      </c>
      <c s="29" t="s">
        <v>27</v>
      </c>
      <c s="29" t="s">
        <v>722</v>
      </c>
      <c s="25" t="s">
        <v>47</v>
      </c>
      <c s="30" t="s">
        <v>723</v>
      </c>
      <c s="31" t="s">
        <v>49</v>
      </c>
      <c s="32">
        <v>9.745</v>
      </c>
      <c s="33">
        <v>0</v>
      </c>
      <c s="34">
        <f>ROUND(ROUND(H78,2)*ROUND(G78,3),2)</f>
      </c>
      <c r="O78">
        <f>(I78*21)/100</f>
      </c>
      <c t="s">
        <v>23</v>
      </c>
    </row>
    <row r="79" spans="1:5" ht="12.75">
      <c r="A79" s="35" t="s">
        <v>50</v>
      </c>
      <c r="E79" s="36" t="s">
        <v>47</v>
      </c>
    </row>
    <row r="80" spans="1:5" ht="12.75">
      <c r="A80" s="37" t="s">
        <v>52</v>
      </c>
      <c r="E80" s="38" t="s">
        <v>1180</v>
      </c>
    </row>
    <row r="81" spans="1:5" ht="12.75">
      <c r="A81" t="s">
        <v>54</v>
      </c>
      <c r="E81" s="36" t="s">
        <v>47</v>
      </c>
    </row>
    <row r="82" spans="1:18" ht="12.75" customHeight="1">
      <c r="A82" s="6" t="s">
        <v>43</v>
      </c>
      <c s="6"/>
      <c s="40" t="s">
        <v>33</v>
      </c>
      <c s="6"/>
      <c s="27" t="s">
        <v>361</v>
      </c>
      <c s="6"/>
      <c s="6"/>
      <c s="6"/>
      <c s="41">
        <f>0+Q82</f>
      </c>
      <c r="O82">
        <f>0+R82</f>
      </c>
      <c r="Q82">
        <f>0+I83</f>
      </c>
      <c>
        <f>0+O83</f>
      </c>
    </row>
    <row r="83" spans="1:16" ht="12.75">
      <c r="A83" s="25" t="s">
        <v>45</v>
      </c>
      <c s="29" t="s">
        <v>27</v>
      </c>
      <c s="29" t="s">
        <v>734</v>
      </c>
      <c s="25" t="s">
        <v>47</v>
      </c>
      <c s="30" t="s">
        <v>1103</v>
      </c>
      <c s="31" t="s">
        <v>49</v>
      </c>
      <c s="32">
        <v>3.72</v>
      </c>
      <c s="33">
        <v>0</v>
      </c>
      <c s="34">
        <f>ROUND(ROUND(H83,2)*ROUND(G83,3),2)</f>
      </c>
      <c r="O83">
        <f>(I83*21)/100</f>
      </c>
      <c t="s">
        <v>23</v>
      </c>
    </row>
    <row r="84" spans="1:5" ht="12.75">
      <c r="A84" s="35" t="s">
        <v>50</v>
      </c>
      <c r="E84" s="36" t="s">
        <v>47</v>
      </c>
    </row>
    <row r="85" spans="1:5" ht="12.75">
      <c r="A85" s="37" t="s">
        <v>52</v>
      </c>
      <c r="E85" s="38" t="s">
        <v>1181</v>
      </c>
    </row>
    <row r="86" spans="1:5" ht="12.75">
      <c r="A86" t="s">
        <v>54</v>
      </c>
      <c r="E86" s="36" t="s">
        <v>47</v>
      </c>
    </row>
    <row r="87" spans="1:18" ht="12.75" customHeight="1">
      <c r="A87" s="6" t="s">
        <v>43</v>
      </c>
      <c s="6"/>
      <c s="40" t="s">
        <v>80</v>
      </c>
      <c s="6"/>
      <c s="27" t="s">
        <v>485</v>
      </c>
      <c s="6"/>
      <c s="6"/>
      <c s="6"/>
      <c s="41">
        <f>0+Q87</f>
      </c>
      <c r="O87">
        <f>0+R87</f>
      </c>
      <c r="Q87">
        <f>0+I88+I92+I96+I100+I104+I108+I112+I116+I120+I124</f>
      </c>
      <c>
        <f>0+O88+O92+O96+O100+O104+O108+O112+O116+O120+O124</f>
      </c>
    </row>
    <row r="88" spans="1:16" ht="12.75">
      <c r="A88" s="25" t="s">
        <v>45</v>
      </c>
      <c s="29" t="s">
        <v>27</v>
      </c>
      <c s="29" t="s">
        <v>1182</v>
      </c>
      <c s="25" t="s">
        <v>47</v>
      </c>
      <c s="30" t="s">
        <v>1183</v>
      </c>
      <c s="31" t="s">
        <v>76</v>
      </c>
      <c s="32">
        <v>2.763</v>
      </c>
      <c s="33">
        <v>0</v>
      </c>
      <c s="34">
        <f>ROUND(ROUND(H88,2)*ROUND(G88,3),2)</f>
      </c>
      <c r="O88">
        <f>(I88*21)/100</f>
      </c>
      <c t="s">
        <v>23</v>
      </c>
    </row>
    <row r="89" spans="1:5" ht="12.75">
      <c r="A89" s="35" t="s">
        <v>50</v>
      </c>
      <c r="E89" s="36" t="s">
        <v>47</v>
      </c>
    </row>
    <row r="90" spans="1:5" ht="12.75">
      <c r="A90" s="37" t="s">
        <v>52</v>
      </c>
      <c r="E90" s="38" t="s">
        <v>1184</v>
      </c>
    </row>
    <row r="91" spans="1:5" ht="12.75">
      <c r="A91" t="s">
        <v>54</v>
      </c>
      <c r="E91" s="36" t="s">
        <v>47</v>
      </c>
    </row>
    <row r="92" spans="1:16" ht="12.75">
      <c r="A92" s="25" t="s">
        <v>45</v>
      </c>
      <c s="29" t="s">
        <v>27</v>
      </c>
      <c s="29" t="s">
        <v>1185</v>
      </c>
      <c s="25" t="s">
        <v>47</v>
      </c>
      <c s="30" t="s">
        <v>1186</v>
      </c>
      <c s="31" t="s">
        <v>76</v>
      </c>
      <c s="32">
        <v>2.763</v>
      </c>
      <c s="33">
        <v>0</v>
      </c>
      <c s="34">
        <f>ROUND(ROUND(H92,2)*ROUND(G92,3),2)</f>
      </c>
      <c r="O92">
        <f>(I92*21)/100</f>
      </c>
      <c t="s">
        <v>23</v>
      </c>
    </row>
    <row r="93" spans="1:5" ht="12.75">
      <c r="A93" s="35" t="s">
        <v>50</v>
      </c>
      <c r="E93" s="36" t="s">
        <v>47</v>
      </c>
    </row>
    <row r="94" spans="1:5" ht="12.75">
      <c r="A94" s="37" t="s">
        <v>52</v>
      </c>
      <c r="E94" s="38" t="s">
        <v>1187</v>
      </c>
    </row>
    <row r="95" spans="1:5" ht="12.75">
      <c r="A95" t="s">
        <v>54</v>
      </c>
      <c r="E95" s="36" t="s">
        <v>47</v>
      </c>
    </row>
    <row r="96" spans="1:16" ht="12.75">
      <c r="A96" s="25" t="s">
        <v>45</v>
      </c>
      <c s="29" t="s">
        <v>27</v>
      </c>
      <c s="29" t="s">
        <v>1188</v>
      </c>
      <c s="25" t="s">
        <v>47</v>
      </c>
      <c s="30" t="s">
        <v>1186</v>
      </c>
      <c s="31" t="s">
        <v>76</v>
      </c>
      <c s="32">
        <v>4.145</v>
      </c>
      <c s="33">
        <v>0</v>
      </c>
      <c s="34">
        <f>ROUND(ROUND(H96,2)*ROUND(G96,3),2)</f>
      </c>
      <c r="O96">
        <f>(I96*21)/100</f>
      </c>
      <c t="s">
        <v>23</v>
      </c>
    </row>
    <row r="97" spans="1:5" ht="12.75">
      <c r="A97" s="35" t="s">
        <v>50</v>
      </c>
      <c r="E97" s="36" t="s">
        <v>47</v>
      </c>
    </row>
    <row r="98" spans="1:5" ht="25.5">
      <c r="A98" s="37" t="s">
        <v>52</v>
      </c>
      <c r="E98" s="38" t="s">
        <v>1189</v>
      </c>
    </row>
    <row r="99" spans="1:5" ht="12.75">
      <c r="A99" t="s">
        <v>54</v>
      </c>
      <c r="E99" s="36" t="s">
        <v>47</v>
      </c>
    </row>
    <row r="100" spans="1:16" ht="12.75">
      <c r="A100" s="25" t="s">
        <v>45</v>
      </c>
      <c s="29" t="s">
        <v>27</v>
      </c>
      <c s="29" t="s">
        <v>1013</v>
      </c>
      <c s="25" t="s">
        <v>47</v>
      </c>
      <c s="30" t="s">
        <v>1190</v>
      </c>
      <c s="31" t="s">
        <v>223</v>
      </c>
      <c s="32">
        <v>10</v>
      </c>
      <c s="33">
        <v>0</v>
      </c>
      <c s="34">
        <f>ROUND(ROUND(H100,2)*ROUND(G100,3),2)</f>
      </c>
      <c r="O100">
        <f>(I100*21)/100</f>
      </c>
      <c t="s">
        <v>23</v>
      </c>
    </row>
    <row r="101" spans="1:5" ht="12.75">
      <c r="A101" s="35" t="s">
        <v>50</v>
      </c>
      <c r="E101" s="36" t="s">
        <v>47</v>
      </c>
    </row>
    <row r="102" spans="1:5" ht="12.75">
      <c r="A102" s="37" t="s">
        <v>52</v>
      </c>
      <c r="E102" s="38" t="s">
        <v>47</v>
      </c>
    </row>
    <row r="103" spans="1:5" ht="12.75">
      <c r="A103" t="s">
        <v>54</v>
      </c>
      <c r="E103" s="36" t="s">
        <v>47</v>
      </c>
    </row>
    <row r="104" spans="1:16" ht="12.75">
      <c r="A104" s="25" t="s">
        <v>45</v>
      </c>
      <c s="29" t="s">
        <v>27</v>
      </c>
      <c s="29" t="s">
        <v>1191</v>
      </c>
      <c s="25" t="s">
        <v>47</v>
      </c>
      <c s="30" t="s">
        <v>1192</v>
      </c>
      <c s="31" t="s">
        <v>125</v>
      </c>
      <c s="32">
        <v>2</v>
      </c>
      <c s="33">
        <v>0</v>
      </c>
      <c s="34">
        <f>ROUND(ROUND(H104,2)*ROUND(G104,3),2)</f>
      </c>
      <c r="O104">
        <f>(I104*21)/100</f>
      </c>
      <c t="s">
        <v>23</v>
      </c>
    </row>
    <row r="105" spans="1:5" ht="12.75">
      <c r="A105" s="35" t="s">
        <v>50</v>
      </c>
      <c r="E105" s="36" t="s">
        <v>47</v>
      </c>
    </row>
    <row r="106" spans="1:5" ht="12.75">
      <c r="A106" s="37" t="s">
        <v>52</v>
      </c>
      <c r="E106" s="38" t="s">
        <v>47</v>
      </c>
    </row>
    <row r="107" spans="1:5" ht="12.75">
      <c r="A107" t="s">
        <v>54</v>
      </c>
      <c r="E107" s="36" t="s">
        <v>47</v>
      </c>
    </row>
    <row r="108" spans="1:16" ht="12.75">
      <c r="A108" s="25" t="s">
        <v>45</v>
      </c>
      <c s="29" t="s">
        <v>27</v>
      </c>
      <c s="29" t="s">
        <v>1193</v>
      </c>
      <c s="25" t="s">
        <v>47</v>
      </c>
      <c s="30" t="s">
        <v>1194</v>
      </c>
      <c s="31" t="s">
        <v>125</v>
      </c>
      <c s="32">
        <v>2</v>
      </c>
      <c s="33">
        <v>0</v>
      </c>
      <c s="34">
        <f>ROUND(ROUND(H108,2)*ROUND(G108,3),2)</f>
      </c>
      <c r="O108">
        <f>(I108*21)/100</f>
      </c>
      <c t="s">
        <v>23</v>
      </c>
    </row>
    <row r="109" spans="1:5" ht="12.75">
      <c r="A109" s="35" t="s">
        <v>50</v>
      </c>
      <c r="E109" s="36" t="s">
        <v>47</v>
      </c>
    </row>
    <row r="110" spans="1:5" ht="12.75">
      <c r="A110" s="37" t="s">
        <v>52</v>
      </c>
      <c r="E110" s="38" t="s">
        <v>47</v>
      </c>
    </row>
    <row r="111" spans="1:5" ht="12.75">
      <c r="A111" t="s">
        <v>54</v>
      </c>
      <c r="E111" s="36" t="s">
        <v>47</v>
      </c>
    </row>
    <row r="112" spans="1:16" ht="12.75">
      <c r="A112" s="25" t="s">
        <v>45</v>
      </c>
      <c s="29" t="s">
        <v>27</v>
      </c>
      <c s="29" t="s">
        <v>1195</v>
      </c>
      <c s="25" t="s">
        <v>47</v>
      </c>
      <c s="30" t="s">
        <v>1196</v>
      </c>
      <c s="31" t="s">
        <v>125</v>
      </c>
      <c s="32">
        <v>2</v>
      </c>
      <c s="33">
        <v>0</v>
      </c>
      <c s="34">
        <f>ROUND(ROUND(H112,2)*ROUND(G112,3),2)</f>
      </c>
      <c r="O112">
        <f>(I112*21)/100</f>
      </c>
      <c t="s">
        <v>23</v>
      </c>
    </row>
    <row r="113" spans="1:5" ht="12.75">
      <c r="A113" s="35" t="s">
        <v>50</v>
      </c>
      <c r="E113" s="36" t="s">
        <v>47</v>
      </c>
    </row>
    <row r="114" spans="1:5" ht="12.75">
      <c r="A114" s="37" t="s">
        <v>52</v>
      </c>
      <c r="E114" s="38" t="s">
        <v>47</v>
      </c>
    </row>
    <row r="115" spans="1:5" ht="12.75">
      <c r="A115" t="s">
        <v>54</v>
      </c>
      <c r="E115" s="36" t="s">
        <v>47</v>
      </c>
    </row>
    <row r="116" spans="1:16" ht="12.75">
      <c r="A116" s="25" t="s">
        <v>45</v>
      </c>
      <c s="29" t="s">
        <v>27</v>
      </c>
      <c s="29" t="s">
        <v>1197</v>
      </c>
      <c s="25" t="s">
        <v>47</v>
      </c>
      <c s="30" t="s">
        <v>1198</v>
      </c>
      <c s="31" t="s">
        <v>76</v>
      </c>
      <c s="32">
        <v>16.579</v>
      </c>
      <c s="33">
        <v>0</v>
      </c>
      <c s="34">
        <f>ROUND(ROUND(H116,2)*ROUND(G116,3),2)</f>
      </c>
      <c r="O116">
        <f>(I116*21)/100</f>
      </c>
      <c t="s">
        <v>23</v>
      </c>
    </row>
    <row r="117" spans="1:5" ht="12.75">
      <c r="A117" s="35" t="s">
        <v>50</v>
      </c>
      <c r="E117" s="36" t="s">
        <v>47</v>
      </c>
    </row>
    <row r="118" spans="1:5" ht="12.75">
      <c r="A118" s="37" t="s">
        <v>52</v>
      </c>
      <c r="E118" s="38" t="s">
        <v>1199</v>
      </c>
    </row>
    <row r="119" spans="1:5" ht="12.75">
      <c r="A119" t="s">
        <v>54</v>
      </c>
      <c r="E119" s="36" t="s">
        <v>47</v>
      </c>
    </row>
    <row r="120" spans="1:16" ht="12.75">
      <c r="A120" s="25" t="s">
        <v>45</v>
      </c>
      <c s="29" t="s">
        <v>27</v>
      </c>
      <c s="29" t="s">
        <v>1200</v>
      </c>
      <c s="25" t="s">
        <v>47</v>
      </c>
      <c s="30" t="s">
        <v>1201</v>
      </c>
      <c s="31" t="s">
        <v>76</v>
      </c>
      <c s="32">
        <v>16.925</v>
      </c>
      <c s="33">
        <v>0</v>
      </c>
      <c s="34">
        <f>ROUND(ROUND(H120,2)*ROUND(G120,3),2)</f>
      </c>
      <c r="O120">
        <f>(I120*21)/100</f>
      </c>
      <c t="s">
        <v>23</v>
      </c>
    </row>
    <row r="121" spans="1:5" ht="12.75">
      <c r="A121" s="35" t="s">
        <v>50</v>
      </c>
      <c r="E121" s="36" t="s">
        <v>47</v>
      </c>
    </row>
    <row r="122" spans="1:5" ht="12.75">
      <c r="A122" s="37" t="s">
        <v>52</v>
      </c>
      <c r="E122" s="38" t="s">
        <v>1202</v>
      </c>
    </row>
    <row r="123" spans="1:5" ht="12.75">
      <c r="A123" t="s">
        <v>54</v>
      </c>
      <c r="E123" s="36" t="s">
        <v>47</v>
      </c>
    </row>
    <row r="124" spans="1:16" ht="12.75">
      <c r="A124" s="25" t="s">
        <v>45</v>
      </c>
      <c s="29" t="s">
        <v>27</v>
      </c>
      <c s="29" t="s">
        <v>1203</v>
      </c>
      <c s="25" t="s">
        <v>47</v>
      </c>
      <c s="30" t="s">
        <v>1204</v>
      </c>
      <c s="31" t="s">
        <v>76</v>
      </c>
      <c s="32">
        <v>5.5</v>
      </c>
      <c s="33">
        <v>0</v>
      </c>
      <c s="34">
        <f>ROUND(ROUND(H124,2)*ROUND(G124,3),2)</f>
      </c>
      <c r="O124">
        <f>(I124*21)/100</f>
      </c>
      <c t="s">
        <v>23</v>
      </c>
    </row>
    <row r="125" spans="1:5" ht="12.75">
      <c r="A125" s="35" t="s">
        <v>50</v>
      </c>
      <c r="E125" s="36" t="s">
        <v>47</v>
      </c>
    </row>
    <row r="126" spans="1:5" ht="12.75">
      <c r="A126" s="37" t="s">
        <v>52</v>
      </c>
      <c r="E126" s="38" t="s">
        <v>47</v>
      </c>
    </row>
    <row r="127" spans="1:5" ht="12.75">
      <c r="A127" t="s">
        <v>54</v>
      </c>
      <c r="E127" s="36" t="s">
        <v>47</v>
      </c>
    </row>
    <row r="128" spans="1:18" ht="12.75" customHeight="1">
      <c r="A128" s="6" t="s">
        <v>43</v>
      </c>
      <c s="6"/>
      <c s="40" t="s">
        <v>84</v>
      </c>
      <c s="6"/>
      <c s="27" t="s">
        <v>514</v>
      </c>
      <c s="6"/>
      <c s="6"/>
      <c s="6"/>
      <c s="41">
        <f>0+Q128</f>
      </c>
      <c r="O128">
        <f>0+R128</f>
      </c>
      <c r="Q128">
        <f>0+I129+I133+I137+I141+I145+I149+I153+I157+I161+I165+I169+I173+I177+I181+I185</f>
      </c>
      <c>
        <f>0+O129+O133+O137+O141+O145+O149+O153+O157+O161+O165+O169+O173+O177+O181+O185</f>
      </c>
    </row>
    <row r="129" spans="1:16" ht="12.75">
      <c r="A129" s="25" t="s">
        <v>45</v>
      </c>
      <c s="29" t="s">
        <v>27</v>
      </c>
      <c s="29" t="s">
        <v>1205</v>
      </c>
      <c s="25" t="s">
        <v>47</v>
      </c>
      <c s="30" t="s">
        <v>1206</v>
      </c>
      <c s="31" t="s">
        <v>223</v>
      </c>
      <c s="32">
        <v>54</v>
      </c>
      <c s="33">
        <v>0</v>
      </c>
      <c s="34">
        <f>ROUND(ROUND(H129,2)*ROUND(G129,3),2)</f>
      </c>
      <c r="O129">
        <f>(I129*21)/100</f>
      </c>
      <c t="s">
        <v>23</v>
      </c>
    </row>
    <row r="130" spans="1:5" ht="12.75">
      <c r="A130" s="35" t="s">
        <v>50</v>
      </c>
      <c r="E130" s="36" t="s">
        <v>47</v>
      </c>
    </row>
    <row r="131" spans="1:5" ht="12.75">
      <c r="A131" s="37" t="s">
        <v>52</v>
      </c>
      <c r="E131" s="38" t="s">
        <v>1207</v>
      </c>
    </row>
    <row r="132" spans="1:5" ht="12.75">
      <c r="A132" t="s">
        <v>54</v>
      </c>
      <c r="E132" s="36" t="s">
        <v>47</v>
      </c>
    </row>
    <row r="133" spans="1:16" ht="12.75">
      <c r="A133" s="25" t="s">
        <v>45</v>
      </c>
      <c s="29" t="s">
        <v>27</v>
      </c>
      <c s="29" t="s">
        <v>1208</v>
      </c>
      <c s="25" t="s">
        <v>47</v>
      </c>
      <c s="30" t="s">
        <v>1209</v>
      </c>
      <c s="31" t="s">
        <v>223</v>
      </c>
      <c s="32">
        <v>55.5</v>
      </c>
      <c s="33">
        <v>0</v>
      </c>
      <c s="34">
        <f>ROUND(ROUND(H133,2)*ROUND(G133,3),2)</f>
      </c>
      <c r="O133">
        <f>(I133*21)/100</f>
      </c>
      <c t="s">
        <v>23</v>
      </c>
    </row>
    <row r="134" spans="1:5" ht="12.75">
      <c r="A134" s="35" t="s">
        <v>50</v>
      </c>
      <c r="E134" s="36" t="s">
        <v>47</v>
      </c>
    </row>
    <row r="135" spans="1:5" ht="25.5">
      <c r="A135" s="37" t="s">
        <v>52</v>
      </c>
      <c r="E135" s="38" t="s">
        <v>1210</v>
      </c>
    </row>
    <row r="136" spans="1:5" ht="12.75">
      <c r="A136" t="s">
        <v>54</v>
      </c>
      <c r="E136" s="36" t="s">
        <v>47</v>
      </c>
    </row>
    <row r="137" spans="1:16" ht="12.75">
      <c r="A137" s="25" t="s">
        <v>45</v>
      </c>
      <c s="29" t="s">
        <v>27</v>
      </c>
      <c s="29" t="s">
        <v>1211</v>
      </c>
      <c s="25" t="s">
        <v>47</v>
      </c>
      <c s="30" t="s">
        <v>1212</v>
      </c>
      <c s="31" t="s">
        <v>223</v>
      </c>
      <c s="32">
        <v>37.5</v>
      </c>
      <c s="33">
        <v>0</v>
      </c>
      <c s="34">
        <f>ROUND(ROUND(H137,2)*ROUND(G137,3),2)</f>
      </c>
      <c r="O137">
        <f>(I137*21)/100</f>
      </c>
      <c t="s">
        <v>23</v>
      </c>
    </row>
    <row r="138" spans="1:5" ht="12.75">
      <c r="A138" s="35" t="s">
        <v>50</v>
      </c>
      <c r="E138" s="36" t="s">
        <v>47</v>
      </c>
    </row>
    <row r="139" spans="1:5" ht="12.75">
      <c r="A139" s="37" t="s">
        <v>52</v>
      </c>
      <c r="E139" s="38" t="s">
        <v>1213</v>
      </c>
    </row>
    <row r="140" spans="1:5" ht="12.75">
      <c r="A140" t="s">
        <v>54</v>
      </c>
      <c r="E140" s="36" t="s">
        <v>47</v>
      </c>
    </row>
    <row r="141" spans="1:16" ht="12.75">
      <c r="A141" s="25" t="s">
        <v>45</v>
      </c>
      <c s="29" t="s">
        <v>27</v>
      </c>
      <c s="29" t="s">
        <v>1214</v>
      </c>
      <c s="25" t="s">
        <v>47</v>
      </c>
      <c s="30" t="s">
        <v>795</v>
      </c>
      <c s="31" t="s">
        <v>125</v>
      </c>
      <c s="32">
        <v>2</v>
      </c>
      <c s="33">
        <v>0</v>
      </c>
      <c s="34">
        <f>ROUND(ROUND(H141,2)*ROUND(G141,3),2)</f>
      </c>
      <c r="O141">
        <f>(I141*21)/100</f>
      </c>
      <c t="s">
        <v>23</v>
      </c>
    </row>
    <row r="142" spans="1:5" ht="12.75">
      <c r="A142" s="35" t="s">
        <v>50</v>
      </c>
      <c r="E142" s="36" t="s">
        <v>47</v>
      </c>
    </row>
    <row r="143" spans="1:5" ht="12.75">
      <c r="A143" s="37" t="s">
        <v>52</v>
      </c>
      <c r="E143" s="38" t="s">
        <v>47</v>
      </c>
    </row>
    <row r="144" spans="1:5" ht="12.75">
      <c r="A144" t="s">
        <v>54</v>
      </c>
      <c r="E144" s="36" t="s">
        <v>47</v>
      </c>
    </row>
    <row r="145" spans="1:16" ht="12.75">
      <c r="A145" s="25" t="s">
        <v>45</v>
      </c>
      <c s="29" t="s">
        <v>27</v>
      </c>
      <c s="29" t="s">
        <v>803</v>
      </c>
      <c s="25" t="s">
        <v>47</v>
      </c>
      <c s="30" t="s">
        <v>804</v>
      </c>
      <c s="31" t="s">
        <v>125</v>
      </c>
      <c s="32">
        <v>2</v>
      </c>
      <c s="33">
        <v>0</v>
      </c>
      <c s="34">
        <f>ROUND(ROUND(H145,2)*ROUND(G145,3),2)</f>
      </c>
      <c r="O145">
        <f>(I145*21)/100</f>
      </c>
      <c t="s">
        <v>23</v>
      </c>
    </row>
    <row r="146" spans="1:5" ht="12.75">
      <c r="A146" s="35" t="s">
        <v>50</v>
      </c>
      <c r="E146" s="36" t="s">
        <v>47</v>
      </c>
    </row>
    <row r="147" spans="1:5" ht="12.75">
      <c r="A147" s="37" t="s">
        <v>52</v>
      </c>
      <c r="E147" s="38" t="s">
        <v>47</v>
      </c>
    </row>
    <row r="148" spans="1:5" ht="12.75">
      <c r="A148" t="s">
        <v>54</v>
      </c>
      <c r="E148" s="36" t="s">
        <v>47</v>
      </c>
    </row>
    <row r="149" spans="1:16" ht="12.75">
      <c r="A149" s="25" t="s">
        <v>45</v>
      </c>
      <c s="29" t="s">
        <v>27</v>
      </c>
      <c s="29" t="s">
        <v>1138</v>
      </c>
      <c s="25" t="s">
        <v>47</v>
      </c>
      <c s="30" t="s">
        <v>1139</v>
      </c>
      <c s="31" t="s">
        <v>125</v>
      </c>
      <c s="32">
        <v>1</v>
      </c>
      <c s="33">
        <v>0</v>
      </c>
      <c s="34">
        <f>ROUND(ROUND(H149,2)*ROUND(G149,3),2)</f>
      </c>
      <c r="O149">
        <f>(I149*21)/100</f>
      </c>
      <c t="s">
        <v>23</v>
      </c>
    </row>
    <row r="150" spans="1:5" ht="12.75">
      <c r="A150" s="35" t="s">
        <v>50</v>
      </c>
      <c r="E150" s="36" t="s">
        <v>47</v>
      </c>
    </row>
    <row r="151" spans="1:5" ht="12.75">
      <c r="A151" s="37" t="s">
        <v>52</v>
      </c>
      <c r="E151" s="38" t="s">
        <v>47</v>
      </c>
    </row>
    <row r="152" spans="1:5" ht="12.75">
      <c r="A152" t="s">
        <v>54</v>
      </c>
      <c r="E152" s="36" t="s">
        <v>47</v>
      </c>
    </row>
    <row r="153" spans="1:16" ht="12.75">
      <c r="A153" s="25" t="s">
        <v>45</v>
      </c>
      <c s="29" t="s">
        <v>27</v>
      </c>
      <c s="29" t="s">
        <v>810</v>
      </c>
      <c s="25" t="s">
        <v>47</v>
      </c>
      <c s="30" t="s">
        <v>811</v>
      </c>
      <c s="31" t="s">
        <v>49</v>
      </c>
      <c s="32">
        <v>0.288</v>
      </c>
      <c s="33">
        <v>0</v>
      </c>
      <c s="34">
        <f>ROUND(ROUND(H153,2)*ROUND(G153,3),2)</f>
      </c>
      <c r="O153">
        <f>(I153*21)/100</f>
      </c>
      <c t="s">
        <v>23</v>
      </c>
    </row>
    <row r="154" spans="1:5" ht="12.75">
      <c r="A154" s="35" t="s">
        <v>50</v>
      </c>
      <c r="E154" s="36" t="s">
        <v>47</v>
      </c>
    </row>
    <row r="155" spans="1:5" ht="12.75">
      <c r="A155" s="37" t="s">
        <v>52</v>
      </c>
      <c r="E155" s="38" t="s">
        <v>47</v>
      </c>
    </row>
    <row r="156" spans="1:5" ht="12.75">
      <c r="A156" t="s">
        <v>54</v>
      </c>
      <c r="E156" s="36" t="s">
        <v>47</v>
      </c>
    </row>
    <row r="157" spans="1:16" ht="12.75">
      <c r="A157" s="25" t="s">
        <v>45</v>
      </c>
      <c s="29" t="s">
        <v>27</v>
      </c>
      <c s="29" t="s">
        <v>1215</v>
      </c>
      <c s="25" t="s">
        <v>47</v>
      </c>
      <c s="30" t="s">
        <v>1216</v>
      </c>
      <c s="31" t="s">
        <v>606</v>
      </c>
      <c s="32">
        <v>110</v>
      </c>
      <c s="33">
        <v>0</v>
      </c>
      <c s="34">
        <f>ROUND(ROUND(H157,2)*ROUND(G157,3),2)</f>
      </c>
      <c r="O157">
        <f>(I157*21)/100</f>
      </c>
      <c t="s">
        <v>23</v>
      </c>
    </row>
    <row r="158" spans="1:5" ht="12.75">
      <c r="A158" s="35" t="s">
        <v>50</v>
      </c>
      <c r="E158" s="36" t="s">
        <v>47</v>
      </c>
    </row>
    <row r="159" spans="1:5" ht="12.75">
      <c r="A159" s="37" t="s">
        <v>52</v>
      </c>
      <c r="E159" s="38" t="s">
        <v>47</v>
      </c>
    </row>
    <row r="160" spans="1:5" ht="12.75">
      <c r="A160" t="s">
        <v>54</v>
      </c>
      <c r="E160" s="36" t="s">
        <v>47</v>
      </c>
    </row>
    <row r="161" spans="1:16" ht="12.75">
      <c r="A161" s="25" t="s">
        <v>45</v>
      </c>
      <c s="29" t="s">
        <v>27</v>
      </c>
      <c s="29" t="s">
        <v>815</v>
      </c>
      <c s="25" t="s">
        <v>47</v>
      </c>
      <c s="30" t="s">
        <v>1140</v>
      </c>
      <c s="31" t="s">
        <v>223</v>
      </c>
      <c s="32">
        <v>47</v>
      </c>
      <c s="33">
        <v>0</v>
      </c>
      <c s="34">
        <f>ROUND(ROUND(H161,2)*ROUND(G161,3),2)</f>
      </c>
      <c r="O161">
        <f>(I161*21)/100</f>
      </c>
      <c t="s">
        <v>23</v>
      </c>
    </row>
    <row r="162" spans="1:5" ht="12.75">
      <c r="A162" s="35" t="s">
        <v>50</v>
      </c>
      <c r="E162" s="36" t="s">
        <v>47</v>
      </c>
    </row>
    <row r="163" spans="1:5" ht="12.75">
      <c r="A163" s="37" t="s">
        <v>52</v>
      </c>
      <c r="E163" s="38" t="s">
        <v>47</v>
      </c>
    </row>
    <row r="164" spans="1:5" ht="12.75">
      <c r="A164" t="s">
        <v>54</v>
      </c>
      <c r="E164" s="36" t="s">
        <v>47</v>
      </c>
    </row>
    <row r="165" spans="1:16" ht="12.75">
      <c r="A165" s="25" t="s">
        <v>45</v>
      </c>
      <c s="29" t="s">
        <v>27</v>
      </c>
      <c s="29" t="s">
        <v>819</v>
      </c>
      <c s="25" t="s">
        <v>47</v>
      </c>
      <c s="30" t="s">
        <v>1217</v>
      </c>
      <c s="31" t="s">
        <v>223</v>
      </c>
      <c s="32">
        <v>45</v>
      </c>
      <c s="33">
        <v>0</v>
      </c>
      <c s="34">
        <f>ROUND(ROUND(H165,2)*ROUND(G165,3),2)</f>
      </c>
      <c r="O165">
        <f>(I165*21)/100</f>
      </c>
      <c t="s">
        <v>23</v>
      </c>
    </row>
    <row r="166" spans="1:5" ht="12.75">
      <c r="A166" s="35" t="s">
        <v>50</v>
      </c>
      <c r="E166" s="36" t="s">
        <v>47</v>
      </c>
    </row>
    <row r="167" spans="1:5" ht="12.75">
      <c r="A167" s="37" t="s">
        <v>52</v>
      </c>
      <c r="E167" s="38" t="s">
        <v>47</v>
      </c>
    </row>
    <row r="168" spans="1:5" ht="12.75">
      <c r="A168" t="s">
        <v>54</v>
      </c>
      <c r="E168" s="36" t="s">
        <v>47</v>
      </c>
    </row>
    <row r="169" spans="1:16" ht="12.75">
      <c r="A169" s="25" t="s">
        <v>45</v>
      </c>
      <c s="29" t="s">
        <v>27</v>
      </c>
      <c s="29" t="s">
        <v>1218</v>
      </c>
      <c s="25" t="s">
        <v>47</v>
      </c>
      <c s="30" t="s">
        <v>1219</v>
      </c>
      <c s="31" t="s">
        <v>125</v>
      </c>
      <c s="32">
        <v>1</v>
      </c>
      <c s="33">
        <v>0</v>
      </c>
      <c s="34">
        <f>ROUND(ROUND(H169,2)*ROUND(G169,3),2)</f>
      </c>
      <c r="O169">
        <f>(I169*21)/100</f>
      </c>
      <c t="s">
        <v>23</v>
      </c>
    </row>
    <row r="170" spans="1:5" ht="12.75">
      <c r="A170" s="35" t="s">
        <v>50</v>
      </c>
      <c r="E170" s="36" t="s">
        <v>47</v>
      </c>
    </row>
    <row r="171" spans="1:5" ht="12.75">
      <c r="A171" s="37" t="s">
        <v>52</v>
      </c>
      <c r="E171" s="38" t="s">
        <v>47</v>
      </c>
    </row>
    <row r="172" spans="1:5" ht="12.75">
      <c r="A172" t="s">
        <v>54</v>
      </c>
      <c r="E172" s="36" t="s">
        <v>47</v>
      </c>
    </row>
    <row r="173" spans="1:16" ht="12.75">
      <c r="A173" s="25" t="s">
        <v>45</v>
      </c>
      <c s="29" t="s">
        <v>27</v>
      </c>
      <c s="29" t="s">
        <v>1220</v>
      </c>
      <c s="25" t="s">
        <v>47</v>
      </c>
      <c s="30" t="s">
        <v>1221</v>
      </c>
      <c s="31" t="s">
        <v>125</v>
      </c>
      <c s="32">
        <v>4</v>
      </c>
      <c s="33">
        <v>0</v>
      </c>
      <c s="34">
        <f>ROUND(ROUND(H173,2)*ROUND(G173,3),2)</f>
      </c>
      <c r="O173">
        <f>(I173*21)/100</f>
      </c>
      <c t="s">
        <v>23</v>
      </c>
    </row>
    <row r="174" spans="1:5" ht="12.75">
      <c r="A174" s="35" t="s">
        <v>50</v>
      </c>
      <c r="E174" s="36" t="s">
        <v>47</v>
      </c>
    </row>
    <row r="175" spans="1:5" ht="25.5">
      <c r="A175" s="37" t="s">
        <v>52</v>
      </c>
      <c r="E175" s="38" t="s">
        <v>1222</v>
      </c>
    </row>
    <row r="176" spans="1:5" ht="12.75">
      <c r="A176" t="s">
        <v>54</v>
      </c>
      <c r="E176" s="36" t="s">
        <v>47</v>
      </c>
    </row>
    <row r="177" spans="1:16" ht="12.75">
      <c r="A177" s="25" t="s">
        <v>45</v>
      </c>
      <c s="29" t="s">
        <v>27</v>
      </c>
      <c s="29" t="s">
        <v>825</v>
      </c>
      <c s="25" t="s">
        <v>47</v>
      </c>
      <c s="30" t="s">
        <v>826</v>
      </c>
      <c s="31" t="s">
        <v>125</v>
      </c>
      <c s="32">
        <v>7</v>
      </c>
      <c s="33">
        <v>0</v>
      </c>
      <c s="34">
        <f>ROUND(ROUND(H177,2)*ROUND(G177,3),2)</f>
      </c>
      <c r="O177">
        <f>(I177*21)/100</f>
      </c>
      <c t="s">
        <v>23</v>
      </c>
    </row>
    <row r="178" spans="1:5" ht="12.75">
      <c r="A178" s="35" t="s">
        <v>50</v>
      </c>
      <c r="E178" s="36" t="s">
        <v>47</v>
      </c>
    </row>
    <row r="179" spans="1:5" ht="12.75">
      <c r="A179" s="37" t="s">
        <v>52</v>
      </c>
      <c r="E179" s="38" t="s">
        <v>47</v>
      </c>
    </row>
    <row r="180" spans="1:5" ht="12.75">
      <c r="A180" t="s">
        <v>54</v>
      </c>
      <c r="E180" s="36" t="s">
        <v>47</v>
      </c>
    </row>
    <row r="181" spans="1:16" ht="12.75">
      <c r="A181" s="25" t="s">
        <v>45</v>
      </c>
      <c s="29" t="s">
        <v>27</v>
      </c>
      <c s="29" t="s">
        <v>827</v>
      </c>
      <c s="25" t="s">
        <v>47</v>
      </c>
      <c s="30" t="s">
        <v>828</v>
      </c>
      <c s="31" t="s">
        <v>223</v>
      </c>
      <c s="32">
        <v>97</v>
      </c>
      <c s="33">
        <v>0</v>
      </c>
      <c s="34">
        <f>ROUND(ROUND(H181,2)*ROUND(G181,3),2)</f>
      </c>
      <c r="O181">
        <f>(I181*21)/100</f>
      </c>
      <c t="s">
        <v>23</v>
      </c>
    </row>
    <row r="182" spans="1:5" ht="12.75">
      <c r="A182" s="35" t="s">
        <v>50</v>
      </c>
      <c r="E182" s="36" t="s">
        <v>47</v>
      </c>
    </row>
    <row r="183" spans="1:5" ht="12.75">
      <c r="A183" s="37" t="s">
        <v>52</v>
      </c>
      <c r="E183" s="38" t="s">
        <v>1223</v>
      </c>
    </row>
    <row r="184" spans="1:5" ht="12.75">
      <c r="A184" t="s">
        <v>54</v>
      </c>
      <c r="E184" s="36" t="s">
        <v>47</v>
      </c>
    </row>
    <row r="185" spans="1:16" ht="12.75">
      <c r="A185" s="25" t="s">
        <v>45</v>
      </c>
      <c s="29" t="s">
        <v>27</v>
      </c>
      <c s="29" t="s">
        <v>1224</v>
      </c>
      <c s="25" t="s">
        <v>47</v>
      </c>
      <c s="30" t="s">
        <v>1225</v>
      </c>
      <c s="31" t="s">
        <v>223</v>
      </c>
      <c s="32">
        <v>54</v>
      </c>
      <c s="33">
        <v>0</v>
      </c>
      <c s="34">
        <f>ROUND(ROUND(H185,2)*ROUND(G185,3),2)</f>
      </c>
      <c r="O185">
        <f>(I185*21)/100</f>
      </c>
      <c t="s">
        <v>23</v>
      </c>
    </row>
    <row r="186" spans="1:5" ht="12.75">
      <c r="A186" s="35" t="s">
        <v>50</v>
      </c>
      <c r="E186" s="36" t="s">
        <v>47</v>
      </c>
    </row>
    <row r="187" spans="1:5" ht="12.75">
      <c r="A187" s="37" t="s">
        <v>52</v>
      </c>
      <c r="E187" s="38" t="s">
        <v>1226</v>
      </c>
    </row>
    <row r="188" spans="1:5" ht="12.75">
      <c r="A188" t="s">
        <v>54</v>
      </c>
      <c r="E188" s="36" t="s">
        <v>47</v>
      </c>
    </row>
    <row r="189" spans="1:18" ht="12.75" customHeight="1">
      <c r="A189" s="6" t="s">
        <v>43</v>
      </c>
      <c s="6"/>
      <c s="40" t="s">
        <v>40</v>
      </c>
      <c s="6"/>
      <c s="27" t="s">
        <v>1150</v>
      </c>
      <c s="6"/>
      <c s="6"/>
      <c s="6"/>
      <c s="41">
        <f>0+Q189</f>
      </c>
      <c r="O189">
        <f>0+R189</f>
      </c>
      <c r="Q189">
        <f>0+I190+I194+I198+I202</f>
      </c>
      <c>
        <f>0+O190+O194+O198+O202</f>
      </c>
    </row>
    <row r="190" spans="1:16" ht="12.75">
      <c r="A190" s="25" t="s">
        <v>45</v>
      </c>
      <c s="29" t="s">
        <v>27</v>
      </c>
      <c s="29" t="s">
        <v>1227</v>
      </c>
      <c s="25" t="s">
        <v>47</v>
      </c>
      <c s="30" t="s">
        <v>1228</v>
      </c>
      <c s="31" t="s">
        <v>49</v>
      </c>
      <c s="32">
        <v>0.108</v>
      </c>
      <c s="33">
        <v>0</v>
      </c>
      <c s="34">
        <f>ROUND(ROUND(H190,2)*ROUND(G190,3),2)</f>
      </c>
      <c r="O190">
        <f>(I190*21)/100</f>
      </c>
      <c t="s">
        <v>23</v>
      </c>
    </row>
    <row r="191" spans="1:5" ht="12.75">
      <c r="A191" s="35" t="s">
        <v>50</v>
      </c>
      <c r="E191" s="36" t="s">
        <v>47</v>
      </c>
    </row>
    <row r="192" spans="1:5" ht="12.75">
      <c r="A192" s="37" t="s">
        <v>52</v>
      </c>
      <c r="E192" s="38" t="s">
        <v>1229</v>
      </c>
    </row>
    <row r="193" spans="1:5" ht="12.75">
      <c r="A193" t="s">
        <v>54</v>
      </c>
      <c r="E193" s="36" t="s">
        <v>47</v>
      </c>
    </row>
    <row r="194" spans="1:16" ht="12.75">
      <c r="A194" s="25" t="s">
        <v>45</v>
      </c>
      <c s="29" t="s">
        <v>27</v>
      </c>
      <c s="29" t="s">
        <v>1230</v>
      </c>
      <c s="25" t="s">
        <v>47</v>
      </c>
      <c s="30" t="s">
        <v>1231</v>
      </c>
      <c s="31" t="s">
        <v>223</v>
      </c>
      <c s="32">
        <v>5.9</v>
      </c>
      <c s="33">
        <v>0</v>
      </c>
      <c s="34">
        <f>ROUND(ROUND(H194,2)*ROUND(G194,3),2)</f>
      </c>
      <c r="O194">
        <f>(I194*21)/100</f>
      </c>
      <c t="s">
        <v>23</v>
      </c>
    </row>
    <row r="195" spans="1:5" ht="12.75">
      <c r="A195" s="35" t="s">
        <v>50</v>
      </c>
      <c r="E195" s="36" t="s">
        <v>47</v>
      </c>
    </row>
    <row r="196" spans="1:5" ht="12.75">
      <c r="A196" s="37" t="s">
        <v>52</v>
      </c>
      <c r="E196" s="38" t="s">
        <v>47</v>
      </c>
    </row>
    <row r="197" spans="1:5" ht="12.75">
      <c r="A197" t="s">
        <v>54</v>
      </c>
      <c r="E197" s="36" t="s">
        <v>47</v>
      </c>
    </row>
    <row r="198" spans="1:16" ht="12.75">
      <c r="A198" s="25" t="s">
        <v>45</v>
      </c>
      <c s="29" t="s">
        <v>27</v>
      </c>
      <c s="29" t="s">
        <v>1232</v>
      </c>
      <c s="25" t="s">
        <v>47</v>
      </c>
      <c s="30" t="s">
        <v>1233</v>
      </c>
      <c s="31" t="s">
        <v>223</v>
      </c>
      <c s="32">
        <v>95.6</v>
      </c>
      <c s="33">
        <v>0</v>
      </c>
      <c s="34">
        <f>ROUND(ROUND(H198,2)*ROUND(G198,3),2)</f>
      </c>
      <c r="O198">
        <f>(I198*21)/100</f>
      </c>
      <c t="s">
        <v>23</v>
      </c>
    </row>
    <row r="199" spans="1:5" ht="12.75">
      <c r="A199" s="35" t="s">
        <v>50</v>
      </c>
      <c r="E199" s="36" t="s">
        <v>47</v>
      </c>
    </row>
    <row r="200" spans="1:5" ht="12.75">
      <c r="A200" s="37" t="s">
        <v>52</v>
      </c>
      <c r="E200" s="38" t="s">
        <v>1234</v>
      </c>
    </row>
    <row r="201" spans="1:5" ht="12.75">
      <c r="A201" t="s">
        <v>54</v>
      </c>
      <c r="E201" s="36" t="s">
        <v>47</v>
      </c>
    </row>
    <row r="202" spans="1:16" ht="12.75">
      <c r="A202" s="25" t="s">
        <v>45</v>
      </c>
      <c s="29" t="s">
        <v>27</v>
      </c>
      <c s="29" t="s">
        <v>1235</v>
      </c>
      <c s="25" t="s">
        <v>47</v>
      </c>
      <c s="30" t="s">
        <v>1236</v>
      </c>
      <c s="31" t="s">
        <v>223</v>
      </c>
      <c s="32">
        <v>95.6</v>
      </c>
      <c s="33">
        <v>0</v>
      </c>
      <c s="34">
        <f>ROUND(ROUND(H202,2)*ROUND(G202,3),2)</f>
      </c>
      <c r="O202">
        <f>(I202*21)/100</f>
      </c>
      <c t="s">
        <v>23</v>
      </c>
    </row>
    <row r="203" spans="1:5" ht="12.75">
      <c r="A203" s="35" t="s">
        <v>50</v>
      </c>
      <c r="E203" s="36" t="s">
        <v>47</v>
      </c>
    </row>
    <row r="204" spans="1:5" ht="12.75">
      <c r="A204" s="37" t="s">
        <v>52</v>
      </c>
      <c r="E204" s="38" t="s">
        <v>47</v>
      </c>
    </row>
    <row r="205" spans="1:5" ht="12.75">
      <c r="A205" t="s">
        <v>54</v>
      </c>
      <c r="E205" s="36" t="s">
        <v>47</v>
      </c>
    </row>
  </sheetData>
  <sheetProtection password="9B31" sheet="1" objects="1" scenarios="1"/>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horizontalDpi="300" verticalDpi="300" orientation="portrait"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A1:R492"/>
  <sheetViews>
    <sheetView workbookViewId="0" topLeftCell="A1">
      <pane ySplit="7" topLeftCell="A8" activePane="bottomLeft" state="frozen"/>
      <selection pane="topLeft" activeCell="A1" sqref="A1"/>
      <selection pane="bottomLeft" activeCell="A8" sqref="A8"/>
    </sheetView>
  </sheetViews>
  <sheetFormatPr defaultColWidth="9.14285714285714" defaultRowHeight="12.75" customHeight="1"/>
  <cols>
    <col min="1" max="1" width="9.14285714285714" hidden="1" customWidth="1"/>
    <col min="2" max="2" width="11.7142857142857" customWidth="1"/>
    <col min="3" max="3" width="14.7142857142857" customWidth="1"/>
    <col min="4" max="4" width="9.71428571428571" customWidth="1"/>
    <col min="5" max="5" width="70.7142857142857" customWidth="1"/>
    <col min="6" max="6" width="11.7142857142857" customWidth="1"/>
    <col min="7" max="9" width="16.7142857142857" customWidth="1"/>
    <col min="15" max="18" width="9.14285714285714" hidden="1" customWidth="1"/>
  </cols>
  <sheetData>
    <row r="1" spans="1:16" ht="12.75" customHeight="1">
      <c r="A1" t="s">
        <v>11</v>
      </c>
      <c s="1"/>
      <c s="1"/>
      <c s="1"/>
      <c s="1" t="s">
        <v>0</v>
      </c>
      <c s="1"/>
      <c s="1"/>
      <c s="1"/>
      <c s="1"/>
      <c r="P1" t="s">
        <v>22</v>
      </c>
    </row>
    <row r="2" spans="2:16" ht="25" customHeight="1">
      <c r="B2" s="1"/>
      <c s="1"/>
      <c s="1"/>
      <c s="2" t="s">
        <v>13</v>
      </c>
      <c s="1"/>
      <c s="1"/>
      <c s="6"/>
      <c s="6"/>
      <c r="O2">
        <f>0+O8+O113+O194+O239+O260+O313+O358+O379+O392</f>
      </c>
      <c t="s">
        <v>22</v>
      </c>
    </row>
    <row r="3" spans="1:16" ht="15" customHeight="1">
      <c r="A3" t="s">
        <v>12</v>
      </c>
      <c s="12" t="s">
        <v>14</v>
      </c>
      <c s="13" t="s">
        <v>15</v>
      </c>
      <c s="1"/>
      <c s="14" t="s">
        <v>16</v>
      </c>
      <c s="1"/>
      <c s="9"/>
      <c s="8" t="s">
        <v>24</v>
      </c>
      <c s="42">
        <f>0+I8+I113+I194+I239+I260+I313+I358+I379+I392</f>
      </c>
      <c r="O3" t="s">
        <v>19</v>
      </c>
      <c t="s">
        <v>23</v>
      </c>
    </row>
    <row r="4" spans="1:16" ht="15" customHeight="1">
      <c r="A4" t="s">
        <v>17</v>
      </c>
      <c s="16" t="s">
        <v>18</v>
      </c>
      <c s="17" t="s">
        <v>24</v>
      </c>
      <c s="6"/>
      <c s="18" t="s">
        <v>25</v>
      </c>
      <c s="6"/>
      <c s="6"/>
      <c s="19"/>
      <c s="19"/>
      <c r="O4" t="s">
        <v>20</v>
      </c>
      <c t="s">
        <v>23</v>
      </c>
    </row>
    <row r="5" spans="1:16" ht="12.75" customHeight="1">
      <c r="A5" s="15" t="s">
        <v>26</v>
      </c>
      <c s="15" t="s">
        <v>28</v>
      </c>
      <c s="15" t="s">
        <v>30</v>
      </c>
      <c s="15" t="s">
        <v>31</v>
      </c>
      <c s="15" t="s">
        <v>32</v>
      </c>
      <c s="15" t="s">
        <v>34</v>
      </c>
      <c s="15" t="s">
        <v>36</v>
      </c>
      <c s="15" t="s">
        <v>38</v>
      </c>
      <c s="15"/>
      <c r="O5" t="s">
        <v>21</v>
      </c>
      <c t="s">
        <v>23</v>
      </c>
    </row>
    <row r="6" spans="1:9" ht="12.75" customHeight="1">
      <c r="A6" s="15"/>
      <c s="15"/>
      <c s="15"/>
      <c s="15"/>
      <c s="15"/>
      <c s="15"/>
      <c s="15"/>
      <c s="15" t="s">
        <v>39</v>
      </c>
      <c s="15" t="s">
        <v>41</v>
      </c>
    </row>
    <row r="7" spans="1:9" ht="12.75" customHeight="1">
      <c r="A7" s="15" t="s">
        <v>27</v>
      </c>
      <c s="15" t="s">
        <v>29</v>
      </c>
      <c s="15" t="s">
        <v>23</v>
      </c>
      <c s="15" t="s">
        <v>22</v>
      </c>
      <c s="15" t="s">
        <v>33</v>
      </c>
      <c s="15" t="s">
        <v>35</v>
      </c>
      <c s="15" t="s">
        <v>37</v>
      </c>
      <c s="15" t="s">
        <v>40</v>
      </c>
      <c s="15" t="s">
        <v>42</v>
      </c>
    </row>
    <row r="8" spans="1:18" ht="12.75" customHeight="1">
      <c r="A8" s="19" t="s">
        <v>43</v>
      </c>
      <c s="19"/>
      <c s="26" t="s">
        <v>27</v>
      </c>
      <c s="19"/>
      <c s="27" t="s">
        <v>44</v>
      </c>
      <c s="19"/>
      <c s="19"/>
      <c s="19"/>
      <c s="28">
        <f>0+Q8</f>
      </c>
      <c r="O8">
        <f>0+R8</f>
      </c>
      <c r="Q8">
        <f>0+I9+I13+I17+I21+I25+I29+I33+I37+I41+I45+I49+I53+I57+I61+I65+I69+I73+I77+I81+I85+I89+I93+I97+I101+I105+I109</f>
      </c>
      <c>
        <f>0+O9+O13+O17+O21+O25+O29+O33+O37+O41+O45+O49+O53+O57+O61+O65+O69+O73+O77+O81+O85+O89+O93+O97+O101+O105+O109</f>
      </c>
    </row>
    <row r="9" spans="1:16" ht="12.75">
      <c r="A9" s="25" t="s">
        <v>45</v>
      </c>
      <c s="29" t="s">
        <v>29</v>
      </c>
      <c s="29" t="s">
        <v>46</v>
      </c>
      <c s="25" t="s">
        <v>47</v>
      </c>
      <c s="30" t="s">
        <v>48</v>
      </c>
      <c s="31" t="s">
        <v>49</v>
      </c>
      <c s="32">
        <v>431.52</v>
      </c>
      <c s="33">
        <v>0</v>
      </c>
      <c s="34">
        <f>ROUND(ROUND(H9,2)*ROUND(G9,3),2)</f>
      </c>
      <c r="O9">
        <f>(I9*21)/100</f>
      </c>
      <c t="s">
        <v>23</v>
      </c>
    </row>
    <row r="10" spans="1:5" ht="12.75">
      <c r="A10" s="35" t="s">
        <v>50</v>
      </c>
      <c r="E10" s="36" t="s">
        <v>51</v>
      </c>
    </row>
    <row r="11" spans="1:5" ht="89.25">
      <c r="A11" s="37" t="s">
        <v>52</v>
      </c>
      <c r="E11" s="38" t="s">
        <v>53</v>
      </c>
    </row>
    <row r="12" spans="1:5" ht="25.5">
      <c r="A12" t="s">
        <v>54</v>
      </c>
      <c r="E12" s="36" t="s">
        <v>55</v>
      </c>
    </row>
    <row r="13" spans="1:16" ht="12.75">
      <c r="A13" s="25" t="s">
        <v>45</v>
      </c>
      <c s="29" t="s">
        <v>23</v>
      </c>
      <c s="29" t="s">
        <v>56</v>
      </c>
      <c s="25" t="s">
        <v>47</v>
      </c>
      <c s="30" t="s">
        <v>57</v>
      </c>
      <c s="31" t="s">
        <v>49</v>
      </c>
      <c s="32">
        <v>506.95</v>
      </c>
      <c s="33">
        <v>0</v>
      </c>
      <c s="34">
        <f>ROUND(ROUND(H13,2)*ROUND(G13,3),2)</f>
      </c>
      <c r="O13">
        <f>(I13*21)/100</f>
      </c>
      <c t="s">
        <v>23</v>
      </c>
    </row>
    <row r="14" spans="1:5" ht="25.5">
      <c r="A14" s="35" t="s">
        <v>50</v>
      </c>
      <c r="E14" s="36" t="s">
        <v>58</v>
      </c>
    </row>
    <row r="15" spans="1:5" ht="165.75">
      <c r="A15" s="37" t="s">
        <v>52</v>
      </c>
      <c r="E15" s="38" t="s">
        <v>59</v>
      </c>
    </row>
    <row r="16" spans="1:5" ht="25.5">
      <c r="A16" t="s">
        <v>54</v>
      </c>
      <c r="E16" s="36" t="s">
        <v>55</v>
      </c>
    </row>
    <row r="17" spans="1:16" ht="12.75">
      <c r="A17" s="25" t="s">
        <v>45</v>
      </c>
      <c s="29" t="s">
        <v>22</v>
      </c>
      <c s="29" t="s">
        <v>60</v>
      </c>
      <c s="25" t="s">
        <v>47</v>
      </c>
      <c s="30" t="s">
        <v>61</v>
      </c>
      <c s="31" t="s">
        <v>49</v>
      </c>
      <c s="32">
        <v>79.38</v>
      </c>
      <c s="33">
        <v>0</v>
      </c>
      <c s="34">
        <f>ROUND(ROUND(H17,2)*ROUND(G17,3),2)</f>
      </c>
      <c r="O17">
        <f>(I17*21)/100</f>
      </c>
      <c t="s">
        <v>23</v>
      </c>
    </row>
    <row r="18" spans="1:5" ht="25.5">
      <c r="A18" s="35" t="s">
        <v>50</v>
      </c>
      <c r="E18" s="36" t="s">
        <v>62</v>
      </c>
    </row>
    <row r="19" spans="1:5" ht="63.75">
      <c r="A19" s="37" t="s">
        <v>52</v>
      </c>
      <c r="E19" s="38" t="s">
        <v>63</v>
      </c>
    </row>
    <row r="20" spans="1:5" ht="25.5">
      <c r="A20" t="s">
        <v>54</v>
      </c>
      <c r="E20" s="36" t="s">
        <v>55</v>
      </c>
    </row>
    <row r="21" spans="1:16" ht="12.75">
      <c r="A21" s="25" t="s">
        <v>45</v>
      </c>
      <c s="29" t="s">
        <v>33</v>
      </c>
      <c s="29" t="s">
        <v>64</v>
      </c>
      <c s="25" t="s">
        <v>47</v>
      </c>
      <c s="30" t="s">
        <v>65</v>
      </c>
      <c s="31" t="s">
        <v>66</v>
      </c>
      <c s="32">
        <v>1</v>
      </c>
      <c s="33">
        <v>0</v>
      </c>
      <c s="34">
        <f>ROUND(ROUND(H21,2)*ROUND(G21,3),2)</f>
      </c>
      <c r="O21">
        <f>(I21*21)/100</f>
      </c>
      <c t="s">
        <v>23</v>
      </c>
    </row>
    <row r="22" spans="1:5" ht="25.5">
      <c r="A22" s="35" t="s">
        <v>50</v>
      </c>
      <c r="E22" s="36" t="s">
        <v>67</v>
      </c>
    </row>
    <row r="23" spans="1:5" ht="25.5">
      <c r="A23" s="37" t="s">
        <v>52</v>
      </c>
      <c r="E23" s="38" t="s">
        <v>68</v>
      </c>
    </row>
    <row r="24" spans="1:5" ht="12.75">
      <c r="A24" t="s">
        <v>54</v>
      </c>
      <c r="E24" s="36" t="s">
        <v>69</v>
      </c>
    </row>
    <row r="25" spans="1:16" ht="12.75">
      <c r="A25" s="25" t="s">
        <v>45</v>
      </c>
      <c s="29" t="s">
        <v>35</v>
      </c>
      <c s="29" t="s">
        <v>70</v>
      </c>
      <c s="25" t="s">
        <v>47</v>
      </c>
      <c s="30" t="s">
        <v>71</v>
      </c>
      <c s="31" t="s">
        <v>66</v>
      </c>
      <c s="32">
        <v>1</v>
      </c>
      <c s="33">
        <v>0</v>
      </c>
      <c s="34">
        <f>ROUND(ROUND(H25,2)*ROUND(G25,3),2)</f>
      </c>
      <c r="O25">
        <f>(I25*21)/100</f>
      </c>
      <c t="s">
        <v>23</v>
      </c>
    </row>
    <row r="26" spans="1:5" ht="25.5">
      <c r="A26" s="35" t="s">
        <v>50</v>
      </c>
      <c r="E26" s="36" t="s">
        <v>72</v>
      </c>
    </row>
    <row r="27" spans="1:5" ht="12.75">
      <c r="A27" s="37" t="s">
        <v>52</v>
      </c>
      <c r="E27" s="38" t="s">
        <v>73</v>
      </c>
    </row>
    <row r="28" spans="1:5" ht="12.75">
      <c r="A28" t="s">
        <v>54</v>
      </c>
      <c r="E28" s="36" t="s">
        <v>69</v>
      </c>
    </row>
    <row r="29" spans="1:16" ht="12.75">
      <c r="A29" s="25" t="s">
        <v>45</v>
      </c>
      <c s="29" t="s">
        <v>37</v>
      </c>
      <c s="29" t="s">
        <v>74</v>
      </c>
      <c s="25" t="s">
        <v>47</v>
      </c>
      <c s="30" t="s">
        <v>75</v>
      </c>
      <c s="31" t="s">
        <v>76</v>
      </c>
      <c s="32">
        <v>54</v>
      </c>
      <c s="33">
        <v>0</v>
      </c>
      <c s="34">
        <f>ROUND(ROUND(H29,2)*ROUND(G29,3),2)</f>
      </c>
      <c r="O29">
        <f>(I29*21)/100</f>
      </c>
      <c t="s">
        <v>23</v>
      </c>
    </row>
    <row r="30" spans="1:5" ht="12.75">
      <c r="A30" s="35" t="s">
        <v>50</v>
      </c>
      <c r="E30" s="36" t="s">
        <v>77</v>
      </c>
    </row>
    <row r="31" spans="1:5" ht="12.75">
      <c r="A31" s="37" t="s">
        <v>52</v>
      </c>
      <c r="E31" s="38" t="s">
        <v>78</v>
      </c>
    </row>
    <row r="32" spans="1:5" ht="12.75">
      <c r="A32" t="s">
        <v>54</v>
      </c>
      <c r="E32" s="36" t="s">
        <v>79</v>
      </c>
    </row>
    <row r="33" spans="1:16" ht="12.75">
      <c r="A33" s="25" t="s">
        <v>45</v>
      </c>
      <c s="29" t="s">
        <v>80</v>
      </c>
      <c s="29" t="s">
        <v>81</v>
      </c>
      <c s="25" t="s">
        <v>47</v>
      </c>
      <c s="30" t="s">
        <v>82</v>
      </c>
      <c s="31" t="s">
        <v>76</v>
      </c>
      <c s="32">
        <v>54</v>
      </c>
      <c s="33">
        <v>0</v>
      </c>
      <c s="34">
        <f>ROUND(ROUND(H33,2)*ROUND(G33,3),2)</f>
      </c>
      <c r="O33">
        <f>(I33*21)/100</f>
      </c>
      <c t="s">
        <v>23</v>
      </c>
    </row>
    <row r="34" spans="1:5" ht="12.75">
      <c r="A34" s="35" t="s">
        <v>50</v>
      </c>
      <c r="E34" s="36" t="s">
        <v>83</v>
      </c>
    </row>
    <row r="35" spans="1:5" ht="12.75">
      <c r="A35" s="37" t="s">
        <v>52</v>
      </c>
      <c r="E35" s="38" t="s">
        <v>78</v>
      </c>
    </row>
    <row r="36" spans="1:5" ht="12.75">
      <c r="A36" t="s">
        <v>54</v>
      </c>
      <c r="E36" s="36" t="s">
        <v>79</v>
      </c>
    </row>
    <row r="37" spans="1:16" ht="12.75">
      <c r="A37" s="25" t="s">
        <v>45</v>
      </c>
      <c s="29" t="s">
        <v>84</v>
      </c>
      <c s="29" t="s">
        <v>85</v>
      </c>
      <c s="25" t="s">
        <v>47</v>
      </c>
      <c s="30" t="s">
        <v>86</v>
      </c>
      <c s="31" t="s">
        <v>76</v>
      </c>
      <c s="32">
        <v>120</v>
      </c>
      <c s="33">
        <v>0</v>
      </c>
      <c s="34">
        <f>ROUND(ROUND(H37,2)*ROUND(G37,3),2)</f>
      </c>
      <c r="O37">
        <f>(I37*21)/100</f>
      </c>
      <c t="s">
        <v>23</v>
      </c>
    </row>
    <row r="38" spans="1:5" ht="12.75">
      <c r="A38" s="35" t="s">
        <v>50</v>
      </c>
      <c r="E38" s="36" t="s">
        <v>87</v>
      </c>
    </row>
    <row r="39" spans="1:5" ht="12.75">
      <c r="A39" s="37" t="s">
        <v>52</v>
      </c>
      <c r="E39" s="38" t="s">
        <v>88</v>
      </c>
    </row>
    <row r="40" spans="1:5" ht="12.75">
      <c r="A40" t="s">
        <v>54</v>
      </c>
      <c r="E40" s="36" t="s">
        <v>79</v>
      </c>
    </row>
    <row r="41" spans="1:16" ht="12.75">
      <c r="A41" s="25" t="s">
        <v>45</v>
      </c>
      <c s="29" t="s">
        <v>40</v>
      </c>
      <c s="29" t="s">
        <v>89</v>
      </c>
      <c s="25" t="s">
        <v>47</v>
      </c>
      <c s="30" t="s">
        <v>90</v>
      </c>
      <c s="31" t="s">
        <v>76</v>
      </c>
      <c s="32">
        <v>120</v>
      </c>
      <c s="33">
        <v>0</v>
      </c>
      <c s="34">
        <f>ROUND(ROUND(H41,2)*ROUND(G41,3),2)</f>
      </c>
      <c r="O41">
        <f>(I41*21)/100</f>
      </c>
      <c t="s">
        <v>23</v>
      </c>
    </row>
    <row r="42" spans="1:5" ht="25.5">
      <c r="A42" s="35" t="s">
        <v>50</v>
      </c>
      <c r="E42" s="36" t="s">
        <v>91</v>
      </c>
    </row>
    <row r="43" spans="1:5" ht="12.75">
      <c r="A43" s="37" t="s">
        <v>52</v>
      </c>
      <c r="E43" s="38" t="s">
        <v>92</v>
      </c>
    </row>
    <row r="44" spans="1:5" ht="12.75">
      <c r="A44" t="s">
        <v>54</v>
      </c>
      <c r="E44" s="36" t="s">
        <v>79</v>
      </c>
    </row>
    <row r="45" spans="1:16" ht="12.75">
      <c r="A45" s="25" t="s">
        <v>45</v>
      </c>
      <c s="29" t="s">
        <v>42</v>
      </c>
      <c s="29" t="s">
        <v>93</v>
      </c>
      <c s="25" t="s">
        <v>47</v>
      </c>
      <c s="30" t="s">
        <v>94</v>
      </c>
      <c s="31" t="s">
        <v>66</v>
      </c>
      <c s="32">
        <v>1</v>
      </c>
      <c s="33">
        <v>0</v>
      </c>
      <c s="34">
        <f>ROUND(ROUND(H45,2)*ROUND(G45,3),2)</f>
      </c>
      <c r="O45">
        <f>(I45*21)/100</f>
      </c>
      <c t="s">
        <v>23</v>
      </c>
    </row>
    <row r="46" spans="1:5" ht="12.75">
      <c r="A46" s="35" t="s">
        <v>50</v>
      </c>
      <c r="E46" s="36" t="s">
        <v>95</v>
      </c>
    </row>
    <row r="47" spans="1:5" ht="12.75">
      <c r="A47" s="37" t="s">
        <v>52</v>
      </c>
      <c r="E47" s="38" t="s">
        <v>96</v>
      </c>
    </row>
    <row r="48" spans="1:5" ht="12.75">
      <c r="A48" t="s">
        <v>54</v>
      </c>
      <c r="E48" s="36" t="s">
        <v>79</v>
      </c>
    </row>
    <row r="49" spans="1:16" ht="12.75">
      <c r="A49" s="25" t="s">
        <v>45</v>
      </c>
      <c s="29" t="s">
        <v>97</v>
      </c>
      <c s="29" t="s">
        <v>98</v>
      </c>
      <c s="25" t="s">
        <v>47</v>
      </c>
      <c s="30" t="s">
        <v>99</v>
      </c>
      <c s="31" t="s">
        <v>66</v>
      </c>
      <c s="32">
        <v>1</v>
      </c>
      <c s="33">
        <v>0</v>
      </c>
      <c s="34">
        <f>ROUND(ROUND(H49,2)*ROUND(G49,3),2)</f>
      </c>
      <c r="O49">
        <f>(I49*21)/100</f>
      </c>
      <c t="s">
        <v>23</v>
      </c>
    </row>
    <row r="50" spans="1:5" ht="12.75">
      <c r="A50" s="35" t="s">
        <v>50</v>
      </c>
      <c r="E50" s="36" t="s">
        <v>100</v>
      </c>
    </row>
    <row r="51" spans="1:5" ht="12.75">
      <c r="A51" s="37" t="s">
        <v>52</v>
      </c>
      <c r="E51" s="38" t="s">
        <v>101</v>
      </c>
    </row>
    <row r="52" spans="1:5" ht="12.75">
      <c r="A52" t="s">
        <v>54</v>
      </c>
      <c r="E52" s="36" t="s">
        <v>79</v>
      </c>
    </row>
    <row r="53" spans="1:16" ht="12.75">
      <c r="A53" s="25" t="s">
        <v>45</v>
      </c>
      <c s="29" t="s">
        <v>102</v>
      </c>
      <c s="29" t="s">
        <v>103</v>
      </c>
      <c s="25" t="s">
        <v>47</v>
      </c>
      <c s="30" t="s">
        <v>104</v>
      </c>
      <c s="31" t="s">
        <v>76</v>
      </c>
      <c s="32">
        <v>48</v>
      </c>
      <c s="33">
        <v>0</v>
      </c>
      <c s="34">
        <f>ROUND(ROUND(H53,2)*ROUND(G53,3),2)</f>
      </c>
      <c r="O53">
        <f>(I53*21)/100</f>
      </c>
      <c t="s">
        <v>23</v>
      </c>
    </row>
    <row r="54" spans="1:5" ht="25.5">
      <c r="A54" s="35" t="s">
        <v>50</v>
      </c>
      <c r="E54" s="36" t="s">
        <v>105</v>
      </c>
    </row>
    <row r="55" spans="1:5" ht="12.75">
      <c r="A55" s="37" t="s">
        <v>52</v>
      </c>
      <c r="E55" s="38" t="s">
        <v>106</v>
      </c>
    </row>
    <row r="56" spans="1:5" ht="12.75">
      <c r="A56" t="s">
        <v>54</v>
      </c>
      <c r="E56" s="36" t="s">
        <v>79</v>
      </c>
    </row>
    <row r="57" spans="1:16" ht="12.75">
      <c r="A57" s="25" t="s">
        <v>45</v>
      </c>
      <c s="29" t="s">
        <v>107</v>
      </c>
      <c s="29" t="s">
        <v>108</v>
      </c>
      <c s="25" t="s">
        <v>47</v>
      </c>
      <c s="30" t="s">
        <v>109</v>
      </c>
      <c s="31" t="s">
        <v>110</v>
      </c>
      <c s="32">
        <v>8</v>
      </c>
      <c s="33">
        <v>0</v>
      </c>
      <c s="34">
        <f>ROUND(ROUND(H57,2)*ROUND(G57,3),2)</f>
      </c>
      <c r="O57">
        <f>(I57*21)/100</f>
      </c>
      <c t="s">
        <v>23</v>
      </c>
    </row>
    <row r="58" spans="1:5" ht="12.75">
      <c r="A58" s="35" t="s">
        <v>50</v>
      </c>
      <c r="E58" s="36" t="s">
        <v>47</v>
      </c>
    </row>
    <row r="59" spans="1:5" ht="12.75">
      <c r="A59" s="37" t="s">
        <v>52</v>
      </c>
      <c r="E59" s="38" t="s">
        <v>111</v>
      </c>
    </row>
    <row r="60" spans="1:5" ht="12.75">
      <c r="A60" t="s">
        <v>54</v>
      </c>
      <c r="E60" s="36" t="s">
        <v>79</v>
      </c>
    </row>
    <row r="61" spans="1:16" ht="12.75">
      <c r="A61" s="25" t="s">
        <v>45</v>
      </c>
      <c s="29" t="s">
        <v>112</v>
      </c>
      <c s="29" t="s">
        <v>113</v>
      </c>
      <c s="25" t="s">
        <v>47</v>
      </c>
      <c s="30" t="s">
        <v>114</v>
      </c>
      <c s="31" t="s">
        <v>76</v>
      </c>
      <c s="32">
        <v>48</v>
      </c>
      <c s="33">
        <v>0</v>
      </c>
      <c s="34">
        <f>ROUND(ROUND(H61,2)*ROUND(G61,3),2)</f>
      </c>
      <c r="O61">
        <f>(I61*21)/100</f>
      </c>
      <c t="s">
        <v>23</v>
      </c>
    </row>
    <row r="62" spans="1:5" ht="12.75">
      <c r="A62" s="35" t="s">
        <v>50</v>
      </c>
      <c r="E62" s="36" t="s">
        <v>115</v>
      </c>
    </row>
    <row r="63" spans="1:5" ht="12.75">
      <c r="A63" s="37" t="s">
        <v>52</v>
      </c>
      <c r="E63" s="38" t="s">
        <v>106</v>
      </c>
    </row>
    <row r="64" spans="1:5" ht="12.75">
      <c r="A64" t="s">
        <v>54</v>
      </c>
      <c r="E64" s="36" t="s">
        <v>79</v>
      </c>
    </row>
    <row r="65" spans="1:16" ht="12.75">
      <c r="A65" s="25" t="s">
        <v>45</v>
      </c>
      <c s="29" t="s">
        <v>116</v>
      </c>
      <c s="29" t="s">
        <v>117</v>
      </c>
      <c s="25" t="s">
        <v>47</v>
      </c>
      <c s="30" t="s">
        <v>118</v>
      </c>
      <c s="31" t="s">
        <v>66</v>
      </c>
      <c s="32">
        <v>1</v>
      </c>
      <c s="33">
        <v>0</v>
      </c>
      <c s="34">
        <f>ROUND(ROUND(H65,2)*ROUND(G65,3),2)</f>
      </c>
      <c r="O65">
        <f>(I65*21)/100</f>
      </c>
      <c t="s">
        <v>23</v>
      </c>
    </row>
    <row r="66" spans="1:5" ht="12.75">
      <c r="A66" s="35" t="s">
        <v>50</v>
      </c>
      <c r="E66" s="36" t="s">
        <v>119</v>
      </c>
    </row>
    <row r="67" spans="1:5" ht="12.75">
      <c r="A67" s="37" t="s">
        <v>52</v>
      </c>
      <c r="E67" s="38" t="s">
        <v>120</v>
      </c>
    </row>
    <row r="68" spans="1:5" ht="38.25">
      <c r="A68" t="s">
        <v>54</v>
      </c>
      <c r="E68" s="36" t="s">
        <v>121</v>
      </c>
    </row>
    <row r="69" spans="1:16" ht="12.75">
      <c r="A69" s="25" t="s">
        <v>45</v>
      </c>
      <c s="29" t="s">
        <v>122</v>
      </c>
      <c s="29" t="s">
        <v>123</v>
      </c>
      <c s="25" t="s">
        <v>47</v>
      </c>
      <c s="30" t="s">
        <v>124</v>
      </c>
      <c s="31" t="s">
        <v>125</v>
      </c>
      <c s="32">
        <v>1</v>
      </c>
      <c s="33">
        <v>0</v>
      </c>
      <c s="34">
        <f>ROUND(ROUND(H69,2)*ROUND(G69,3),2)</f>
      </c>
      <c r="O69">
        <f>(I69*21)/100</f>
      </c>
      <c t="s">
        <v>23</v>
      </c>
    </row>
    <row r="70" spans="1:5" ht="12.75">
      <c r="A70" s="35" t="s">
        <v>50</v>
      </c>
      <c r="E70" s="36" t="s">
        <v>126</v>
      </c>
    </row>
    <row r="71" spans="1:5" ht="12.75">
      <c r="A71" s="37" t="s">
        <v>52</v>
      </c>
      <c r="E71" s="38" t="s">
        <v>127</v>
      </c>
    </row>
    <row r="72" spans="1:5" ht="12.75">
      <c r="A72" t="s">
        <v>54</v>
      </c>
      <c r="E72" s="36" t="s">
        <v>128</v>
      </c>
    </row>
    <row r="73" spans="1:16" ht="12.75">
      <c r="A73" s="25" t="s">
        <v>45</v>
      </c>
      <c s="29" t="s">
        <v>129</v>
      </c>
      <c s="29" t="s">
        <v>130</v>
      </c>
      <c s="25" t="s">
        <v>47</v>
      </c>
      <c s="30" t="s">
        <v>131</v>
      </c>
      <c s="31" t="s">
        <v>66</v>
      </c>
      <c s="32">
        <v>1</v>
      </c>
      <c s="33">
        <v>0</v>
      </c>
      <c s="34">
        <f>ROUND(ROUND(H73,2)*ROUND(G73,3),2)</f>
      </c>
      <c r="O73">
        <f>(I73*21)/100</f>
      </c>
      <c t="s">
        <v>23</v>
      </c>
    </row>
    <row r="74" spans="1:5" ht="12.75">
      <c r="A74" s="35" t="s">
        <v>50</v>
      </c>
      <c r="E74" s="36" t="s">
        <v>132</v>
      </c>
    </row>
    <row r="75" spans="1:5" ht="25.5">
      <c r="A75" s="37" t="s">
        <v>52</v>
      </c>
      <c r="E75" s="38" t="s">
        <v>133</v>
      </c>
    </row>
    <row r="76" spans="1:5" ht="12.75">
      <c r="A76" t="s">
        <v>54</v>
      </c>
      <c r="E76" s="36" t="s">
        <v>128</v>
      </c>
    </row>
    <row r="77" spans="1:16" ht="12.75">
      <c r="A77" s="25" t="s">
        <v>45</v>
      </c>
      <c s="29" t="s">
        <v>134</v>
      </c>
      <c s="29" t="s">
        <v>135</v>
      </c>
      <c s="25" t="s">
        <v>47</v>
      </c>
      <c s="30" t="s">
        <v>136</v>
      </c>
      <c s="31" t="s">
        <v>125</v>
      </c>
      <c s="32">
        <v>1</v>
      </c>
      <c s="33">
        <v>0</v>
      </c>
      <c s="34">
        <f>ROUND(ROUND(H77,2)*ROUND(G77,3),2)</f>
      </c>
      <c r="O77">
        <f>(I77*21)/100</f>
      </c>
      <c t="s">
        <v>23</v>
      </c>
    </row>
    <row r="78" spans="1:5" ht="12.75">
      <c r="A78" s="35" t="s">
        <v>50</v>
      </c>
      <c r="E78" s="36" t="s">
        <v>137</v>
      </c>
    </row>
    <row r="79" spans="1:5" ht="12.75">
      <c r="A79" s="37" t="s">
        <v>52</v>
      </c>
      <c r="E79" s="38" t="s">
        <v>138</v>
      </c>
    </row>
    <row r="80" spans="1:5" ht="12.75">
      <c r="A80" t="s">
        <v>54</v>
      </c>
      <c r="E80" s="36" t="s">
        <v>128</v>
      </c>
    </row>
    <row r="81" spans="1:16" ht="12.75">
      <c r="A81" s="25" t="s">
        <v>45</v>
      </c>
      <c s="29" t="s">
        <v>139</v>
      </c>
      <c s="29" t="s">
        <v>140</v>
      </c>
      <c s="25" t="s">
        <v>47</v>
      </c>
      <c s="30" t="s">
        <v>141</v>
      </c>
      <c s="31" t="s">
        <v>66</v>
      </c>
      <c s="32">
        <v>1</v>
      </c>
      <c s="33">
        <v>0</v>
      </c>
      <c s="34">
        <f>ROUND(ROUND(H81,2)*ROUND(G81,3),2)</f>
      </c>
      <c r="O81">
        <f>(I81*21)/100</f>
      </c>
      <c t="s">
        <v>23</v>
      </c>
    </row>
    <row r="82" spans="1:5" ht="12.75">
      <c r="A82" s="35" t="s">
        <v>50</v>
      </c>
      <c r="E82" s="36" t="s">
        <v>142</v>
      </c>
    </row>
    <row r="83" spans="1:5" ht="51">
      <c r="A83" s="37" t="s">
        <v>52</v>
      </c>
      <c r="E83" s="38" t="s">
        <v>143</v>
      </c>
    </row>
    <row r="84" spans="1:5" ht="12.75">
      <c r="A84" t="s">
        <v>54</v>
      </c>
      <c r="E84" s="36" t="s">
        <v>128</v>
      </c>
    </row>
    <row r="85" spans="1:16" ht="12.75">
      <c r="A85" s="25" t="s">
        <v>45</v>
      </c>
      <c s="29" t="s">
        <v>144</v>
      </c>
      <c s="29" t="s">
        <v>145</v>
      </c>
      <c s="25" t="s">
        <v>47</v>
      </c>
      <c s="30" t="s">
        <v>146</v>
      </c>
      <c s="31" t="s">
        <v>66</v>
      </c>
      <c s="32">
        <v>1</v>
      </c>
      <c s="33">
        <v>0</v>
      </c>
      <c s="34">
        <f>ROUND(ROUND(H85,2)*ROUND(G85,3),2)</f>
      </c>
      <c r="O85">
        <f>(I85*21)/100</f>
      </c>
      <c t="s">
        <v>23</v>
      </c>
    </row>
    <row r="86" spans="1:5" ht="12.75">
      <c r="A86" s="35" t="s">
        <v>50</v>
      </c>
      <c r="E86" s="36" t="s">
        <v>147</v>
      </c>
    </row>
    <row r="87" spans="1:5" ht="12.75">
      <c r="A87" s="37" t="s">
        <v>52</v>
      </c>
      <c r="E87" s="38" t="s">
        <v>148</v>
      </c>
    </row>
    <row r="88" spans="1:5" ht="12.75">
      <c r="A88" t="s">
        <v>54</v>
      </c>
      <c r="E88" s="36" t="s">
        <v>128</v>
      </c>
    </row>
    <row r="89" spans="1:16" ht="12.75">
      <c r="A89" s="25" t="s">
        <v>45</v>
      </c>
      <c s="29" t="s">
        <v>149</v>
      </c>
      <c s="29" t="s">
        <v>150</v>
      </c>
      <c s="25" t="s">
        <v>47</v>
      </c>
      <c s="30" t="s">
        <v>151</v>
      </c>
      <c s="31" t="s">
        <v>152</v>
      </c>
      <c s="32">
        <v>1</v>
      </c>
      <c s="33">
        <v>0</v>
      </c>
      <c s="34">
        <f>ROUND(ROUND(H89,2)*ROUND(G89,3),2)</f>
      </c>
      <c r="O89">
        <f>(I89*21)/100</f>
      </c>
      <c t="s">
        <v>23</v>
      </c>
    </row>
    <row r="90" spans="1:5" ht="12.75">
      <c r="A90" s="35" t="s">
        <v>50</v>
      </c>
      <c r="E90" s="36" t="s">
        <v>153</v>
      </c>
    </row>
    <row r="91" spans="1:5" ht="12.75">
      <c r="A91" s="37" t="s">
        <v>52</v>
      </c>
      <c r="E91" s="38" t="s">
        <v>154</v>
      </c>
    </row>
    <row r="92" spans="1:5" ht="76.5">
      <c r="A92" t="s">
        <v>54</v>
      </c>
      <c r="E92" s="36" t="s">
        <v>155</v>
      </c>
    </row>
    <row r="93" spans="1:16" ht="12.75">
      <c r="A93" s="25" t="s">
        <v>45</v>
      </c>
      <c s="29" t="s">
        <v>156</v>
      </c>
      <c s="29" t="s">
        <v>157</v>
      </c>
      <c s="25" t="s">
        <v>47</v>
      </c>
      <c s="30" t="s">
        <v>158</v>
      </c>
      <c s="31" t="s">
        <v>66</v>
      </c>
      <c s="32">
        <v>1</v>
      </c>
      <c s="33">
        <v>0</v>
      </c>
      <c s="34">
        <f>ROUND(ROUND(H93,2)*ROUND(G93,3),2)</f>
      </c>
      <c r="O93">
        <f>(I93*21)/100</f>
      </c>
      <c t="s">
        <v>23</v>
      </c>
    </row>
    <row r="94" spans="1:5" ht="12.75">
      <c r="A94" s="35" t="s">
        <v>50</v>
      </c>
      <c r="E94" s="36" t="s">
        <v>159</v>
      </c>
    </row>
    <row r="95" spans="1:5" ht="25.5">
      <c r="A95" s="37" t="s">
        <v>52</v>
      </c>
      <c r="E95" s="38" t="s">
        <v>160</v>
      </c>
    </row>
    <row r="96" spans="1:5" ht="63.75">
      <c r="A96" t="s">
        <v>54</v>
      </c>
      <c r="E96" s="36" t="s">
        <v>161</v>
      </c>
    </row>
    <row r="97" spans="1:16" ht="12.75">
      <c r="A97" s="25" t="s">
        <v>45</v>
      </c>
      <c s="29" t="s">
        <v>162</v>
      </c>
      <c s="29" t="s">
        <v>163</v>
      </c>
      <c s="25" t="s">
        <v>47</v>
      </c>
      <c s="30" t="s">
        <v>164</v>
      </c>
      <c s="31" t="s">
        <v>125</v>
      </c>
      <c s="32">
        <v>1</v>
      </c>
      <c s="33">
        <v>0</v>
      </c>
      <c s="34">
        <f>ROUND(ROUND(H97,2)*ROUND(G97,3),2)</f>
      </c>
      <c r="O97">
        <f>(I97*21)/100</f>
      </c>
      <c t="s">
        <v>23</v>
      </c>
    </row>
    <row r="98" spans="1:5" ht="12.75">
      <c r="A98" s="35" t="s">
        <v>50</v>
      </c>
      <c r="E98" s="36" t="s">
        <v>165</v>
      </c>
    </row>
    <row r="99" spans="1:5" ht="12.75">
      <c r="A99" s="37" t="s">
        <v>52</v>
      </c>
      <c r="E99" s="38" t="s">
        <v>153</v>
      </c>
    </row>
    <row r="100" spans="1:5" ht="51">
      <c r="A100" t="s">
        <v>54</v>
      </c>
      <c r="E100" s="36" t="s">
        <v>166</v>
      </c>
    </row>
    <row r="101" spans="1:16" ht="12.75">
      <c r="A101" s="25" t="s">
        <v>45</v>
      </c>
      <c s="29" t="s">
        <v>167</v>
      </c>
      <c s="29" t="s">
        <v>168</v>
      </c>
      <c s="25" t="s">
        <v>47</v>
      </c>
      <c s="30" t="s">
        <v>169</v>
      </c>
      <c s="31" t="s">
        <v>66</v>
      </c>
      <c s="32">
        <v>1</v>
      </c>
      <c s="33">
        <v>0</v>
      </c>
      <c s="34">
        <f>ROUND(ROUND(H101,2)*ROUND(G101,3),2)</f>
      </c>
      <c r="O101">
        <f>(I101*21)/100</f>
      </c>
      <c t="s">
        <v>23</v>
      </c>
    </row>
    <row r="102" spans="1:5" ht="12.75">
      <c r="A102" s="35" t="s">
        <v>50</v>
      </c>
      <c r="E102" s="36" t="s">
        <v>170</v>
      </c>
    </row>
    <row r="103" spans="1:5" ht="25.5">
      <c r="A103" s="37" t="s">
        <v>52</v>
      </c>
      <c r="E103" s="38" t="s">
        <v>171</v>
      </c>
    </row>
    <row r="104" spans="1:5" ht="12.75">
      <c r="A104" t="s">
        <v>54</v>
      </c>
      <c r="E104" s="36" t="s">
        <v>172</v>
      </c>
    </row>
    <row r="105" spans="1:16" ht="12.75">
      <c r="A105" s="25" t="s">
        <v>45</v>
      </c>
      <c s="29" t="s">
        <v>173</v>
      </c>
      <c s="29" t="s">
        <v>174</v>
      </c>
      <c s="25" t="s">
        <v>47</v>
      </c>
      <c s="30" t="s">
        <v>175</v>
      </c>
      <c s="31" t="s">
        <v>66</v>
      </c>
      <c s="32">
        <v>1</v>
      </c>
      <c s="33">
        <v>0</v>
      </c>
      <c s="34">
        <f>ROUND(ROUND(H105,2)*ROUND(G105,3),2)</f>
      </c>
      <c r="O105">
        <f>(I105*21)/100</f>
      </c>
      <c t="s">
        <v>23</v>
      </c>
    </row>
    <row r="106" spans="1:5" ht="12.75">
      <c r="A106" s="35" t="s">
        <v>50</v>
      </c>
      <c r="E106" s="36" t="s">
        <v>176</v>
      </c>
    </row>
    <row r="107" spans="1:5" ht="12.75">
      <c r="A107" s="37" t="s">
        <v>52</v>
      </c>
      <c r="E107" s="38" t="s">
        <v>47</v>
      </c>
    </row>
    <row r="108" spans="1:5" ht="12.75">
      <c r="A108" t="s">
        <v>54</v>
      </c>
      <c r="E108" s="36" t="s">
        <v>128</v>
      </c>
    </row>
    <row r="109" spans="1:16" ht="12.75">
      <c r="A109" s="25" t="s">
        <v>45</v>
      </c>
      <c s="29" t="s">
        <v>177</v>
      </c>
      <c s="29" t="s">
        <v>178</v>
      </c>
      <c s="25" t="s">
        <v>47</v>
      </c>
      <c s="30" t="s">
        <v>179</v>
      </c>
      <c s="31" t="s">
        <v>125</v>
      </c>
      <c s="32">
        <v>2</v>
      </c>
      <c s="33">
        <v>0</v>
      </c>
      <c s="34">
        <f>ROUND(ROUND(H109,2)*ROUND(G109,3),2)</f>
      </c>
      <c r="O109">
        <f>(I109*21)/100</f>
      </c>
      <c t="s">
        <v>23</v>
      </c>
    </row>
    <row r="110" spans="1:5" ht="12.75">
      <c r="A110" s="35" t="s">
        <v>50</v>
      </c>
      <c r="E110" s="36" t="s">
        <v>180</v>
      </c>
    </row>
    <row r="111" spans="1:5" ht="12.75">
      <c r="A111" s="37" t="s">
        <v>52</v>
      </c>
      <c r="E111" s="38" t="s">
        <v>181</v>
      </c>
    </row>
    <row r="112" spans="1:5" ht="89.25">
      <c r="A112" t="s">
        <v>54</v>
      </c>
      <c r="E112" s="36" t="s">
        <v>182</v>
      </c>
    </row>
    <row r="113" spans="1:18" ht="12.75" customHeight="1">
      <c r="A113" s="6" t="s">
        <v>43</v>
      </c>
      <c s="6"/>
      <c s="40" t="s">
        <v>29</v>
      </c>
      <c s="6"/>
      <c s="27" t="s">
        <v>183</v>
      </c>
      <c s="6"/>
      <c s="6"/>
      <c s="6"/>
      <c s="41">
        <f>0+Q113</f>
      </c>
      <c r="O113">
        <f>0+R113</f>
      </c>
      <c r="Q113">
        <f>0+I114+I118+I122+I126+I130+I134+I138+I142+I146+I150+I154+I158+I162+I166+I170+I174+I178+I182+I186+I190</f>
      </c>
      <c>
        <f>0+O114+O118+O122+O126+O130+O134+O138+O142+O146+O150+O154+O158+O162+O166+O170+O174+O178+O182+O186+O190</f>
      </c>
    </row>
    <row r="114" spans="1:16" ht="25.5">
      <c r="A114" s="25" t="s">
        <v>45</v>
      </c>
      <c s="29" t="s">
        <v>184</v>
      </c>
      <c s="29" t="s">
        <v>185</v>
      </c>
      <c s="25" t="s">
        <v>47</v>
      </c>
      <c s="30" t="s">
        <v>186</v>
      </c>
      <c s="31" t="s">
        <v>125</v>
      </c>
      <c s="32">
        <v>3</v>
      </c>
      <c s="33">
        <v>0</v>
      </c>
      <c s="34">
        <f>ROUND(ROUND(H114,2)*ROUND(G114,3),2)</f>
      </c>
      <c r="O114">
        <f>(I114*21)/100</f>
      </c>
      <c t="s">
        <v>23</v>
      </c>
    </row>
    <row r="115" spans="1:5" ht="12.75">
      <c r="A115" s="35" t="s">
        <v>50</v>
      </c>
      <c r="E115" s="36" t="s">
        <v>47</v>
      </c>
    </row>
    <row r="116" spans="1:5" ht="12.75">
      <c r="A116" s="37" t="s">
        <v>52</v>
      </c>
      <c r="E116" s="38" t="s">
        <v>187</v>
      </c>
    </row>
    <row r="117" spans="1:5" ht="165.75">
      <c r="A117" t="s">
        <v>54</v>
      </c>
      <c r="E117" s="36" t="s">
        <v>188</v>
      </c>
    </row>
    <row r="118" spans="1:16" ht="12.75">
      <c r="A118" s="25" t="s">
        <v>45</v>
      </c>
      <c s="29" t="s">
        <v>189</v>
      </c>
      <c s="29" t="s">
        <v>190</v>
      </c>
      <c s="25" t="s">
        <v>47</v>
      </c>
      <c s="30" t="s">
        <v>191</v>
      </c>
      <c s="31" t="s">
        <v>125</v>
      </c>
      <c s="32">
        <v>1</v>
      </c>
      <c s="33">
        <v>0</v>
      </c>
      <c s="34">
        <f>ROUND(ROUND(H118,2)*ROUND(G118,3),2)</f>
      </c>
      <c r="O118">
        <f>(I118*21)/100</f>
      </c>
      <c t="s">
        <v>23</v>
      </c>
    </row>
    <row r="119" spans="1:5" ht="12.75">
      <c r="A119" s="35" t="s">
        <v>50</v>
      </c>
      <c r="E119" s="36" t="s">
        <v>47</v>
      </c>
    </row>
    <row r="120" spans="1:5" ht="12.75">
      <c r="A120" s="37" t="s">
        <v>52</v>
      </c>
      <c r="E120" s="38" t="s">
        <v>192</v>
      </c>
    </row>
    <row r="121" spans="1:5" ht="165.75">
      <c r="A121" t="s">
        <v>54</v>
      </c>
      <c r="E121" s="36" t="s">
        <v>188</v>
      </c>
    </row>
    <row r="122" spans="1:16" ht="25.5">
      <c r="A122" s="25" t="s">
        <v>45</v>
      </c>
      <c s="29" t="s">
        <v>193</v>
      </c>
      <c s="29" t="s">
        <v>194</v>
      </c>
      <c s="25" t="s">
        <v>47</v>
      </c>
      <c s="30" t="s">
        <v>195</v>
      </c>
      <c s="31" t="s">
        <v>49</v>
      </c>
      <c s="32">
        <v>16.38</v>
      </c>
      <c s="33">
        <v>0</v>
      </c>
      <c s="34">
        <f>ROUND(ROUND(H122,2)*ROUND(G122,3),2)</f>
      </c>
      <c r="O122">
        <f>(I122*21)/100</f>
      </c>
      <c t="s">
        <v>23</v>
      </c>
    </row>
    <row r="123" spans="1:5" ht="12.75">
      <c r="A123" s="35" t="s">
        <v>50</v>
      </c>
      <c r="E123" s="36" t="s">
        <v>196</v>
      </c>
    </row>
    <row r="124" spans="1:5" ht="25.5">
      <c r="A124" s="37" t="s">
        <v>52</v>
      </c>
      <c r="E124" s="38" t="s">
        <v>197</v>
      </c>
    </row>
    <row r="125" spans="1:5" ht="63.75">
      <c r="A125" t="s">
        <v>54</v>
      </c>
      <c r="E125" s="36" t="s">
        <v>198</v>
      </c>
    </row>
    <row r="126" spans="1:16" ht="12.75">
      <c r="A126" s="25" t="s">
        <v>45</v>
      </c>
      <c s="29" t="s">
        <v>199</v>
      </c>
      <c s="29" t="s">
        <v>200</v>
      </c>
      <c s="25" t="s">
        <v>47</v>
      </c>
      <c s="30" t="s">
        <v>201</v>
      </c>
      <c s="31" t="s">
        <v>49</v>
      </c>
      <c s="32">
        <v>31.5</v>
      </c>
      <c s="33">
        <v>0</v>
      </c>
      <c s="34">
        <f>ROUND(ROUND(H126,2)*ROUND(G126,3),2)</f>
      </c>
      <c r="O126">
        <f>(I126*21)/100</f>
      </c>
      <c t="s">
        <v>23</v>
      </c>
    </row>
    <row r="127" spans="1:5" ht="12.75">
      <c r="A127" s="35" t="s">
        <v>50</v>
      </c>
      <c r="E127" s="36" t="s">
        <v>202</v>
      </c>
    </row>
    <row r="128" spans="1:5" ht="12.75">
      <c r="A128" s="37" t="s">
        <v>52</v>
      </c>
      <c r="E128" s="38" t="s">
        <v>203</v>
      </c>
    </row>
    <row r="129" spans="1:5" ht="63.75">
      <c r="A129" t="s">
        <v>54</v>
      </c>
      <c r="E129" s="36" t="s">
        <v>198</v>
      </c>
    </row>
    <row r="130" spans="1:16" ht="25.5">
      <c r="A130" s="25" t="s">
        <v>45</v>
      </c>
      <c s="29" t="s">
        <v>204</v>
      </c>
      <c s="29" t="s">
        <v>205</v>
      </c>
      <c s="25" t="s">
        <v>47</v>
      </c>
      <c s="30" t="s">
        <v>206</v>
      </c>
      <c s="31" t="s">
        <v>49</v>
      </c>
      <c s="32">
        <v>31.5</v>
      </c>
      <c s="33">
        <v>0</v>
      </c>
      <c s="34">
        <f>ROUND(ROUND(H130,2)*ROUND(G130,3),2)</f>
      </c>
      <c r="O130">
        <f>(I130*21)/100</f>
      </c>
      <c t="s">
        <v>23</v>
      </c>
    </row>
    <row r="131" spans="1:5" ht="12.75">
      <c r="A131" s="35" t="s">
        <v>50</v>
      </c>
      <c r="E131" s="36" t="s">
        <v>196</v>
      </c>
    </row>
    <row r="132" spans="1:5" ht="12.75">
      <c r="A132" s="37" t="s">
        <v>52</v>
      </c>
      <c r="E132" s="38" t="s">
        <v>207</v>
      </c>
    </row>
    <row r="133" spans="1:5" ht="63.75">
      <c r="A133" t="s">
        <v>54</v>
      </c>
      <c r="E133" s="36" t="s">
        <v>198</v>
      </c>
    </row>
    <row r="134" spans="1:16" ht="25.5">
      <c r="A134" s="25" t="s">
        <v>45</v>
      </c>
      <c s="29" t="s">
        <v>208</v>
      </c>
      <c s="29" t="s">
        <v>209</v>
      </c>
      <c s="25" t="s">
        <v>47</v>
      </c>
      <c s="30" t="s">
        <v>210</v>
      </c>
      <c s="31" t="s">
        <v>49</v>
      </c>
      <c s="32">
        <v>79</v>
      </c>
      <c s="33">
        <v>0</v>
      </c>
      <c s="34">
        <f>ROUND(ROUND(H134,2)*ROUND(G134,3),2)</f>
      </c>
      <c r="O134">
        <f>(I134*21)/100</f>
      </c>
      <c t="s">
        <v>23</v>
      </c>
    </row>
    <row r="135" spans="1:5" ht="12.75">
      <c r="A135" s="35" t="s">
        <v>50</v>
      </c>
      <c r="E135" s="36" t="s">
        <v>196</v>
      </c>
    </row>
    <row r="136" spans="1:5" ht="38.25">
      <c r="A136" s="37" t="s">
        <v>52</v>
      </c>
      <c r="E136" s="38" t="s">
        <v>211</v>
      </c>
    </row>
    <row r="137" spans="1:5" ht="63.75">
      <c r="A137" t="s">
        <v>54</v>
      </c>
      <c r="E137" s="36" t="s">
        <v>198</v>
      </c>
    </row>
    <row r="138" spans="1:16" ht="25.5">
      <c r="A138" s="25" t="s">
        <v>45</v>
      </c>
      <c s="29" t="s">
        <v>212</v>
      </c>
      <c s="29" t="s">
        <v>213</v>
      </c>
      <c s="25" t="s">
        <v>47</v>
      </c>
      <c s="30" t="s">
        <v>214</v>
      </c>
      <c s="31" t="s">
        <v>49</v>
      </c>
      <c s="32">
        <v>31.5</v>
      </c>
      <c s="33">
        <v>0</v>
      </c>
      <c s="34">
        <f>ROUND(ROUND(H138,2)*ROUND(G138,3),2)</f>
      </c>
      <c r="O138">
        <f>(I138*21)/100</f>
      </c>
      <c t="s">
        <v>23</v>
      </c>
    </row>
    <row r="139" spans="1:5" ht="12.75">
      <c r="A139" s="35" t="s">
        <v>50</v>
      </c>
      <c r="E139" s="36" t="s">
        <v>196</v>
      </c>
    </row>
    <row r="140" spans="1:5" ht="12.75">
      <c r="A140" s="37" t="s">
        <v>52</v>
      </c>
      <c r="E140" s="38" t="s">
        <v>215</v>
      </c>
    </row>
    <row r="141" spans="1:5" ht="63.75">
      <c r="A141" t="s">
        <v>54</v>
      </c>
      <c r="E141" s="36" t="s">
        <v>198</v>
      </c>
    </row>
    <row r="142" spans="1:16" ht="12.75">
      <c r="A142" s="25" t="s">
        <v>45</v>
      </c>
      <c s="29" t="s">
        <v>216</v>
      </c>
      <c s="29" t="s">
        <v>217</v>
      </c>
      <c s="25" t="s">
        <v>47</v>
      </c>
      <c s="30" t="s">
        <v>218</v>
      </c>
      <c s="31" t="s">
        <v>49</v>
      </c>
      <c s="32">
        <v>31.5</v>
      </c>
      <c s="33">
        <v>0</v>
      </c>
      <c s="34">
        <f>ROUND(ROUND(H142,2)*ROUND(G142,3),2)</f>
      </c>
      <c r="O142">
        <f>(I142*21)/100</f>
      </c>
      <c t="s">
        <v>23</v>
      </c>
    </row>
    <row r="143" spans="1:5" ht="12.75">
      <c r="A143" s="35" t="s">
        <v>50</v>
      </c>
      <c r="E143" s="36" t="s">
        <v>196</v>
      </c>
    </row>
    <row r="144" spans="1:5" ht="12.75">
      <c r="A144" s="37" t="s">
        <v>52</v>
      </c>
      <c r="E144" s="38" t="s">
        <v>219</v>
      </c>
    </row>
    <row r="145" spans="1:5" ht="63.75">
      <c r="A145" t="s">
        <v>54</v>
      </c>
      <c r="E145" s="36" t="s">
        <v>198</v>
      </c>
    </row>
    <row r="146" spans="1:16" ht="12.75">
      <c r="A146" s="25" t="s">
        <v>45</v>
      </c>
      <c s="29" t="s">
        <v>220</v>
      </c>
      <c s="29" t="s">
        <v>221</v>
      </c>
      <c s="25" t="s">
        <v>47</v>
      </c>
      <c s="30" t="s">
        <v>222</v>
      </c>
      <c s="31" t="s">
        <v>223</v>
      </c>
      <c s="32">
        <v>40</v>
      </c>
      <c s="33">
        <v>0</v>
      </c>
      <c s="34">
        <f>ROUND(ROUND(H146,2)*ROUND(G146,3),2)</f>
      </c>
      <c r="O146">
        <f>(I146*21)/100</f>
      </c>
      <c t="s">
        <v>23</v>
      </c>
    </row>
    <row r="147" spans="1:5" ht="12.75">
      <c r="A147" s="35" t="s">
        <v>50</v>
      </c>
      <c r="E147" s="36" t="s">
        <v>47</v>
      </c>
    </row>
    <row r="148" spans="1:5" ht="12.75">
      <c r="A148" s="37" t="s">
        <v>52</v>
      </c>
      <c r="E148" s="38" t="s">
        <v>224</v>
      </c>
    </row>
    <row r="149" spans="1:5" ht="63.75">
      <c r="A149" t="s">
        <v>54</v>
      </c>
      <c r="E149" s="36" t="s">
        <v>198</v>
      </c>
    </row>
    <row r="150" spans="1:16" ht="12.75">
      <c r="A150" s="25" t="s">
        <v>45</v>
      </c>
      <c s="29" t="s">
        <v>225</v>
      </c>
      <c s="29" t="s">
        <v>226</v>
      </c>
      <c s="25" t="s">
        <v>47</v>
      </c>
      <c s="30" t="s">
        <v>227</v>
      </c>
      <c s="31" t="s">
        <v>223</v>
      </c>
      <c s="32">
        <v>40</v>
      </c>
      <c s="33">
        <v>0</v>
      </c>
      <c s="34">
        <f>ROUND(ROUND(H150,2)*ROUND(G150,3),2)</f>
      </c>
      <c r="O150">
        <f>(I150*21)/100</f>
      </c>
      <c t="s">
        <v>23</v>
      </c>
    </row>
    <row r="151" spans="1:5" ht="12.75">
      <c r="A151" s="35" t="s">
        <v>50</v>
      </c>
      <c r="E151" s="36" t="s">
        <v>196</v>
      </c>
    </row>
    <row r="152" spans="1:5" ht="12.75">
      <c r="A152" s="37" t="s">
        <v>52</v>
      </c>
      <c r="E152" s="38" t="s">
        <v>228</v>
      </c>
    </row>
    <row r="153" spans="1:5" ht="63.75">
      <c r="A153" t="s">
        <v>54</v>
      </c>
      <c r="E153" s="36" t="s">
        <v>198</v>
      </c>
    </row>
    <row r="154" spans="1:16" ht="12.75">
      <c r="A154" s="25" t="s">
        <v>45</v>
      </c>
      <c s="29" t="s">
        <v>229</v>
      </c>
      <c s="29" t="s">
        <v>230</v>
      </c>
      <c s="25" t="s">
        <v>47</v>
      </c>
      <c s="30" t="s">
        <v>231</v>
      </c>
      <c s="31" t="s">
        <v>49</v>
      </c>
      <c s="32">
        <v>31.5</v>
      </c>
      <c s="33">
        <v>0</v>
      </c>
      <c s="34">
        <f>ROUND(ROUND(H154,2)*ROUND(G154,3),2)</f>
      </c>
      <c r="O154">
        <f>(I154*21)/100</f>
      </c>
      <c t="s">
        <v>23</v>
      </c>
    </row>
    <row r="155" spans="1:5" ht="12.75">
      <c r="A155" s="35" t="s">
        <v>50</v>
      </c>
      <c r="E155" s="36" t="s">
        <v>47</v>
      </c>
    </row>
    <row r="156" spans="1:5" ht="12.75">
      <c r="A156" s="37" t="s">
        <v>52</v>
      </c>
      <c r="E156" s="38" t="s">
        <v>232</v>
      </c>
    </row>
    <row r="157" spans="1:5" ht="63.75">
      <c r="A157" t="s">
        <v>54</v>
      </c>
      <c r="E157" s="36" t="s">
        <v>198</v>
      </c>
    </row>
    <row r="158" spans="1:16" ht="12.75">
      <c r="A158" s="25" t="s">
        <v>45</v>
      </c>
      <c s="29" t="s">
        <v>233</v>
      </c>
      <c s="29" t="s">
        <v>234</v>
      </c>
      <c s="25" t="s">
        <v>47</v>
      </c>
      <c s="30" t="s">
        <v>235</v>
      </c>
      <c s="31" t="s">
        <v>223</v>
      </c>
      <c s="32">
        <v>30</v>
      </c>
      <c s="33">
        <v>0</v>
      </c>
      <c s="34">
        <f>ROUND(ROUND(H158,2)*ROUND(G158,3),2)</f>
      </c>
      <c r="O158">
        <f>(I158*21)/100</f>
      </c>
      <c t="s">
        <v>23</v>
      </c>
    </row>
    <row r="159" spans="1:5" ht="12.75">
      <c r="A159" s="35" t="s">
        <v>50</v>
      </c>
      <c r="E159" s="36" t="s">
        <v>47</v>
      </c>
    </row>
    <row r="160" spans="1:5" ht="12.75">
      <c r="A160" s="37" t="s">
        <v>52</v>
      </c>
      <c r="E160" s="38" t="s">
        <v>236</v>
      </c>
    </row>
    <row r="161" spans="1:5" ht="25.5">
      <c r="A161" t="s">
        <v>54</v>
      </c>
      <c r="E161" s="36" t="s">
        <v>237</v>
      </c>
    </row>
    <row r="162" spans="1:16" ht="12.75">
      <c r="A162" s="25" t="s">
        <v>45</v>
      </c>
      <c s="29" t="s">
        <v>238</v>
      </c>
      <c s="29" t="s">
        <v>239</v>
      </c>
      <c s="25" t="s">
        <v>47</v>
      </c>
      <c s="30" t="s">
        <v>240</v>
      </c>
      <c s="31" t="s">
        <v>241</v>
      </c>
      <c s="32">
        <v>336</v>
      </c>
      <c s="33">
        <v>0</v>
      </c>
      <c s="34">
        <f>ROUND(ROUND(H162,2)*ROUND(G162,3),2)</f>
      </c>
      <c r="O162">
        <f>(I162*21)/100</f>
      </c>
      <c t="s">
        <v>23</v>
      </c>
    </row>
    <row r="163" spans="1:5" ht="12.75">
      <c r="A163" s="35" t="s">
        <v>50</v>
      </c>
      <c r="E163" s="36" t="s">
        <v>47</v>
      </c>
    </row>
    <row r="164" spans="1:5" ht="12.75">
      <c r="A164" s="37" t="s">
        <v>52</v>
      </c>
      <c r="E164" s="38" t="s">
        <v>242</v>
      </c>
    </row>
    <row r="165" spans="1:5" ht="38.25">
      <c r="A165" t="s">
        <v>54</v>
      </c>
      <c r="E165" s="36" t="s">
        <v>243</v>
      </c>
    </row>
    <row r="166" spans="1:16" ht="12.75">
      <c r="A166" s="25" t="s">
        <v>45</v>
      </c>
      <c s="29" t="s">
        <v>244</v>
      </c>
      <c s="29" t="s">
        <v>245</v>
      </c>
      <c s="25" t="s">
        <v>47</v>
      </c>
      <c s="30" t="s">
        <v>246</v>
      </c>
      <c s="31" t="s">
        <v>49</v>
      </c>
      <c s="32">
        <v>64</v>
      </c>
      <c s="33">
        <v>0</v>
      </c>
      <c s="34">
        <f>ROUND(ROUND(H166,2)*ROUND(G166,3),2)</f>
      </c>
      <c r="O166">
        <f>(I166*21)/100</f>
      </c>
      <c t="s">
        <v>23</v>
      </c>
    </row>
    <row r="167" spans="1:5" ht="12.75">
      <c r="A167" s="35" t="s">
        <v>50</v>
      </c>
      <c r="E167" s="36" t="s">
        <v>247</v>
      </c>
    </row>
    <row r="168" spans="1:5" ht="63.75">
      <c r="A168" s="37" t="s">
        <v>52</v>
      </c>
      <c r="E168" s="38" t="s">
        <v>248</v>
      </c>
    </row>
    <row r="169" spans="1:5" ht="38.25">
      <c r="A169" t="s">
        <v>54</v>
      </c>
      <c r="E169" s="36" t="s">
        <v>249</v>
      </c>
    </row>
    <row r="170" spans="1:16" ht="12.75">
      <c r="A170" s="25" t="s">
        <v>45</v>
      </c>
      <c s="29" t="s">
        <v>250</v>
      </c>
      <c s="29" t="s">
        <v>251</v>
      </c>
      <c s="25" t="s">
        <v>47</v>
      </c>
      <c s="30" t="s">
        <v>252</v>
      </c>
      <c s="31" t="s">
        <v>49</v>
      </c>
      <c s="32">
        <v>352.52</v>
      </c>
      <c s="33">
        <v>0</v>
      </c>
      <c s="34">
        <f>ROUND(ROUND(H170,2)*ROUND(G170,3),2)</f>
      </c>
      <c r="O170">
        <f>(I170*21)/100</f>
      </c>
      <c t="s">
        <v>23</v>
      </c>
    </row>
    <row r="171" spans="1:5" ht="12.75">
      <c r="A171" s="35" t="s">
        <v>50</v>
      </c>
      <c r="E171" s="36" t="s">
        <v>47</v>
      </c>
    </row>
    <row r="172" spans="1:5" ht="63.75">
      <c r="A172" s="37" t="s">
        <v>52</v>
      </c>
      <c r="E172" s="38" t="s">
        <v>253</v>
      </c>
    </row>
    <row r="173" spans="1:5" ht="318.75">
      <c r="A173" t="s">
        <v>54</v>
      </c>
      <c r="E173" s="36" t="s">
        <v>254</v>
      </c>
    </row>
    <row r="174" spans="1:16" ht="12.75">
      <c r="A174" s="25" t="s">
        <v>45</v>
      </c>
      <c s="29" t="s">
        <v>255</v>
      </c>
      <c s="29" t="s">
        <v>256</v>
      </c>
      <c s="25" t="s">
        <v>47</v>
      </c>
      <c s="30" t="s">
        <v>257</v>
      </c>
      <c s="31" t="s">
        <v>49</v>
      </c>
      <c s="32">
        <v>99</v>
      </c>
      <c s="33">
        <v>0</v>
      </c>
      <c s="34">
        <f>ROUND(ROUND(H174,2)*ROUND(G174,3),2)</f>
      </c>
      <c r="O174">
        <f>(I174*21)/100</f>
      </c>
      <c t="s">
        <v>23</v>
      </c>
    </row>
    <row r="175" spans="1:5" ht="12.75">
      <c r="A175" s="35" t="s">
        <v>50</v>
      </c>
      <c r="E175" s="36" t="s">
        <v>47</v>
      </c>
    </row>
    <row r="176" spans="1:5" ht="12.75">
      <c r="A176" s="37" t="s">
        <v>52</v>
      </c>
      <c r="E176" s="38" t="s">
        <v>258</v>
      </c>
    </row>
    <row r="177" spans="1:5" ht="242.25">
      <c r="A177" t="s">
        <v>54</v>
      </c>
      <c r="E177" s="36" t="s">
        <v>259</v>
      </c>
    </row>
    <row r="178" spans="1:16" ht="12.75">
      <c r="A178" s="25" t="s">
        <v>45</v>
      </c>
      <c s="29" t="s">
        <v>260</v>
      </c>
      <c s="29" t="s">
        <v>261</v>
      </c>
      <c s="25" t="s">
        <v>47</v>
      </c>
      <c s="30" t="s">
        <v>262</v>
      </c>
      <c s="31" t="s">
        <v>49</v>
      </c>
      <c s="32">
        <v>64</v>
      </c>
      <c s="33">
        <v>0</v>
      </c>
      <c s="34">
        <f>ROUND(ROUND(H178,2)*ROUND(G178,3),2)</f>
      </c>
      <c r="O178">
        <f>(I178*21)/100</f>
      </c>
      <c t="s">
        <v>23</v>
      </c>
    </row>
    <row r="179" spans="1:5" ht="12.75">
      <c r="A179" s="35" t="s">
        <v>50</v>
      </c>
      <c r="E179" s="36" t="s">
        <v>47</v>
      </c>
    </row>
    <row r="180" spans="1:5" ht="63.75">
      <c r="A180" s="37" t="s">
        <v>52</v>
      </c>
      <c r="E180" s="38" t="s">
        <v>248</v>
      </c>
    </row>
    <row r="181" spans="1:5" ht="38.25">
      <c r="A181" t="s">
        <v>54</v>
      </c>
      <c r="E181" s="36" t="s">
        <v>263</v>
      </c>
    </row>
    <row r="182" spans="1:16" ht="12.75">
      <c r="A182" s="25" t="s">
        <v>45</v>
      </c>
      <c s="29" t="s">
        <v>264</v>
      </c>
      <c s="29" t="s">
        <v>265</v>
      </c>
      <c s="25" t="s">
        <v>47</v>
      </c>
      <c s="30" t="s">
        <v>266</v>
      </c>
      <c s="31" t="s">
        <v>76</v>
      </c>
      <c s="32">
        <v>320</v>
      </c>
      <c s="33">
        <v>0</v>
      </c>
      <c s="34">
        <f>ROUND(ROUND(H182,2)*ROUND(G182,3),2)</f>
      </c>
      <c r="O182">
        <f>(I182*21)/100</f>
      </c>
      <c t="s">
        <v>23</v>
      </c>
    </row>
    <row r="183" spans="1:5" ht="12.75">
      <c r="A183" s="35" t="s">
        <v>50</v>
      </c>
      <c r="E183" s="36" t="s">
        <v>47</v>
      </c>
    </row>
    <row r="184" spans="1:5" ht="63.75">
      <c r="A184" s="37" t="s">
        <v>52</v>
      </c>
      <c r="E184" s="38" t="s">
        <v>267</v>
      </c>
    </row>
    <row r="185" spans="1:5" ht="25.5">
      <c r="A185" t="s">
        <v>54</v>
      </c>
      <c r="E185" s="36" t="s">
        <v>268</v>
      </c>
    </row>
    <row r="186" spans="1:16" ht="12.75">
      <c r="A186" s="25" t="s">
        <v>45</v>
      </c>
      <c s="29" t="s">
        <v>269</v>
      </c>
      <c s="29" t="s">
        <v>270</v>
      </c>
      <c s="25" t="s">
        <v>47</v>
      </c>
      <c s="30" t="s">
        <v>271</v>
      </c>
      <c s="31" t="s">
        <v>76</v>
      </c>
      <c s="32">
        <v>320</v>
      </c>
      <c s="33">
        <v>0</v>
      </c>
      <c s="34">
        <f>ROUND(ROUND(H186,2)*ROUND(G186,3),2)</f>
      </c>
      <c r="O186">
        <f>(I186*21)/100</f>
      </c>
      <c t="s">
        <v>23</v>
      </c>
    </row>
    <row r="187" spans="1:5" ht="12.75">
      <c r="A187" s="35" t="s">
        <v>50</v>
      </c>
      <c r="E187" s="36" t="s">
        <v>47</v>
      </c>
    </row>
    <row r="188" spans="1:5" ht="63.75">
      <c r="A188" s="37" t="s">
        <v>52</v>
      </c>
      <c r="E188" s="38" t="s">
        <v>267</v>
      </c>
    </row>
    <row r="189" spans="1:5" ht="38.25">
      <c r="A189" t="s">
        <v>54</v>
      </c>
      <c r="E189" s="36" t="s">
        <v>272</v>
      </c>
    </row>
    <row r="190" spans="1:16" ht="25.5">
      <c r="A190" s="25" t="s">
        <v>45</v>
      </c>
      <c s="29" t="s">
        <v>273</v>
      </c>
      <c s="29" t="s">
        <v>274</v>
      </c>
      <c s="25" t="s">
        <v>47</v>
      </c>
      <c s="30" t="s">
        <v>275</v>
      </c>
      <c s="31" t="s">
        <v>125</v>
      </c>
      <c s="32">
        <v>4</v>
      </c>
      <c s="33">
        <v>0</v>
      </c>
      <c s="34">
        <f>ROUND(ROUND(H190,2)*ROUND(G190,3),2)</f>
      </c>
      <c r="O190">
        <f>(I190*21)/100</f>
      </c>
      <c t="s">
        <v>23</v>
      </c>
    </row>
    <row r="191" spans="1:5" ht="12.75">
      <c r="A191" s="35" t="s">
        <v>50</v>
      </c>
      <c r="E191" s="36" t="s">
        <v>276</v>
      </c>
    </row>
    <row r="192" spans="1:5" ht="12.75">
      <c r="A192" s="37" t="s">
        <v>52</v>
      </c>
      <c r="E192" s="38" t="s">
        <v>47</v>
      </c>
    </row>
    <row r="193" spans="1:5" ht="102">
      <c r="A193" t="s">
        <v>54</v>
      </c>
      <c r="E193" s="36" t="s">
        <v>277</v>
      </c>
    </row>
    <row r="194" spans="1:18" ht="12.75" customHeight="1">
      <c r="A194" s="6" t="s">
        <v>43</v>
      </c>
      <c s="6"/>
      <c s="40" t="s">
        <v>23</v>
      </c>
      <c s="6"/>
      <c s="27" t="s">
        <v>278</v>
      </c>
      <c s="6"/>
      <c s="6"/>
      <c s="6"/>
      <c s="41">
        <f>0+Q194</f>
      </c>
      <c r="O194">
        <f>0+R194</f>
      </c>
      <c r="Q194">
        <f>0+I195+I199+I203+I207+I211+I215+I219+I223+I227+I231+I235</f>
      </c>
      <c>
        <f>0+O195+O199+O203+O207+O211+O215+O219+O223+O227+O231+O235</f>
      </c>
    </row>
    <row r="195" spans="1:16" ht="12.75">
      <c r="A195" s="25" t="s">
        <v>45</v>
      </c>
      <c s="29" t="s">
        <v>279</v>
      </c>
      <c s="29" t="s">
        <v>280</v>
      </c>
      <c s="25" t="s">
        <v>47</v>
      </c>
      <c s="30" t="s">
        <v>281</v>
      </c>
      <c s="31" t="s">
        <v>223</v>
      </c>
      <c s="32">
        <v>44</v>
      </c>
      <c s="33">
        <v>0</v>
      </c>
      <c s="34">
        <f>ROUND(ROUND(H195,2)*ROUND(G195,3),2)</f>
      </c>
      <c r="O195">
        <f>(I195*21)/100</f>
      </c>
      <c t="s">
        <v>23</v>
      </c>
    </row>
    <row r="196" spans="1:5" ht="12.75">
      <c r="A196" s="35" t="s">
        <v>50</v>
      </c>
      <c r="E196" s="36" t="s">
        <v>282</v>
      </c>
    </row>
    <row r="197" spans="1:5" ht="12.75">
      <c r="A197" s="37" t="s">
        <v>52</v>
      </c>
      <c r="E197" s="38" t="s">
        <v>283</v>
      </c>
    </row>
    <row r="198" spans="1:5" ht="165.75">
      <c r="A198" t="s">
        <v>54</v>
      </c>
      <c r="E198" s="36" t="s">
        <v>284</v>
      </c>
    </row>
    <row r="199" spans="1:16" ht="12.75">
      <c r="A199" s="25" t="s">
        <v>45</v>
      </c>
      <c s="29" t="s">
        <v>285</v>
      </c>
      <c s="29" t="s">
        <v>286</v>
      </c>
      <c s="25" t="s">
        <v>47</v>
      </c>
      <c s="30" t="s">
        <v>287</v>
      </c>
      <c s="31" t="s">
        <v>49</v>
      </c>
      <c s="32">
        <v>30.521</v>
      </c>
      <c s="33">
        <v>0</v>
      </c>
      <c s="34">
        <f>ROUND(ROUND(H199,2)*ROUND(G199,3),2)</f>
      </c>
      <c r="O199">
        <f>(I199*21)/100</f>
      </c>
      <c t="s">
        <v>23</v>
      </c>
    </row>
    <row r="200" spans="1:5" ht="12.75">
      <c r="A200" s="35" t="s">
        <v>50</v>
      </c>
      <c r="E200" s="36" t="s">
        <v>288</v>
      </c>
    </row>
    <row r="201" spans="1:5" ht="12.75">
      <c r="A201" s="37" t="s">
        <v>52</v>
      </c>
      <c r="E201" s="38" t="s">
        <v>289</v>
      </c>
    </row>
    <row r="202" spans="1:5" ht="409.5">
      <c r="A202" t="s">
        <v>54</v>
      </c>
      <c r="E202" s="36" t="s">
        <v>290</v>
      </c>
    </row>
    <row r="203" spans="1:16" ht="12.75">
      <c r="A203" s="25" t="s">
        <v>45</v>
      </c>
      <c s="29" t="s">
        <v>291</v>
      </c>
      <c s="29" t="s">
        <v>292</v>
      </c>
      <c s="25" t="s">
        <v>47</v>
      </c>
      <c s="30" t="s">
        <v>293</v>
      </c>
      <c s="31" t="s">
        <v>294</v>
      </c>
      <c s="32">
        <v>3.594</v>
      </c>
      <c s="33">
        <v>0</v>
      </c>
      <c s="34">
        <f>ROUND(ROUND(H203,2)*ROUND(G203,3),2)</f>
      </c>
      <c r="O203">
        <f>(I203*21)/100</f>
      </c>
      <c t="s">
        <v>23</v>
      </c>
    </row>
    <row r="204" spans="1:5" ht="12.75">
      <c r="A204" s="35" t="s">
        <v>50</v>
      </c>
      <c r="E204" s="36" t="s">
        <v>47</v>
      </c>
    </row>
    <row r="205" spans="1:5" ht="25.5">
      <c r="A205" s="37" t="s">
        <v>52</v>
      </c>
      <c r="E205" s="38" t="s">
        <v>295</v>
      </c>
    </row>
    <row r="206" spans="1:5" ht="255">
      <c r="A206" t="s">
        <v>54</v>
      </c>
      <c r="E206" s="36" t="s">
        <v>296</v>
      </c>
    </row>
    <row r="207" spans="1:16" ht="12.75">
      <c r="A207" s="25" t="s">
        <v>45</v>
      </c>
      <c s="29" t="s">
        <v>297</v>
      </c>
      <c s="29" t="s">
        <v>298</v>
      </c>
      <c s="25" t="s">
        <v>47</v>
      </c>
      <c s="30" t="s">
        <v>299</v>
      </c>
      <c s="31" t="s">
        <v>223</v>
      </c>
      <c s="32">
        <v>19.2</v>
      </c>
      <c s="33">
        <v>0</v>
      </c>
      <c s="34">
        <f>ROUND(ROUND(H207,2)*ROUND(G207,3),2)</f>
      </c>
      <c r="O207">
        <f>(I207*21)/100</f>
      </c>
      <c t="s">
        <v>23</v>
      </c>
    </row>
    <row r="208" spans="1:5" ht="12.75">
      <c r="A208" s="35" t="s">
        <v>50</v>
      </c>
      <c r="E208" s="36" t="s">
        <v>300</v>
      </c>
    </row>
    <row r="209" spans="1:5" ht="12.75">
      <c r="A209" s="37" t="s">
        <v>52</v>
      </c>
      <c r="E209" s="38" t="s">
        <v>301</v>
      </c>
    </row>
    <row r="210" spans="1:5" ht="63.75">
      <c r="A210" t="s">
        <v>54</v>
      </c>
      <c r="E210" s="36" t="s">
        <v>302</v>
      </c>
    </row>
    <row r="211" spans="1:16" ht="12.75">
      <c r="A211" s="25" t="s">
        <v>45</v>
      </c>
      <c s="29" t="s">
        <v>303</v>
      </c>
      <c s="29" t="s">
        <v>304</v>
      </c>
      <c s="25" t="s">
        <v>47</v>
      </c>
      <c s="30" t="s">
        <v>305</v>
      </c>
      <c s="31" t="s">
        <v>223</v>
      </c>
      <c s="32">
        <v>11.2</v>
      </c>
      <c s="33">
        <v>0</v>
      </c>
      <c s="34">
        <f>ROUND(ROUND(H211,2)*ROUND(G211,3),2)</f>
      </c>
      <c r="O211">
        <f>(I211*21)/100</f>
      </c>
      <c t="s">
        <v>23</v>
      </c>
    </row>
    <row r="212" spans="1:5" ht="12.75">
      <c r="A212" s="35" t="s">
        <v>50</v>
      </c>
      <c r="E212" s="36" t="s">
        <v>300</v>
      </c>
    </row>
    <row r="213" spans="1:5" ht="12.75">
      <c r="A213" s="37" t="s">
        <v>52</v>
      </c>
      <c r="E213" s="38" t="s">
        <v>306</v>
      </c>
    </row>
    <row r="214" spans="1:5" ht="63.75">
      <c r="A214" t="s">
        <v>54</v>
      </c>
      <c r="E214" s="36" t="s">
        <v>302</v>
      </c>
    </row>
    <row r="215" spans="1:16" ht="12.75">
      <c r="A215" s="25" t="s">
        <v>45</v>
      </c>
      <c s="29" t="s">
        <v>307</v>
      </c>
      <c s="29" t="s">
        <v>308</v>
      </c>
      <c s="25" t="s">
        <v>47</v>
      </c>
      <c s="30" t="s">
        <v>309</v>
      </c>
      <c s="31" t="s">
        <v>223</v>
      </c>
      <c s="32">
        <v>15.2</v>
      </c>
      <c s="33">
        <v>0</v>
      </c>
      <c s="34">
        <f>ROUND(ROUND(H215,2)*ROUND(G215,3),2)</f>
      </c>
      <c r="O215">
        <f>(I215*21)/100</f>
      </c>
      <c t="s">
        <v>23</v>
      </c>
    </row>
    <row r="216" spans="1:5" ht="12.75">
      <c r="A216" s="35" t="s">
        <v>50</v>
      </c>
      <c r="E216" s="36" t="s">
        <v>300</v>
      </c>
    </row>
    <row r="217" spans="1:5" ht="12.75">
      <c r="A217" s="37" t="s">
        <v>52</v>
      </c>
      <c r="E217" s="38" t="s">
        <v>310</v>
      </c>
    </row>
    <row r="218" spans="1:5" ht="63.75">
      <c r="A218" t="s">
        <v>54</v>
      </c>
      <c r="E218" s="36" t="s">
        <v>302</v>
      </c>
    </row>
    <row r="219" spans="1:16" ht="12.75">
      <c r="A219" s="25" t="s">
        <v>45</v>
      </c>
      <c s="29" t="s">
        <v>311</v>
      </c>
      <c s="29" t="s">
        <v>312</v>
      </c>
      <c s="25" t="s">
        <v>47</v>
      </c>
      <c s="30" t="s">
        <v>313</v>
      </c>
      <c s="31" t="s">
        <v>223</v>
      </c>
      <c s="32">
        <v>2</v>
      </c>
      <c s="33">
        <v>0</v>
      </c>
      <c s="34">
        <f>ROUND(ROUND(H219,2)*ROUND(G219,3),2)</f>
      </c>
      <c r="O219">
        <f>(I219*21)/100</f>
      </c>
      <c t="s">
        <v>23</v>
      </c>
    </row>
    <row r="220" spans="1:5" ht="12.75">
      <c r="A220" s="35" t="s">
        <v>50</v>
      </c>
      <c r="E220" s="36" t="s">
        <v>314</v>
      </c>
    </row>
    <row r="221" spans="1:5" ht="12.75">
      <c r="A221" s="37" t="s">
        <v>52</v>
      </c>
      <c r="E221" s="38" t="s">
        <v>315</v>
      </c>
    </row>
    <row r="222" spans="1:5" ht="63.75">
      <c r="A222" t="s">
        <v>54</v>
      </c>
      <c r="E222" s="36" t="s">
        <v>302</v>
      </c>
    </row>
    <row r="223" spans="1:16" ht="12.75">
      <c r="A223" s="25" t="s">
        <v>45</v>
      </c>
      <c s="29" t="s">
        <v>316</v>
      </c>
      <c s="29" t="s">
        <v>317</v>
      </c>
      <c s="25" t="s">
        <v>47</v>
      </c>
      <c s="30" t="s">
        <v>318</v>
      </c>
      <c s="31" t="s">
        <v>223</v>
      </c>
      <c s="32">
        <v>48</v>
      </c>
      <c s="33">
        <v>0</v>
      </c>
      <c s="34">
        <f>ROUND(ROUND(H223,2)*ROUND(G223,3),2)</f>
      </c>
      <c r="O223">
        <f>(I223*21)/100</f>
      </c>
      <c t="s">
        <v>23</v>
      </c>
    </row>
    <row r="224" spans="1:5" ht="12.75">
      <c r="A224" s="35" t="s">
        <v>50</v>
      </c>
      <c r="E224" s="36" t="s">
        <v>47</v>
      </c>
    </row>
    <row r="225" spans="1:5" ht="12.75">
      <c r="A225" s="37" t="s">
        <v>52</v>
      </c>
      <c r="E225" s="38" t="s">
        <v>319</v>
      </c>
    </row>
    <row r="226" spans="1:5" ht="191.25">
      <c r="A226" t="s">
        <v>54</v>
      </c>
      <c r="E226" s="36" t="s">
        <v>320</v>
      </c>
    </row>
    <row r="227" spans="1:16" ht="12.75">
      <c r="A227" s="25" t="s">
        <v>45</v>
      </c>
      <c s="29" t="s">
        <v>321</v>
      </c>
      <c s="29" t="s">
        <v>322</v>
      </c>
      <c s="25" t="s">
        <v>47</v>
      </c>
      <c s="30" t="s">
        <v>323</v>
      </c>
      <c s="31" t="s">
        <v>223</v>
      </c>
      <c s="32">
        <v>12</v>
      </c>
      <c s="33">
        <v>0</v>
      </c>
      <c s="34">
        <f>ROUND(ROUND(H227,2)*ROUND(G227,3),2)</f>
      </c>
      <c r="O227">
        <f>(I227*21)/100</f>
      </c>
      <c t="s">
        <v>23</v>
      </c>
    </row>
    <row r="228" spans="1:5" ht="12.75">
      <c r="A228" s="35" t="s">
        <v>50</v>
      </c>
      <c r="E228" s="36" t="s">
        <v>47</v>
      </c>
    </row>
    <row r="229" spans="1:5" ht="12.75">
      <c r="A229" s="37" t="s">
        <v>52</v>
      </c>
      <c r="E229" s="38" t="s">
        <v>324</v>
      </c>
    </row>
    <row r="230" spans="1:5" ht="191.25">
      <c r="A230" t="s">
        <v>54</v>
      </c>
      <c r="E230" s="36" t="s">
        <v>320</v>
      </c>
    </row>
    <row r="231" spans="1:16" ht="12.75">
      <c r="A231" s="25" t="s">
        <v>45</v>
      </c>
      <c s="29" t="s">
        <v>325</v>
      </c>
      <c s="29" t="s">
        <v>326</v>
      </c>
      <c s="25" t="s">
        <v>47</v>
      </c>
      <c s="30" t="s">
        <v>327</v>
      </c>
      <c s="31" t="s">
        <v>49</v>
      </c>
      <c s="32">
        <v>43.758</v>
      </c>
      <c s="33">
        <v>0</v>
      </c>
      <c s="34">
        <f>ROUND(ROUND(H231,2)*ROUND(G231,3),2)</f>
      </c>
      <c r="O231">
        <f>(I231*21)/100</f>
      </c>
      <c t="s">
        <v>23</v>
      </c>
    </row>
    <row r="232" spans="1:5" ht="12.75">
      <c r="A232" s="35" t="s">
        <v>50</v>
      </c>
      <c r="E232" s="36" t="s">
        <v>47</v>
      </c>
    </row>
    <row r="233" spans="1:5" ht="12.75">
      <c r="A233" s="37" t="s">
        <v>52</v>
      </c>
      <c r="E233" s="38" t="s">
        <v>328</v>
      </c>
    </row>
    <row r="234" spans="1:5" ht="369.75">
      <c r="A234" t="s">
        <v>54</v>
      </c>
      <c r="E234" s="36" t="s">
        <v>329</v>
      </c>
    </row>
    <row r="235" spans="1:16" ht="12.75">
      <c r="A235" s="25" t="s">
        <v>45</v>
      </c>
      <c s="29" t="s">
        <v>330</v>
      </c>
      <c s="29" t="s">
        <v>331</v>
      </c>
      <c s="25" t="s">
        <v>47</v>
      </c>
      <c s="30" t="s">
        <v>332</v>
      </c>
      <c s="31" t="s">
        <v>294</v>
      </c>
      <c s="32">
        <v>5.153</v>
      </c>
      <c s="33">
        <v>0</v>
      </c>
      <c s="34">
        <f>ROUND(ROUND(H235,2)*ROUND(G235,3),2)</f>
      </c>
      <c r="O235">
        <f>(I235*21)/100</f>
      </c>
      <c t="s">
        <v>23</v>
      </c>
    </row>
    <row r="236" spans="1:5" ht="12.75">
      <c r="A236" s="35" t="s">
        <v>50</v>
      </c>
      <c r="E236" s="36" t="s">
        <v>47</v>
      </c>
    </row>
    <row r="237" spans="1:5" ht="25.5">
      <c r="A237" s="37" t="s">
        <v>52</v>
      </c>
      <c r="E237" s="38" t="s">
        <v>333</v>
      </c>
    </row>
    <row r="238" spans="1:5" ht="267.75">
      <c r="A238" t="s">
        <v>54</v>
      </c>
      <c r="E238" s="36" t="s">
        <v>334</v>
      </c>
    </row>
    <row r="239" spans="1:18" ht="12.75" customHeight="1">
      <c r="A239" s="6" t="s">
        <v>43</v>
      </c>
      <c s="6"/>
      <c s="40" t="s">
        <v>22</v>
      </c>
      <c s="6"/>
      <c s="27" t="s">
        <v>335</v>
      </c>
      <c s="6"/>
      <c s="6"/>
      <c s="6"/>
      <c s="41">
        <f>0+Q239</f>
      </c>
      <c r="O239">
        <f>0+R239</f>
      </c>
      <c r="Q239">
        <f>0+I240+I244+I248+I252+I256</f>
      </c>
      <c>
        <f>0+O240+O244+O248+O252+O256</f>
      </c>
    </row>
    <row r="240" spans="1:16" ht="12.75">
      <c r="A240" s="25" t="s">
        <v>45</v>
      </c>
      <c s="29" t="s">
        <v>336</v>
      </c>
      <c s="29" t="s">
        <v>337</v>
      </c>
      <c s="25" t="s">
        <v>47</v>
      </c>
      <c s="30" t="s">
        <v>338</v>
      </c>
      <c s="31" t="s">
        <v>49</v>
      </c>
      <c s="32">
        <v>21.388</v>
      </c>
      <c s="33">
        <v>0</v>
      </c>
      <c s="34">
        <f>ROUND(ROUND(H240,2)*ROUND(G240,3),2)</f>
      </c>
      <c r="O240">
        <f>(I240*21)/100</f>
      </c>
      <c t="s">
        <v>23</v>
      </c>
    </row>
    <row r="241" spans="1:5" ht="12.75">
      <c r="A241" s="35" t="s">
        <v>50</v>
      </c>
      <c r="E241" s="36" t="s">
        <v>47</v>
      </c>
    </row>
    <row r="242" spans="1:5" ht="12.75">
      <c r="A242" s="37" t="s">
        <v>52</v>
      </c>
      <c r="E242" s="38" t="s">
        <v>339</v>
      </c>
    </row>
    <row r="243" spans="1:5" ht="382.5">
      <c r="A243" t="s">
        <v>54</v>
      </c>
      <c r="E243" s="36" t="s">
        <v>340</v>
      </c>
    </row>
    <row r="244" spans="1:16" ht="12.75">
      <c r="A244" s="25" t="s">
        <v>45</v>
      </c>
      <c s="29" t="s">
        <v>341</v>
      </c>
      <c s="29" t="s">
        <v>342</v>
      </c>
      <c s="25" t="s">
        <v>47</v>
      </c>
      <c s="30" t="s">
        <v>343</v>
      </c>
      <c s="31" t="s">
        <v>294</v>
      </c>
      <c s="32">
        <v>5.037</v>
      </c>
      <c s="33">
        <v>0</v>
      </c>
      <c s="34">
        <f>ROUND(ROUND(H244,2)*ROUND(G244,3),2)</f>
      </c>
      <c r="O244">
        <f>(I244*21)/100</f>
      </c>
      <c t="s">
        <v>23</v>
      </c>
    </row>
    <row r="245" spans="1:5" ht="12.75">
      <c r="A245" s="35" t="s">
        <v>50</v>
      </c>
      <c r="E245" s="36" t="s">
        <v>47</v>
      </c>
    </row>
    <row r="246" spans="1:5" ht="25.5">
      <c r="A246" s="37" t="s">
        <v>52</v>
      </c>
      <c r="E246" s="38" t="s">
        <v>344</v>
      </c>
    </row>
    <row r="247" spans="1:5" ht="242.25">
      <c r="A247" t="s">
        <v>54</v>
      </c>
      <c r="E247" s="36" t="s">
        <v>345</v>
      </c>
    </row>
    <row r="248" spans="1:16" ht="12.75">
      <c r="A248" s="25" t="s">
        <v>45</v>
      </c>
      <c s="29" t="s">
        <v>346</v>
      </c>
      <c s="29" t="s">
        <v>347</v>
      </c>
      <c s="25" t="s">
        <v>47</v>
      </c>
      <c s="30" t="s">
        <v>348</v>
      </c>
      <c s="31" t="s">
        <v>49</v>
      </c>
      <c s="32">
        <v>40</v>
      </c>
      <c s="33">
        <v>0</v>
      </c>
      <c s="34">
        <f>ROUND(ROUND(H248,2)*ROUND(G248,3),2)</f>
      </c>
      <c r="O248">
        <f>(I248*21)/100</f>
      </c>
      <c t="s">
        <v>23</v>
      </c>
    </row>
    <row r="249" spans="1:5" ht="25.5">
      <c r="A249" s="35" t="s">
        <v>50</v>
      </c>
      <c r="E249" s="36" t="s">
        <v>349</v>
      </c>
    </row>
    <row r="250" spans="1:5" ht="12.75">
      <c r="A250" s="37" t="s">
        <v>52</v>
      </c>
      <c r="E250" s="38" t="s">
        <v>350</v>
      </c>
    </row>
    <row r="251" spans="1:5" ht="25.5">
      <c r="A251" t="s">
        <v>54</v>
      </c>
      <c r="E251" s="36" t="s">
        <v>351</v>
      </c>
    </row>
    <row r="252" spans="1:16" ht="12.75">
      <c r="A252" s="25" t="s">
        <v>45</v>
      </c>
      <c s="29" t="s">
        <v>352</v>
      </c>
      <c s="29" t="s">
        <v>353</v>
      </c>
      <c s="25" t="s">
        <v>47</v>
      </c>
      <c s="30" t="s">
        <v>354</v>
      </c>
      <c s="31" t="s">
        <v>49</v>
      </c>
      <c s="32">
        <v>131.552</v>
      </c>
      <c s="33">
        <v>0</v>
      </c>
      <c s="34">
        <f>ROUND(ROUND(H252,2)*ROUND(G252,3),2)</f>
      </c>
      <c r="O252">
        <f>(I252*21)/100</f>
      </c>
      <c t="s">
        <v>23</v>
      </c>
    </row>
    <row r="253" spans="1:5" ht="12.75">
      <c r="A253" s="35" t="s">
        <v>50</v>
      </c>
      <c r="E253" s="36" t="s">
        <v>47</v>
      </c>
    </row>
    <row r="254" spans="1:5" ht="63.75">
      <c r="A254" s="37" t="s">
        <v>52</v>
      </c>
      <c r="E254" s="38" t="s">
        <v>355</v>
      </c>
    </row>
    <row r="255" spans="1:5" ht="369.75">
      <c r="A255" t="s">
        <v>54</v>
      </c>
      <c r="E255" s="36" t="s">
        <v>356</v>
      </c>
    </row>
    <row r="256" spans="1:16" ht="12.75">
      <c r="A256" s="25" t="s">
        <v>45</v>
      </c>
      <c s="29" t="s">
        <v>357</v>
      </c>
      <c s="29" t="s">
        <v>358</v>
      </c>
      <c s="25" t="s">
        <v>47</v>
      </c>
      <c s="30" t="s">
        <v>359</v>
      </c>
      <c s="31" t="s">
        <v>294</v>
      </c>
      <c s="32">
        <v>20.901</v>
      </c>
      <c s="33">
        <v>0</v>
      </c>
      <c s="34">
        <f>ROUND(ROUND(H256,2)*ROUND(G256,3),2)</f>
      </c>
      <c r="O256">
        <f>(I256*21)/100</f>
      </c>
      <c t="s">
        <v>23</v>
      </c>
    </row>
    <row r="257" spans="1:5" ht="12.75">
      <c r="A257" s="35" t="s">
        <v>50</v>
      </c>
      <c r="E257" s="36" t="s">
        <v>47</v>
      </c>
    </row>
    <row r="258" spans="1:5" ht="76.5">
      <c r="A258" s="37" t="s">
        <v>52</v>
      </c>
      <c r="E258" s="38" t="s">
        <v>360</v>
      </c>
    </row>
    <row r="259" spans="1:5" ht="267.75">
      <c r="A259" t="s">
        <v>54</v>
      </c>
      <c r="E259" s="36" t="s">
        <v>334</v>
      </c>
    </row>
    <row r="260" spans="1:18" ht="12.75" customHeight="1">
      <c r="A260" s="6" t="s">
        <v>43</v>
      </c>
      <c s="6"/>
      <c s="40" t="s">
        <v>33</v>
      </c>
      <c s="6"/>
      <c s="27" t="s">
        <v>361</v>
      </c>
      <c s="6"/>
      <c s="6"/>
      <c s="6"/>
      <c s="41">
        <f>0+Q260</f>
      </c>
      <c r="O260">
        <f>0+R260</f>
      </c>
      <c r="Q260">
        <f>0+I261+I265+I269+I273+I277+I281+I285+I289+I293+I297+I301+I305+I309</f>
      </c>
      <c>
        <f>0+O261+O265+O269+O273+O277+O281+O285+O289+O293+O297+O301+O305+O309</f>
      </c>
    </row>
    <row r="261" spans="1:16" ht="12.75">
      <c r="A261" s="25" t="s">
        <v>45</v>
      </c>
      <c s="29" t="s">
        <v>362</v>
      </c>
      <c s="29" t="s">
        <v>363</v>
      </c>
      <c s="25" t="s">
        <v>47</v>
      </c>
      <c s="30" t="s">
        <v>364</v>
      </c>
      <c s="31" t="s">
        <v>49</v>
      </c>
      <c s="32">
        <v>126.022</v>
      </c>
      <c s="33">
        <v>0</v>
      </c>
      <c s="34">
        <f>ROUND(ROUND(H261,2)*ROUND(G261,3),2)</f>
      </c>
      <c r="O261">
        <f>(I261*21)/100</f>
      </c>
      <c t="s">
        <v>23</v>
      </c>
    </row>
    <row r="262" spans="1:5" ht="12.75">
      <c r="A262" s="35" t="s">
        <v>50</v>
      </c>
      <c r="E262" s="36" t="s">
        <v>47</v>
      </c>
    </row>
    <row r="263" spans="1:5" ht="76.5">
      <c r="A263" s="37" t="s">
        <v>52</v>
      </c>
      <c r="E263" s="38" t="s">
        <v>365</v>
      </c>
    </row>
    <row r="264" spans="1:5" ht="369.75">
      <c r="A264" t="s">
        <v>54</v>
      </c>
      <c r="E264" s="36" t="s">
        <v>356</v>
      </c>
    </row>
    <row r="265" spans="1:16" ht="12.75">
      <c r="A265" s="25" t="s">
        <v>45</v>
      </c>
      <c s="29" t="s">
        <v>366</v>
      </c>
      <c s="29" t="s">
        <v>367</v>
      </c>
      <c s="25" t="s">
        <v>47</v>
      </c>
      <c s="30" t="s">
        <v>368</v>
      </c>
      <c s="31" t="s">
        <v>294</v>
      </c>
      <c s="32">
        <v>24.418</v>
      </c>
      <c s="33">
        <v>0</v>
      </c>
      <c s="34">
        <f>ROUND(ROUND(H265,2)*ROUND(G265,3),2)</f>
      </c>
      <c r="O265">
        <f>(I265*21)/100</f>
      </c>
      <c t="s">
        <v>23</v>
      </c>
    </row>
    <row r="266" spans="1:5" ht="12.75">
      <c r="A266" s="35" t="s">
        <v>50</v>
      </c>
      <c r="E266" s="36" t="s">
        <v>369</v>
      </c>
    </row>
    <row r="267" spans="1:5" ht="114.75">
      <c r="A267" s="37" t="s">
        <v>52</v>
      </c>
      <c r="E267" s="38" t="s">
        <v>370</v>
      </c>
    </row>
    <row r="268" spans="1:5" ht="267.75">
      <c r="A268" t="s">
        <v>54</v>
      </c>
      <c r="E268" s="36" t="s">
        <v>371</v>
      </c>
    </row>
    <row r="269" spans="1:16" ht="12.75">
      <c r="A269" s="25" t="s">
        <v>45</v>
      </c>
      <c s="29" t="s">
        <v>372</v>
      </c>
      <c s="29" t="s">
        <v>373</v>
      </c>
      <c s="25" t="s">
        <v>47</v>
      </c>
      <c s="30" t="s">
        <v>374</v>
      </c>
      <c s="31" t="s">
        <v>294</v>
      </c>
      <c s="32">
        <v>5.592</v>
      </c>
      <c s="33">
        <v>0</v>
      </c>
      <c s="34">
        <f>ROUND(ROUND(H269,2)*ROUND(G269,3),2)</f>
      </c>
      <c r="O269">
        <f>(I269*21)/100</f>
      </c>
      <c t="s">
        <v>23</v>
      </c>
    </row>
    <row r="270" spans="1:5" ht="12.75">
      <c r="A270" s="35" t="s">
        <v>50</v>
      </c>
      <c r="E270" s="36" t="s">
        <v>375</v>
      </c>
    </row>
    <row r="271" spans="1:5" ht="51">
      <c r="A271" s="37" t="s">
        <v>52</v>
      </c>
      <c r="E271" s="38" t="s">
        <v>376</v>
      </c>
    </row>
    <row r="272" spans="1:5" ht="255">
      <c r="A272" t="s">
        <v>54</v>
      </c>
      <c r="E272" s="36" t="s">
        <v>377</v>
      </c>
    </row>
    <row r="273" spans="1:16" ht="12.75">
      <c r="A273" s="25" t="s">
        <v>45</v>
      </c>
      <c s="29" t="s">
        <v>378</v>
      </c>
      <c s="29" t="s">
        <v>379</v>
      </c>
      <c s="25" t="s">
        <v>47</v>
      </c>
      <c s="30" t="s">
        <v>380</v>
      </c>
      <c s="31" t="s">
        <v>125</v>
      </c>
      <c s="32">
        <v>4</v>
      </c>
      <c s="33">
        <v>0</v>
      </c>
      <c s="34">
        <f>ROUND(ROUND(H273,2)*ROUND(G273,3),2)</f>
      </c>
      <c r="O273">
        <f>(I273*21)/100</f>
      </c>
      <c t="s">
        <v>23</v>
      </c>
    </row>
    <row r="274" spans="1:5" ht="12.75">
      <c r="A274" s="35" t="s">
        <v>50</v>
      </c>
      <c r="E274" s="36" t="s">
        <v>47</v>
      </c>
    </row>
    <row r="275" spans="1:5" ht="12.75">
      <c r="A275" s="37" t="s">
        <v>52</v>
      </c>
      <c r="E275" s="38" t="s">
        <v>381</v>
      </c>
    </row>
    <row r="276" spans="1:5" ht="229.5">
      <c r="A276" t="s">
        <v>54</v>
      </c>
      <c r="E276" s="36" t="s">
        <v>382</v>
      </c>
    </row>
    <row r="277" spans="1:16" ht="12.75">
      <c r="A277" s="25" t="s">
        <v>45</v>
      </c>
      <c s="29" t="s">
        <v>383</v>
      </c>
      <c s="29" t="s">
        <v>384</v>
      </c>
      <c s="25" t="s">
        <v>47</v>
      </c>
      <c s="30" t="s">
        <v>385</v>
      </c>
      <c s="31" t="s">
        <v>125</v>
      </c>
      <c s="32">
        <v>2</v>
      </c>
      <c s="33">
        <v>0</v>
      </c>
      <c s="34">
        <f>ROUND(ROUND(H277,2)*ROUND(G277,3),2)</f>
      </c>
      <c r="O277">
        <f>(I277*21)/100</f>
      </c>
      <c t="s">
        <v>23</v>
      </c>
    </row>
    <row r="278" spans="1:5" ht="12.75">
      <c r="A278" s="35" t="s">
        <v>50</v>
      </c>
      <c r="E278" s="36" t="s">
        <v>47</v>
      </c>
    </row>
    <row r="279" spans="1:5" ht="12.75">
      <c r="A279" s="37" t="s">
        <v>52</v>
      </c>
      <c r="E279" s="38" t="s">
        <v>386</v>
      </c>
    </row>
    <row r="280" spans="1:5" ht="229.5">
      <c r="A280" t="s">
        <v>54</v>
      </c>
      <c r="E280" s="36" t="s">
        <v>382</v>
      </c>
    </row>
    <row r="281" spans="1:16" ht="12.75">
      <c r="A281" s="25" t="s">
        <v>45</v>
      </c>
      <c s="29" t="s">
        <v>387</v>
      </c>
      <c s="29" t="s">
        <v>388</v>
      </c>
      <c s="25" t="s">
        <v>47</v>
      </c>
      <c s="30" t="s">
        <v>389</v>
      </c>
      <c s="31" t="s">
        <v>49</v>
      </c>
      <c s="32">
        <v>6</v>
      </c>
      <c s="33">
        <v>0</v>
      </c>
      <c s="34">
        <f>ROUND(ROUND(H281,2)*ROUND(G281,3),2)</f>
      </c>
      <c r="O281">
        <f>(I281*21)/100</f>
      </c>
      <c t="s">
        <v>23</v>
      </c>
    </row>
    <row r="282" spans="1:5" ht="12.75">
      <c r="A282" s="35" t="s">
        <v>50</v>
      </c>
      <c r="E282" s="36" t="s">
        <v>390</v>
      </c>
    </row>
    <row r="283" spans="1:5" ht="25.5">
      <c r="A283" s="37" t="s">
        <v>52</v>
      </c>
      <c r="E283" s="38" t="s">
        <v>391</v>
      </c>
    </row>
    <row r="284" spans="1:5" ht="229.5">
      <c r="A284" t="s">
        <v>54</v>
      </c>
      <c r="E284" s="36" t="s">
        <v>392</v>
      </c>
    </row>
    <row r="285" spans="1:16" ht="12.75">
      <c r="A285" s="25" t="s">
        <v>45</v>
      </c>
      <c s="29" t="s">
        <v>393</v>
      </c>
      <c s="29" t="s">
        <v>394</v>
      </c>
      <c s="25" t="s">
        <v>47</v>
      </c>
      <c s="30" t="s">
        <v>395</v>
      </c>
      <c s="31" t="s">
        <v>49</v>
      </c>
      <c s="32">
        <v>12.784</v>
      </c>
      <c s="33">
        <v>0</v>
      </c>
      <c s="34">
        <f>ROUND(ROUND(H285,2)*ROUND(G285,3),2)</f>
      </c>
      <c r="O285">
        <f>(I285*21)/100</f>
      </c>
      <c t="s">
        <v>23</v>
      </c>
    </row>
    <row r="286" spans="1:5" ht="12.75">
      <c r="A286" s="35" t="s">
        <v>50</v>
      </c>
      <c r="E286" s="36" t="s">
        <v>47</v>
      </c>
    </row>
    <row r="287" spans="1:5" ht="12.75">
      <c r="A287" s="37" t="s">
        <v>52</v>
      </c>
      <c r="E287" s="38" t="s">
        <v>396</v>
      </c>
    </row>
    <row r="288" spans="1:5" ht="369.75">
      <c r="A288" t="s">
        <v>54</v>
      </c>
      <c r="E288" s="36" t="s">
        <v>397</v>
      </c>
    </row>
    <row r="289" spans="1:16" ht="12.75">
      <c r="A289" s="25" t="s">
        <v>45</v>
      </c>
      <c s="29" t="s">
        <v>398</v>
      </c>
      <c s="29" t="s">
        <v>399</v>
      </c>
      <c s="25" t="s">
        <v>47</v>
      </c>
      <c s="30" t="s">
        <v>400</v>
      </c>
      <c s="31" t="s">
        <v>49</v>
      </c>
      <c s="32">
        <v>9</v>
      </c>
      <c s="33">
        <v>0</v>
      </c>
      <c s="34">
        <f>ROUND(ROUND(H289,2)*ROUND(G289,3),2)</f>
      </c>
      <c r="O289">
        <f>(I289*21)/100</f>
      </c>
      <c t="s">
        <v>23</v>
      </c>
    </row>
    <row r="290" spans="1:5" ht="12.75">
      <c r="A290" s="35" t="s">
        <v>50</v>
      </c>
      <c r="E290" s="36" t="s">
        <v>47</v>
      </c>
    </row>
    <row r="291" spans="1:5" ht="12.75">
      <c r="A291" s="37" t="s">
        <v>52</v>
      </c>
      <c r="E291" s="38" t="s">
        <v>401</v>
      </c>
    </row>
    <row r="292" spans="1:5" ht="369.75">
      <c r="A292" t="s">
        <v>54</v>
      </c>
      <c r="E292" s="36" t="s">
        <v>397</v>
      </c>
    </row>
    <row r="293" spans="1:16" ht="12.75">
      <c r="A293" s="25" t="s">
        <v>45</v>
      </c>
      <c s="29" t="s">
        <v>402</v>
      </c>
      <c s="29" t="s">
        <v>403</v>
      </c>
      <c s="25" t="s">
        <v>47</v>
      </c>
      <c s="30" t="s">
        <v>404</v>
      </c>
      <c s="31" t="s">
        <v>49</v>
      </c>
      <c s="32">
        <v>48</v>
      </c>
      <c s="33">
        <v>0</v>
      </c>
      <c s="34">
        <f>ROUND(ROUND(H293,2)*ROUND(G293,3),2)</f>
      </c>
      <c r="O293">
        <f>(I293*21)/100</f>
      </c>
      <c t="s">
        <v>23</v>
      </c>
    </row>
    <row r="294" spans="1:5" ht="12.75">
      <c r="A294" s="35" t="s">
        <v>50</v>
      </c>
      <c r="E294" s="36" t="s">
        <v>47</v>
      </c>
    </row>
    <row r="295" spans="1:5" ht="12.75">
      <c r="A295" s="37" t="s">
        <v>52</v>
      </c>
      <c r="E295" s="38" t="s">
        <v>405</v>
      </c>
    </row>
    <row r="296" spans="1:5" ht="369.75">
      <c r="A296" t="s">
        <v>54</v>
      </c>
      <c r="E296" s="36" t="s">
        <v>356</v>
      </c>
    </row>
    <row r="297" spans="1:16" ht="12.75">
      <c r="A297" s="25" t="s">
        <v>45</v>
      </c>
      <c s="29" t="s">
        <v>406</v>
      </c>
      <c s="29" t="s">
        <v>407</v>
      </c>
      <c s="25" t="s">
        <v>47</v>
      </c>
      <c s="30" t="s">
        <v>408</v>
      </c>
      <c s="31" t="s">
        <v>49</v>
      </c>
      <c s="32">
        <v>9</v>
      </c>
      <c s="33">
        <v>0</v>
      </c>
      <c s="34">
        <f>ROUND(ROUND(H297,2)*ROUND(G297,3),2)</f>
      </c>
      <c r="O297">
        <f>(I297*21)/100</f>
      </c>
      <c t="s">
        <v>23</v>
      </c>
    </row>
    <row r="298" spans="1:5" ht="12.75">
      <c r="A298" s="35" t="s">
        <v>50</v>
      </c>
      <c r="E298" s="36" t="s">
        <v>409</v>
      </c>
    </row>
    <row r="299" spans="1:5" ht="12.75">
      <c r="A299" s="37" t="s">
        <v>52</v>
      </c>
      <c r="E299" s="38" t="s">
        <v>410</v>
      </c>
    </row>
    <row r="300" spans="1:5" ht="38.25">
      <c r="A300" t="s">
        <v>54</v>
      </c>
      <c r="E300" s="36" t="s">
        <v>411</v>
      </c>
    </row>
    <row r="301" spans="1:16" ht="25.5">
      <c r="A301" s="25" t="s">
        <v>45</v>
      </c>
      <c s="29" t="s">
        <v>412</v>
      </c>
      <c s="29" t="s">
        <v>413</v>
      </c>
      <c s="25" t="s">
        <v>47</v>
      </c>
      <c s="30" t="s">
        <v>414</v>
      </c>
      <c s="31" t="s">
        <v>49</v>
      </c>
      <c s="32">
        <v>61.2</v>
      </c>
      <c s="33">
        <v>0</v>
      </c>
      <c s="34">
        <f>ROUND(ROUND(H301,2)*ROUND(G301,3),2)</f>
      </c>
      <c r="O301">
        <f>(I301*21)/100</f>
      </c>
      <c t="s">
        <v>23</v>
      </c>
    </row>
    <row r="302" spans="1:5" ht="25.5">
      <c r="A302" s="35" t="s">
        <v>50</v>
      </c>
      <c r="E302" s="36" t="s">
        <v>415</v>
      </c>
    </row>
    <row r="303" spans="1:5" ht="12.75">
      <c r="A303" s="37" t="s">
        <v>52</v>
      </c>
      <c r="E303" s="38" t="s">
        <v>416</v>
      </c>
    </row>
    <row r="304" spans="1:5" ht="38.25">
      <c r="A304" t="s">
        <v>54</v>
      </c>
      <c r="E304" s="36" t="s">
        <v>411</v>
      </c>
    </row>
    <row r="305" spans="1:16" ht="12.75">
      <c r="A305" s="25" t="s">
        <v>45</v>
      </c>
      <c s="29" t="s">
        <v>417</v>
      </c>
      <c s="29" t="s">
        <v>418</v>
      </c>
      <c s="25" t="s">
        <v>47</v>
      </c>
      <c s="30" t="s">
        <v>419</v>
      </c>
      <c s="31" t="s">
        <v>49</v>
      </c>
      <c s="32">
        <v>79.2</v>
      </c>
      <c s="33">
        <v>0</v>
      </c>
      <c s="34">
        <f>ROUND(ROUND(H305,2)*ROUND(G305,3),2)</f>
      </c>
      <c r="O305">
        <f>(I305*21)/100</f>
      </c>
      <c t="s">
        <v>23</v>
      </c>
    </row>
    <row r="306" spans="1:5" ht="12.75">
      <c r="A306" s="35" t="s">
        <v>50</v>
      </c>
      <c r="E306" s="36" t="s">
        <v>47</v>
      </c>
    </row>
    <row r="307" spans="1:5" ht="12.75">
      <c r="A307" s="37" t="s">
        <v>52</v>
      </c>
      <c r="E307" s="38" t="s">
        <v>420</v>
      </c>
    </row>
    <row r="308" spans="1:5" ht="38.25">
      <c r="A308" t="s">
        <v>54</v>
      </c>
      <c r="E308" s="36" t="s">
        <v>421</v>
      </c>
    </row>
    <row r="309" spans="1:16" ht="12.75">
      <c r="A309" s="25" t="s">
        <v>45</v>
      </c>
      <c s="29" t="s">
        <v>422</v>
      </c>
      <c s="29" t="s">
        <v>423</v>
      </c>
      <c s="25" t="s">
        <v>47</v>
      </c>
      <c s="30" t="s">
        <v>424</v>
      </c>
      <c s="31" t="s">
        <v>49</v>
      </c>
      <c s="32">
        <v>20.4</v>
      </c>
      <c s="33">
        <v>0</v>
      </c>
      <c s="34">
        <f>ROUND(ROUND(H309,2)*ROUND(G309,3),2)</f>
      </c>
      <c r="O309">
        <f>(I309*21)/100</f>
      </c>
      <c t="s">
        <v>23</v>
      </c>
    </row>
    <row r="310" spans="1:5" ht="25.5">
      <c r="A310" s="35" t="s">
        <v>50</v>
      </c>
      <c r="E310" s="36" t="s">
        <v>425</v>
      </c>
    </row>
    <row r="311" spans="1:5" ht="12.75">
      <c r="A311" s="37" t="s">
        <v>52</v>
      </c>
      <c r="E311" s="38" t="s">
        <v>426</v>
      </c>
    </row>
    <row r="312" spans="1:5" ht="102">
      <c r="A312" t="s">
        <v>54</v>
      </c>
      <c r="E312" s="36" t="s">
        <v>427</v>
      </c>
    </row>
    <row r="313" spans="1:18" ht="12.75" customHeight="1">
      <c r="A313" s="6" t="s">
        <v>43</v>
      </c>
      <c s="6"/>
      <c s="40" t="s">
        <v>35</v>
      </c>
      <c s="6"/>
      <c s="27" t="s">
        <v>428</v>
      </c>
      <c s="6"/>
      <c s="6"/>
      <c s="6"/>
      <c s="41">
        <f>0+Q313</f>
      </c>
      <c r="O313">
        <f>0+R313</f>
      </c>
      <c r="Q313">
        <f>0+I314+I318+I322+I326+I330+I334+I338+I342+I346+I350+I354</f>
      </c>
      <c>
        <f>0+O314+O318+O322+O326+O330+O334+O338+O342+O346+O350+O354</f>
      </c>
    </row>
    <row r="314" spans="1:16" ht="12.75">
      <c r="A314" s="25" t="s">
        <v>45</v>
      </c>
      <c s="29" t="s">
        <v>429</v>
      </c>
      <c s="29" t="s">
        <v>430</v>
      </c>
      <c s="25" t="s">
        <v>47</v>
      </c>
      <c s="30" t="s">
        <v>431</v>
      </c>
      <c s="31" t="s">
        <v>49</v>
      </c>
      <c s="32">
        <v>55</v>
      </c>
      <c s="33">
        <v>0</v>
      </c>
      <c s="34">
        <f>ROUND(ROUND(H314,2)*ROUND(G314,3),2)</f>
      </c>
      <c r="O314">
        <f>(I314*21)/100</f>
      </c>
      <c t="s">
        <v>23</v>
      </c>
    </row>
    <row r="315" spans="1:5" ht="12.75">
      <c r="A315" s="35" t="s">
        <v>50</v>
      </c>
      <c r="E315" s="36" t="s">
        <v>47</v>
      </c>
    </row>
    <row r="316" spans="1:5" ht="12.75">
      <c r="A316" s="37" t="s">
        <v>52</v>
      </c>
      <c r="E316" s="38" t="s">
        <v>432</v>
      </c>
    </row>
    <row r="317" spans="1:5" ht="127.5">
      <c r="A317" t="s">
        <v>54</v>
      </c>
      <c r="E317" s="36" t="s">
        <v>433</v>
      </c>
    </row>
    <row r="318" spans="1:16" ht="12.75">
      <c r="A318" s="25" t="s">
        <v>45</v>
      </c>
      <c s="29" t="s">
        <v>434</v>
      </c>
      <c s="29" t="s">
        <v>435</v>
      </c>
      <c s="25" t="s">
        <v>47</v>
      </c>
      <c s="30" t="s">
        <v>436</v>
      </c>
      <c s="31" t="s">
        <v>49</v>
      </c>
      <c s="32">
        <v>40.6</v>
      </c>
      <c s="33">
        <v>0</v>
      </c>
      <c s="34">
        <f>ROUND(ROUND(H318,2)*ROUND(G318,3),2)</f>
      </c>
      <c r="O318">
        <f>(I318*21)/100</f>
      </c>
      <c t="s">
        <v>23</v>
      </c>
    </row>
    <row r="319" spans="1:5" ht="12.75">
      <c r="A319" s="35" t="s">
        <v>50</v>
      </c>
      <c r="E319" s="36" t="s">
        <v>437</v>
      </c>
    </row>
    <row r="320" spans="1:5" ht="12.75">
      <c r="A320" s="37" t="s">
        <v>52</v>
      </c>
      <c r="E320" s="38" t="s">
        <v>438</v>
      </c>
    </row>
    <row r="321" spans="1:5" ht="51">
      <c r="A321" t="s">
        <v>54</v>
      </c>
      <c r="E321" s="36" t="s">
        <v>439</v>
      </c>
    </row>
    <row r="322" spans="1:16" ht="12.75">
      <c r="A322" s="25" t="s">
        <v>45</v>
      </c>
      <c s="29" t="s">
        <v>440</v>
      </c>
      <c s="29" t="s">
        <v>441</v>
      </c>
      <c s="25" t="s">
        <v>47</v>
      </c>
      <c s="30" t="s">
        <v>442</v>
      </c>
      <c s="31" t="s">
        <v>49</v>
      </c>
      <c s="32">
        <v>98.6</v>
      </c>
      <c s="33">
        <v>0</v>
      </c>
      <c s="34">
        <f>ROUND(ROUND(H322,2)*ROUND(G322,3),2)</f>
      </c>
      <c r="O322">
        <f>(I322*21)/100</f>
      </c>
      <c t="s">
        <v>23</v>
      </c>
    </row>
    <row r="323" spans="1:5" ht="12.75">
      <c r="A323" s="35" t="s">
        <v>50</v>
      </c>
      <c r="E323" s="36" t="s">
        <v>443</v>
      </c>
    </row>
    <row r="324" spans="1:5" ht="38.25">
      <c r="A324" s="37" t="s">
        <v>52</v>
      </c>
      <c r="E324" s="38" t="s">
        <v>444</v>
      </c>
    </row>
    <row r="325" spans="1:5" ht="51">
      <c r="A325" t="s">
        <v>54</v>
      </c>
      <c r="E325" s="36" t="s">
        <v>439</v>
      </c>
    </row>
    <row r="326" spans="1:16" ht="12.75">
      <c r="A326" s="25" t="s">
        <v>45</v>
      </c>
      <c s="29" t="s">
        <v>445</v>
      </c>
      <c s="29" t="s">
        <v>446</v>
      </c>
      <c s="25" t="s">
        <v>47</v>
      </c>
      <c s="30" t="s">
        <v>447</v>
      </c>
      <c s="31" t="s">
        <v>76</v>
      </c>
      <c s="32">
        <v>203</v>
      </c>
      <c s="33">
        <v>0</v>
      </c>
      <c s="34">
        <f>ROUND(ROUND(H326,2)*ROUND(G326,3),2)</f>
      </c>
      <c r="O326">
        <f>(I326*21)/100</f>
      </c>
      <c t="s">
        <v>23</v>
      </c>
    </row>
    <row r="327" spans="1:5" ht="12.75">
      <c r="A327" s="35" t="s">
        <v>50</v>
      </c>
      <c r="E327" s="36" t="s">
        <v>448</v>
      </c>
    </row>
    <row r="328" spans="1:5" ht="12.75">
      <c r="A328" s="37" t="s">
        <v>52</v>
      </c>
      <c r="E328" s="38" t="s">
        <v>449</v>
      </c>
    </row>
    <row r="329" spans="1:5" ht="51">
      <c r="A329" t="s">
        <v>54</v>
      </c>
      <c r="E329" s="36" t="s">
        <v>450</v>
      </c>
    </row>
    <row r="330" spans="1:16" ht="12.75">
      <c r="A330" s="25" t="s">
        <v>45</v>
      </c>
      <c s="29" t="s">
        <v>451</v>
      </c>
      <c s="29" t="s">
        <v>452</v>
      </c>
      <c s="25" t="s">
        <v>47</v>
      </c>
      <c s="30" t="s">
        <v>453</v>
      </c>
      <c s="31" t="s">
        <v>76</v>
      </c>
      <c s="32">
        <v>555</v>
      </c>
      <c s="33">
        <v>0</v>
      </c>
      <c s="34">
        <f>ROUND(ROUND(H330,2)*ROUND(G330,3),2)</f>
      </c>
      <c r="O330">
        <f>(I330*21)/100</f>
      </c>
      <c t="s">
        <v>23</v>
      </c>
    </row>
    <row r="331" spans="1:5" ht="12.75">
      <c r="A331" s="35" t="s">
        <v>50</v>
      </c>
      <c r="E331" s="36" t="s">
        <v>454</v>
      </c>
    </row>
    <row r="332" spans="1:5" ht="38.25">
      <c r="A332" s="37" t="s">
        <v>52</v>
      </c>
      <c r="E332" s="38" t="s">
        <v>455</v>
      </c>
    </row>
    <row r="333" spans="1:5" ht="51">
      <c r="A333" t="s">
        <v>54</v>
      </c>
      <c r="E333" s="36" t="s">
        <v>450</v>
      </c>
    </row>
    <row r="334" spans="1:16" ht="12.75">
      <c r="A334" s="25" t="s">
        <v>45</v>
      </c>
      <c s="29" t="s">
        <v>456</v>
      </c>
      <c s="29" t="s">
        <v>457</v>
      </c>
      <c s="25" t="s">
        <v>47</v>
      </c>
      <c s="30" t="s">
        <v>458</v>
      </c>
      <c s="31" t="s">
        <v>76</v>
      </c>
      <c s="32">
        <v>203</v>
      </c>
      <c s="33">
        <v>0</v>
      </c>
      <c s="34">
        <f>ROUND(ROUND(H334,2)*ROUND(G334,3),2)</f>
      </c>
      <c r="O334">
        <f>(I334*21)/100</f>
      </c>
      <c t="s">
        <v>23</v>
      </c>
    </row>
    <row r="335" spans="1:5" ht="12.75">
      <c r="A335" s="35" t="s">
        <v>50</v>
      </c>
      <c r="E335" s="36" t="s">
        <v>459</v>
      </c>
    </row>
    <row r="336" spans="1:5" ht="12.75">
      <c r="A336" s="37" t="s">
        <v>52</v>
      </c>
      <c r="E336" s="38" t="s">
        <v>449</v>
      </c>
    </row>
    <row r="337" spans="1:5" ht="51">
      <c r="A337" t="s">
        <v>54</v>
      </c>
      <c r="E337" s="36" t="s">
        <v>450</v>
      </c>
    </row>
    <row r="338" spans="1:16" ht="12.75">
      <c r="A338" s="25" t="s">
        <v>45</v>
      </c>
      <c s="29" t="s">
        <v>460</v>
      </c>
      <c s="29" t="s">
        <v>461</v>
      </c>
      <c s="25" t="s">
        <v>47</v>
      </c>
      <c s="30" t="s">
        <v>462</v>
      </c>
      <c s="31" t="s">
        <v>49</v>
      </c>
      <c s="32">
        <v>13.75</v>
      </c>
      <c s="33">
        <v>0</v>
      </c>
      <c s="34">
        <f>ROUND(ROUND(H338,2)*ROUND(G338,3),2)</f>
      </c>
      <c r="O338">
        <f>(I338*21)/100</f>
      </c>
      <c t="s">
        <v>23</v>
      </c>
    </row>
    <row r="339" spans="1:5" ht="12.75">
      <c r="A339" s="35" t="s">
        <v>50</v>
      </c>
      <c r="E339" s="36" t="s">
        <v>463</v>
      </c>
    </row>
    <row r="340" spans="1:5" ht="12.75">
      <c r="A340" s="37" t="s">
        <v>52</v>
      </c>
      <c r="E340" s="38" t="s">
        <v>464</v>
      </c>
    </row>
    <row r="341" spans="1:5" ht="140.25">
      <c r="A341" t="s">
        <v>54</v>
      </c>
      <c r="E341" s="36" t="s">
        <v>465</v>
      </c>
    </row>
    <row r="342" spans="1:16" ht="12.75">
      <c r="A342" s="25" t="s">
        <v>45</v>
      </c>
      <c s="29" t="s">
        <v>466</v>
      </c>
      <c s="29" t="s">
        <v>467</v>
      </c>
      <c s="25" t="s">
        <v>47</v>
      </c>
      <c s="30" t="s">
        <v>468</v>
      </c>
      <c s="31" t="s">
        <v>49</v>
      </c>
      <c s="32">
        <v>17.85</v>
      </c>
      <c s="33">
        <v>0</v>
      </c>
      <c s="34">
        <f>ROUND(ROUND(H342,2)*ROUND(G342,3),2)</f>
      </c>
      <c r="O342">
        <f>(I342*21)/100</f>
      </c>
      <c t="s">
        <v>23</v>
      </c>
    </row>
    <row r="343" spans="1:5" ht="12.75">
      <c r="A343" s="35" t="s">
        <v>50</v>
      </c>
      <c r="E343" s="36" t="s">
        <v>469</v>
      </c>
    </row>
    <row r="344" spans="1:5" ht="38.25">
      <c r="A344" s="37" t="s">
        <v>52</v>
      </c>
      <c r="E344" s="38" t="s">
        <v>470</v>
      </c>
    </row>
    <row r="345" spans="1:5" ht="140.25">
      <c r="A345" t="s">
        <v>54</v>
      </c>
      <c r="E345" s="36" t="s">
        <v>465</v>
      </c>
    </row>
    <row r="346" spans="1:16" ht="12.75">
      <c r="A346" s="25" t="s">
        <v>45</v>
      </c>
      <c s="29" t="s">
        <v>471</v>
      </c>
      <c s="29" t="s">
        <v>472</v>
      </c>
      <c s="25" t="s">
        <v>47</v>
      </c>
      <c s="30" t="s">
        <v>473</v>
      </c>
      <c s="31" t="s">
        <v>49</v>
      </c>
      <c s="32">
        <v>18.27</v>
      </c>
      <c s="33">
        <v>0</v>
      </c>
      <c s="34">
        <f>ROUND(ROUND(H346,2)*ROUND(G346,3),2)</f>
      </c>
      <c r="O346">
        <f>(I346*21)/100</f>
      </c>
      <c t="s">
        <v>23</v>
      </c>
    </row>
    <row r="347" spans="1:5" ht="12.75">
      <c r="A347" s="35" t="s">
        <v>50</v>
      </c>
      <c r="E347" s="36" t="s">
        <v>474</v>
      </c>
    </row>
    <row r="348" spans="1:5" ht="12.75">
      <c r="A348" s="37" t="s">
        <v>52</v>
      </c>
      <c r="E348" s="38" t="s">
        <v>475</v>
      </c>
    </row>
    <row r="349" spans="1:5" ht="140.25">
      <c r="A349" t="s">
        <v>54</v>
      </c>
      <c r="E349" s="36" t="s">
        <v>465</v>
      </c>
    </row>
    <row r="350" spans="1:16" ht="12.75">
      <c r="A350" s="25" t="s">
        <v>45</v>
      </c>
      <c s="29" t="s">
        <v>476</v>
      </c>
      <c s="29" t="s">
        <v>477</v>
      </c>
      <c s="25" t="s">
        <v>47</v>
      </c>
      <c s="30" t="s">
        <v>478</v>
      </c>
      <c s="31" t="s">
        <v>49</v>
      </c>
      <c s="32">
        <v>18.27</v>
      </c>
      <c s="33">
        <v>0</v>
      </c>
      <c s="34">
        <f>ROUND(ROUND(H350,2)*ROUND(G350,3),2)</f>
      </c>
      <c r="O350">
        <f>(I350*21)/100</f>
      </c>
      <c t="s">
        <v>23</v>
      </c>
    </row>
    <row r="351" spans="1:5" ht="12.75">
      <c r="A351" s="35" t="s">
        <v>50</v>
      </c>
      <c r="E351" s="36" t="s">
        <v>479</v>
      </c>
    </row>
    <row r="352" spans="1:5" ht="12.75">
      <c r="A352" s="37" t="s">
        <v>52</v>
      </c>
      <c r="E352" s="38" t="s">
        <v>475</v>
      </c>
    </row>
    <row r="353" spans="1:5" ht="140.25">
      <c r="A353" t="s">
        <v>54</v>
      </c>
      <c r="E353" s="36" t="s">
        <v>465</v>
      </c>
    </row>
    <row r="354" spans="1:16" ht="12.75">
      <c r="A354" s="25" t="s">
        <v>45</v>
      </c>
      <c s="29" t="s">
        <v>480</v>
      </c>
      <c s="29" t="s">
        <v>481</v>
      </c>
      <c s="25" t="s">
        <v>47</v>
      </c>
      <c s="30" t="s">
        <v>482</v>
      </c>
      <c s="31" t="s">
        <v>223</v>
      </c>
      <c s="32">
        <v>291</v>
      </c>
      <c s="33">
        <v>0</v>
      </c>
      <c s="34">
        <f>ROUND(ROUND(H354,2)*ROUND(G354,3),2)</f>
      </c>
      <c r="O354">
        <f>(I354*21)/100</f>
      </c>
      <c t="s">
        <v>23</v>
      </c>
    </row>
    <row r="355" spans="1:5" ht="12.75">
      <c r="A355" s="35" t="s">
        <v>50</v>
      </c>
      <c r="E355" s="36" t="s">
        <v>47</v>
      </c>
    </row>
    <row r="356" spans="1:5" ht="38.25">
      <c r="A356" s="37" t="s">
        <v>52</v>
      </c>
      <c r="E356" s="38" t="s">
        <v>483</v>
      </c>
    </row>
    <row r="357" spans="1:5" ht="38.25">
      <c r="A357" t="s">
        <v>54</v>
      </c>
      <c r="E357" s="36" t="s">
        <v>484</v>
      </c>
    </row>
    <row r="358" spans="1:18" ht="12.75" customHeight="1">
      <c r="A358" s="6" t="s">
        <v>43</v>
      </c>
      <c s="6"/>
      <c s="40" t="s">
        <v>80</v>
      </c>
      <c s="6"/>
      <c s="27" t="s">
        <v>485</v>
      </c>
      <c s="6"/>
      <c s="6"/>
      <c s="6"/>
      <c s="41">
        <f>0+Q358</f>
      </c>
      <c r="O358">
        <f>0+R358</f>
      </c>
      <c r="Q358">
        <f>0+I359+I363+I367+I371+I375</f>
      </c>
      <c>
        <f>0+O359+O363+O367+O371+O375</f>
      </c>
    </row>
    <row r="359" spans="1:16" ht="25.5">
      <c r="A359" s="25" t="s">
        <v>45</v>
      </c>
      <c s="29" t="s">
        <v>486</v>
      </c>
      <c s="29" t="s">
        <v>487</v>
      </c>
      <c s="25" t="s">
        <v>47</v>
      </c>
      <c s="30" t="s">
        <v>488</v>
      </c>
      <c s="31" t="s">
        <v>76</v>
      </c>
      <c s="32">
        <v>391.38</v>
      </c>
      <c s="33">
        <v>0</v>
      </c>
      <c s="34">
        <f>ROUND(ROUND(H359,2)*ROUND(G359,3),2)</f>
      </c>
      <c r="O359">
        <f>(I359*21)/100</f>
      </c>
      <c t="s">
        <v>23</v>
      </c>
    </row>
    <row r="360" spans="1:5" ht="12.75">
      <c r="A360" s="35" t="s">
        <v>50</v>
      </c>
      <c r="E360" s="36" t="s">
        <v>489</v>
      </c>
    </row>
    <row r="361" spans="1:5" ht="38.25">
      <c r="A361" s="37" t="s">
        <v>52</v>
      </c>
      <c r="E361" s="38" t="s">
        <v>490</v>
      </c>
    </row>
    <row r="362" spans="1:5" ht="204">
      <c r="A362" t="s">
        <v>54</v>
      </c>
      <c r="E362" s="36" t="s">
        <v>491</v>
      </c>
    </row>
    <row r="363" spans="1:16" ht="12.75">
      <c r="A363" s="25" t="s">
        <v>45</v>
      </c>
      <c s="29" t="s">
        <v>492</v>
      </c>
      <c s="29" t="s">
        <v>493</v>
      </c>
      <c s="25" t="s">
        <v>47</v>
      </c>
      <c s="30" t="s">
        <v>494</v>
      </c>
      <c s="31" t="s">
        <v>76</v>
      </c>
      <c s="32">
        <v>57</v>
      </c>
      <c s="33">
        <v>0</v>
      </c>
      <c s="34">
        <f>ROUND(ROUND(H363,2)*ROUND(G363,3),2)</f>
      </c>
      <c r="O363">
        <f>(I363*21)/100</f>
      </c>
      <c t="s">
        <v>23</v>
      </c>
    </row>
    <row r="364" spans="1:5" ht="12.75">
      <c r="A364" s="35" t="s">
        <v>50</v>
      </c>
      <c r="E364" s="36" t="s">
        <v>495</v>
      </c>
    </row>
    <row r="365" spans="1:5" ht="12.75">
      <c r="A365" s="37" t="s">
        <v>52</v>
      </c>
      <c r="E365" s="38" t="s">
        <v>496</v>
      </c>
    </row>
    <row r="366" spans="1:5" ht="38.25">
      <c r="A366" t="s">
        <v>54</v>
      </c>
      <c r="E366" s="36" t="s">
        <v>497</v>
      </c>
    </row>
    <row r="367" spans="1:16" ht="12.75">
      <c r="A367" s="25" t="s">
        <v>45</v>
      </c>
      <c s="29" t="s">
        <v>498</v>
      </c>
      <c s="29" t="s">
        <v>499</v>
      </c>
      <c s="25" t="s">
        <v>47</v>
      </c>
      <c s="30" t="s">
        <v>500</v>
      </c>
      <c s="31" t="s">
        <v>76</v>
      </c>
      <c s="32">
        <v>115.5</v>
      </c>
      <c s="33">
        <v>0</v>
      </c>
      <c s="34">
        <f>ROUND(ROUND(H367,2)*ROUND(G367,3),2)</f>
      </c>
      <c r="O367">
        <f>(I367*21)/100</f>
      </c>
      <c t="s">
        <v>23</v>
      </c>
    </row>
    <row r="368" spans="1:5" ht="12.75">
      <c r="A368" s="35" t="s">
        <v>50</v>
      </c>
      <c r="E368" s="36" t="s">
        <v>501</v>
      </c>
    </row>
    <row r="369" spans="1:5" ht="12.75">
      <c r="A369" s="37" t="s">
        <v>52</v>
      </c>
      <c r="E369" s="38" t="s">
        <v>502</v>
      </c>
    </row>
    <row r="370" spans="1:5" ht="38.25">
      <c r="A370" t="s">
        <v>54</v>
      </c>
      <c r="E370" s="36" t="s">
        <v>497</v>
      </c>
    </row>
    <row r="371" spans="1:16" ht="12.75">
      <c r="A371" s="25" t="s">
        <v>45</v>
      </c>
      <c s="29" t="s">
        <v>503</v>
      </c>
      <c s="29" t="s">
        <v>504</v>
      </c>
      <c s="25" t="s">
        <v>47</v>
      </c>
      <c s="30" t="s">
        <v>505</v>
      </c>
      <c s="31" t="s">
        <v>76</v>
      </c>
      <c s="32">
        <v>150</v>
      </c>
      <c s="33">
        <v>0</v>
      </c>
      <c s="34">
        <f>ROUND(ROUND(H371,2)*ROUND(G371,3),2)</f>
      </c>
      <c r="O371">
        <f>(I371*21)/100</f>
      </c>
      <c t="s">
        <v>23</v>
      </c>
    </row>
    <row r="372" spans="1:5" ht="25.5">
      <c r="A372" s="35" t="s">
        <v>50</v>
      </c>
      <c r="E372" s="36" t="s">
        <v>506</v>
      </c>
    </row>
    <row r="373" spans="1:5" ht="12.75">
      <c r="A373" s="37" t="s">
        <v>52</v>
      </c>
      <c r="E373" s="38" t="s">
        <v>507</v>
      </c>
    </row>
    <row r="374" spans="1:5" ht="51">
      <c r="A374" t="s">
        <v>54</v>
      </c>
      <c r="E374" s="36" t="s">
        <v>508</v>
      </c>
    </row>
    <row r="375" spans="1:16" ht="12.75">
      <c r="A375" s="25" t="s">
        <v>45</v>
      </c>
      <c s="29" t="s">
        <v>509</v>
      </c>
      <c s="29" t="s">
        <v>510</v>
      </c>
      <c s="25" t="s">
        <v>47</v>
      </c>
      <c s="30" t="s">
        <v>511</v>
      </c>
      <c s="31" t="s">
        <v>76</v>
      </c>
      <c s="32">
        <v>283.2</v>
      </c>
      <c s="33">
        <v>0</v>
      </c>
      <c s="34">
        <f>ROUND(ROUND(H375,2)*ROUND(G375,3),2)</f>
      </c>
      <c r="O375">
        <f>(I375*21)/100</f>
      </c>
      <c t="s">
        <v>23</v>
      </c>
    </row>
    <row r="376" spans="1:5" ht="12.75">
      <c r="A376" s="35" t="s">
        <v>50</v>
      </c>
      <c r="E376" s="36" t="s">
        <v>512</v>
      </c>
    </row>
    <row r="377" spans="1:5" ht="63.75">
      <c r="A377" s="37" t="s">
        <v>52</v>
      </c>
      <c r="E377" s="38" t="s">
        <v>513</v>
      </c>
    </row>
    <row r="378" spans="1:5" ht="51">
      <c r="A378" t="s">
        <v>54</v>
      </c>
      <c r="E378" s="36" t="s">
        <v>508</v>
      </c>
    </row>
    <row r="379" spans="1:18" ht="12.75" customHeight="1">
      <c r="A379" s="6" t="s">
        <v>43</v>
      </c>
      <c s="6"/>
      <c s="40" t="s">
        <v>84</v>
      </c>
      <c s="6"/>
      <c s="27" t="s">
        <v>514</v>
      </c>
      <c s="6"/>
      <c s="6"/>
      <c s="6"/>
      <c s="41">
        <f>0+Q379</f>
      </c>
      <c r="O379">
        <f>0+R379</f>
      </c>
      <c r="Q379">
        <f>0+I380+I384+I388</f>
      </c>
      <c>
        <f>0+O380+O384+O388</f>
      </c>
    </row>
    <row r="380" spans="1:16" ht="12.75">
      <c r="A380" s="25" t="s">
        <v>45</v>
      </c>
      <c s="29" t="s">
        <v>515</v>
      </c>
      <c s="29" t="s">
        <v>516</v>
      </c>
      <c s="25" t="s">
        <v>47</v>
      </c>
      <c s="30" t="s">
        <v>517</v>
      </c>
      <c s="31" t="s">
        <v>223</v>
      </c>
      <c s="32">
        <v>20</v>
      </c>
      <c s="33">
        <v>0</v>
      </c>
      <c s="34">
        <f>ROUND(ROUND(H380,2)*ROUND(G380,3),2)</f>
      </c>
      <c r="O380">
        <f>(I380*21)/100</f>
      </c>
      <c t="s">
        <v>23</v>
      </c>
    </row>
    <row r="381" spans="1:5" ht="12.75">
      <c r="A381" s="35" t="s">
        <v>50</v>
      </c>
      <c r="E381" s="36" t="s">
        <v>518</v>
      </c>
    </row>
    <row r="382" spans="1:5" ht="12.75">
      <c r="A382" s="37" t="s">
        <v>52</v>
      </c>
      <c r="E382" s="38" t="s">
        <v>519</v>
      </c>
    </row>
    <row r="383" spans="1:5" ht="255">
      <c r="A383" t="s">
        <v>54</v>
      </c>
      <c r="E383" s="36" t="s">
        <v>520</v>
      </c>
    </row>
    <row r="384" spans="1:16" ht="12.75">
      <c r="A384" s="25" t="s">
        <v>45</v>
      </c>
      <c s="29" t="s">
        <v>521</v>
      </c>
      <c s="29" t="s">
        <v>522</v>
      </c>
      <c s="25" t="s">
        <v>47</v>
      </c>
      <c s="30" t="s">
        <v>523</v>
      </c>
      <c s="31" t="s">
        <v>223</v>
      </c>
      <c s="32">
        <v>288</v>
      </c>
      <c s="33">
        <v>0</v>
      </c>
      <c s="34">
        <f>ROUND(ROUND(H384,2)*ROUND(G384,3),2)</f>
      </c>
      <c r="O384">
        <f>(I384*21)/100</f>
      </c>
      <c t="s">
        <v>23</v>
      </c>
    </row>
    <row r="385" spans="1:5" ht="12.75">
      <c r="A385" s="35" t="s">
        <v>50</v>
      </c>
      <c r="E385" s="36" t="s">
        <v>47</v>
      </c>
    </row>
    <row r="386" spans="1:5" ht="25.5">
      <c r="A386" s="37" t="s">
        <v>52</v>
      </c>
      <c r="E386" s="38" t="s">
        <v>524</v>
      </c>
    </row>
    <row r="387" spans="1:5" ht="242.25">
      <c r="A387" t="s">
        <v>54</v>
      </c>
      <c r="E387" s="36" t="s">
        <v>525</v>
      </c>
    </row>
    <row r="388" spans="1:16" ht="12.75">
      <c r="A388" s="25" t="s">
        <v>45</v>
      </c>
      <c s="29" t="s">
        <v>526</v>
      </c>
      <c s="29" t="s">
        <v>527</v>
      </c>
      <c s="25" t="s">
        <v>47</v>
      </c>
      <c s="30" t="s">
        <v>528</v>
      </c>
      <c s="31" t="s">
        <v>125</v>
      </c>
      <c s="32">
        <v>2</v>
      </c>
      <c s="33">
        <v>0</v>
      </c>
      <c s="34">
        <f>ROUND(ROUND(H388,2)*ROUND(G388,3),2)</f>
      </c>
      <c r="O388">
        <f>(I388*21)/100</f>
      </c>
      <c t="s">
        <v>23</v>
      </c>
    </row>
    <row r="389" spans="1:5" ht="12.75">
      <c r="A389" s="35" t="s">
        <v>50</v>
      </c>
      <c r="E389" s="36" t="s">
        <v>47</v>
      </c>
    </row>
    <row r="390" spans="1:5" ht="12.75">
      <c r="A390" s="37" t="s">
        <v>52</v>
      </c>
      <c r="E390" s="38" t="s">
        <v>529</v>
      </c>
    </row>
    <row r="391" spans="1:5" ht="242.25">
      <c r="A391" t="s">
        <v>54</v>
      </c>
      <c r="E391" s="36" t="s">
        <v>530</v>
      </c>
    </row>
    <row r="392" spans="1:18" ht="12.75" customHeight="1">
      <c r="A392" s="6" t="s">
        <v>43</v>
      </c>
      <c s="6"/>
      <c s="40" t="s">
        <v>40</v>
      </c>
      <c s="6"/>
      <c s="27" t="s">
        <v>531</v>
      </c>
      <c s="6"/>
      <c s="6"/>
      <c s="6"/>
      <c s="41">
        <f>0+Q392</f>
      </c>
      <c r="O392">
        <f>0+R392</f>
      </c>
      <c r="Q392">
        <f>0+I393+I397+I401+I405+I409+I413+I417+I421+I425+I429+I433+I437+I441+I445+I449+I453+I457+I461+I465+I469+I473+I477+I481+I485+I489</f>
      </c>
      <c>
        <f>0+O393+O397+O401+O405+O409+O413+O417+O421+O425+O429+O433+O437+O441+O445+O449+O453+O457+O461+O465+O469+O473+O477+O481+O485+O489</f>
      </c>
    </row>
    <row r="393" spans="1:16" ht="12.75">
      <c r="A393" s="25" t="s">
        <v>45</v>
      </c>
      <c s="29" t="s">
        <v>532</v>
      </c>
      <c s="29" t="s">
        <v>533</v>
      </c>
      <c s="25" t="s">
        <v>47</v>
      </c>
      <c s="30" t="s">
        <v>534</v>
      </c>
      <c s="31" t="s">
        <v>223</v>
      </c>
      <c s="32">
        <v>10</v>
      </c>
      <c s="33">
        <v>0</v>
      </c>
      <c s="34">
        <f>ROUND(ROUND(H393,2)*ROUND(G393,3),2)</f>
      </c>
      <c r="O393">
        <f>(I393*21)/100</f>
      </c>
      <c t="s">
        <v>23</v>
      </c>
    </row>
    <row r="394" spans="1:5" ht="12.75">
      <c r="A394" s="35" t="s">
        <v>50</v>
      </c>
      <c r="E394" s="36" t="s">
        <v>47</v>
      </c>
    </row>
    <row r="395" spans="1:5" ht="12.75">
      <c r="A395" s="37" t="s">
        <v>52</v>
      </c>
      <c r="E395" s="38" t="s">
        <v>535</v>
      </c>
    </row>
    <row r="396" spans="1:5" ht="63.75">
      <c r="A396" t="s">
        <v>54</v>
      </c>
      <c r="E396" s="36" t="s">
        <v>536</v>
      </c>
    </row>
    <row r="397" spans="1:16" ht="12.75">
      <c r="A397" s="25" t="s">
        <v>45</v>
      </c>
      <c s="29" t="s">
        <v>537</v>
      </c>
      <c s="29" t="s">
        <v>538</v>
      </c>
      <c s="25" t="s">
        <v>47</v>
      </c>
      <c s="30" t="s">
        <v>539</v>
      </c>
      <c s="31" t="s">
        <v>223</v>
      </c>
      <c s="32">
        <v>68</v>
      </c>
      <c s="33">
        <v>0</v>
      </c>
      <c s="34">
        <f>ROUND(ROUND(H397,2)*ROUND(G397,3),2)</f>
      </c>
      <c r="O397">
        <f>(I397*21)/100</f>
      </c>
      <c t="s">
        <v>23</v>
      </c>
    </row>
    <row r="398" spans="1:5" ht="12.75">
      <c r="A398" s="35" t="s">
        <v>50</v>
      </c>
      <c r="E398" s="36" t="s">
        <v>47</v>
      </c>
    </row>
    <row r="399" spans="1:5" ht="12.75">
      <c r="A399" s="37" t="s">
        <v>52</v>
      </c>
      <c r="E399" s="38" t="s">
        <v>540</v>
      </c>
    </row>
    <row r="400" spans="1:5" ht="38.25">
      <c r="A400" t="s">
        <v>54</v>
      </c>
      <c r="E400" s="36" t="s">
        <v>541</v>
      </c>
    </row>
    <row r="401" spans="1:16" ht="12.75">
      <c r="A401" s="25" t="s">
        <v>45</v>
      </c>
      <c s="29" t="s">
        <v>542</v>
      </c>
      <c s="29" t="s">
        <v>543</v>
      </c>
      <c s="25" t="s">
        <v>47</v>
      </c>
      <c s="30" t="s">
        <v>544</v>
      </c>
      <c s="31" t="s">
        <v>223</v>
      </c>
      <c s="32">
        <v>60</v>
      </c>
      <c s="33">
        <v>0</v>
      </c>
      <c s="34">
        <f>ROUND(ROUND(H401,2)*ROUND(G401,3),2)</f>
      </c>
      <c r="O401">
        <f>(I401*21)/100</f>
      </c>
      <c t="s">
        <v>23</v>
      </c>
    </row>
    <row r="402" spans="1:5" ht="12.75">
      <c r="A402" s="35" t="s">
        <v>50</v>
      </c>
      <c r="E402" s="36" t="s">
        <v>47</v>
      </c>
    </row>
    <row r="403" spans="1:5" ht="12.75">
      <c r="A403" s="37" t="s">
        <v>52</v>
      </c>
      <c r="E403" s="38" t="s">
        <v>545</v>
      </c>
    </row>
    <row r="404" spans="1:5" ht="63.75">
      <c r="A404" t="s">
        <v>54</v>
      </c>
      <c r="E404" s="36" t="s">
        <v>546</v>
      </c>
    </row>
    <row r="405" spans="1:16" ht="25.5">
      <c r="A405" s="25" t="s">
        <v>45</v>
      </c>
      <c s="29" t="s">
        <v>547</v>
      </c>
      <c s="29" t="s">
        <v>548</v>
      </c>
      <c s="25" t="s">
        <v>47</v>
      </c>
      <c s="30" t="s">
        <v>549</v>
      </c>
      <c s="31" t="s">
        <v>223</v>
      </c>
      <c s="32">
        <v>16</v>
      </c>
      <c s="33">
        <v>0</v>
      </c>
      <c s="34">
        <f>ROUND(ROUND(H405,2)*ROUND(G405,3),2)</f>
      </c>
      <c r="O405">
        <f>(I405*21)/100</f>
      </c>
      <c t="s">
        <v>23</v>
      </c>
    </row>
    <row r="406" spans="1:5" ht="12.75">
      <c r="A406" s="35" t="s">
        <v>50</v>
      </c>
      <c r="E406" s="36" t="s">
        <v>550</v>
      </c>
    </row>
    <row r="407" spans="1:5" ht="12.75">
      <c r="A407" s="37" t="s">
        <v>52</v>
      </c>
      <c r="E407" s="38" t="s">
        <v>551</v>
      </c>
    </row>
    <row r="408" spans="1:5" ht="76.5">
      <c r="A408" t="s">
        <v>54</v>
      </c>
      <c r="E408" s="36" t="s">
        <v>552</v>
      </c>
    </row>
    <row r="409" spans="1:16" ht="12.75">
      <c r="A409" s="25" t="s">
        <v>45</v>
      </c>
      <c s="29" t="s">
        <v>553</v>
      </c>
      <c s="29" t="s">
        <v>554</v>
      </c>
      <c s="25" t="s">
        <v>47</v>
      </c>
      <c s="30" t="s">
        <v>555</v>
      </c>
      <c s="31" t="s">
        <v>223</v>
      </c>
      <c s="32">
        <v>16</v>
      </c>
      <c s="33">
        <v>0</v>
      </c>
      <c s="34">
        <f>ROUND(ROUND(H409,2)*ROUND(G409,3),2)</f>
      </c>
      <c r="O409">
        <f>(I409*21)/100</f>
      </c>
      <c t="s">
        <v>23</v>
      </c>
    </row>
    <row r="410" spans="1:5" ht="12.75">
      <c r="A410" s="35" t="s">
        <v>50</v>
      </c>
      <c r="E410" s="36" t="s">
        <v>47</v>
      </c>
    </row>
    <row r="411" spans="1:5" ht="12.75">
      <c r="A411" s="37" t="s">
        <v>52</v>
      </c>
      <c r="E411" s="38" t="s">
        <v>551</v>
      </c>
    </row>
    <row r="412" spans="1:5" ht="38.25">
      <c r="A412" t="s">
        <v>54</v>
      </c>
      <c r="E412" s="36" t="s">
        <v>541</v>
      </c>
    </row>
    <row r="413" spans="1:16" ht="12.75">
      <c r="A413" s="25" t="s">
        <v>45</v>
      </c>
      <c s="29" t="s">
        <v>556</v>
      </c>
      <c s="29" t="s">
        <v>557</v>
      </c>
      <c s="25" t="s">
        <v>47</v>
      </c>
      <c s="30" t="s">
        <v>558</v>
      </c>
      <c s="31" t="s">
        <v>559</v>
      </c>
      <c s="32">
        <v>2880</v>
      </c>
      <c s="33">
        <v>0</v>
      </c>
      <c s="34">
        <f>ROUND(ROUND(H413,2)*ROUND(G413,3),2)</f>
      </c>
      <c r="O413">
        <f>(I413*21)/100</f>
      </c>
      <c t="s">
        <v>23</v>
      </c>
    </row>
    <row r="414" spans="1:5" ht="12.75">
      <c r="A414" s="35" t="s">
        <v>50</v>
      </c>
      <c r="E414" s="36" t="s">
        <v>47</v>
      </c>
    </row>
    <row r="415" spans="1:5" ht="12.75">
      <c r="A415" s="37" t="s">
        <v>52</v>
      </c>
      <c r="E415" s="38" t="s">
        <v>560</v>
      </c>
    </row>
    <row r="416" spans="1:5" ht="25.5">
      <c r="A416" t="s">
        <v>54</v>
      </c>
      <c r="E416" s="36" t="s">
        <v>561</v>
      </c>
    </row>
    <row r="417" spans="1:16" ht="12.75">
      <c r="A417" s="25" t="s">
        <v>45</v>
      </c>
      <c s="29" t="s">
        <v>562</v>
      </c>
      <c s="29" t="s">
        <v>563</v>
      </c>
      <c s="25" t="s">
        <v>47</v>
      </c>
      <c s="30" t="s">
        <v>564</v>
      </c>
      <c s="31" t="s">
        <v>125</v>
      </c>
      <c s="32">
        <v>2</v>
      </c>
      <c s="33">
        <v>0</v>
      </c>
      <c s="34">
        <f>ROUND(ROUND(H417,2)*ROUND(G417,3),2)</f>
      </c>
      <c r="O417">
        <f>(I417*21)/100</f>
      </c>
      <c t="s">
        <v>23</v>
      </c>
    </row>
    <row r="418" spans="1:5" ht="12.75">
      <c r="A418" s="35" t="s">
        <v>50</v>
      </c>
      <c r="E418" s="36" t="s">
        <v>47</v>
      </c>
    </row>
    <row r="419" spans="1:5" ht="12.75">
      <c r="A419" s="37" t="s">
        <v>52</v>
      </c>
      <c r="E419" s="38" t="s">
        <v>565</v>
      </c>
    </row>
    <row r="420" spans="1:5" ht="25.5">
      <c r="A420" t="s">
        <v>54</v>
      </c>
      <c r="E420" s="36" t="s">
        <v>566</v>
      </c>
    </row>
    <row r="421" spans="1:16" ht="25.5">
      <c r="A421" s="25" t="s">
        <v>45</v>
      </c>
      <c s="29" t="s">
        <v>567</v>
      </c>
      <c s="29" t="s">
        <v>568</v>
      </c>
      <c s="25" t="s">
        <v>47</v>
      </c>
      <c s="30" t="s">
        <v>569</v>
      </c>
      <c s="31" t="s">
        <v>76</v>
      </c>
      <c s="32">
        <v>30</v>
      </c>
      <c s="33">
        <v>0</v>
      </c>
      <c s="34">
        <f>ROUND(ROUND(H421,2)*ROUND(G421,3),2)</f>
      </c>
      <c r="O421">
        <f>(I421*21)/100</f>
      </c>
      <c t="s">
        <v>23</v>
      </c>
    </row>
    <row r="422" spans="1:5" ht="12.75">
      <c r="A422" s="35" t="s">
        <v>50</v>
      </c>
      <c r="E422" s="36" t="s">
        <v>47</v>
      </c>
    </row>
    <row r="423" spans="1:5" ht="12.75">
      <c r="A423" s="37" t="s">
        <v>52</v>
      </c>
      <c r="E423" s="38" t="s">
        <v>570</v>
      </c>
    </row>
    <row r="424" spans="1:5" ht="38.25">
      <c r="A424" t="s">
        <v>54</v>
      </c>
      <c r="E424" s="36" t="s">
        <v>571</v>
      </c>
    </row>
    <row r="425" spans="1:16" ht="12.75">
      <c r="A425" s="25" t="s">
        <v>45</v>
      </c>
      <c s="29" t="s">
        <v>572</v>
      </c>
      <c s="29" t="s">
        <v>573</v>
      </c>
      <c s="25" t="s">
        <v>47</v>
      </c>
      <c s="30" t="s">
        <v>574</v>
      </c>
      <c s="31" t="s">
        <v>223</v>
      </c>
      <c s="32">
        <v>43</v>
      </c>
      <c s="33">
        <v>0</v>
      </c>
      <c s="34">
        <f>ROUND(ROUND(H425,2)*ROUND(G425,3),2)</f>
      </c>
      <c r="O425">
        <f>(I425*21)/100</f>
      </c>
      <c t="s">
        <v>23</v>
      </c>
    </row>
    <row r="426" spans="1:5" ht="12.75">
      <c r="A426" s="35" t="s">
        <v>50</v>
      </c>
      <c r="E426" s="36" t="s">
        <v>47</v>
      </c>
    </row>
    <row r="427" spans="1:5" ht="12.75">
      <c r="A427" s="37" t="s">
        <v>52</v>
      </c>
      <c r="E427" s="38" t="s">
        <v>575</v>
      </c>
    </row>
    <row r="428" spans="1:5" ht="51">
      <c r="A428" t="s">
        <v>54</v>
      </c>
      <c r="E428" s="36" t="s">
        <v>576</v>
      </c>
    </row>
    <row r="429" spans="1:16" ht="12.75">
      <c r="A429" s="25" t="s">
        <v>45</v>
      </c>
      <c s="29" t="s">
        <v>577</v>
      </c>
      <c s="29" t="s">
        <v>578</v>
      </c>
      <c s="25" t="s">
        <v>47</v>
      </c>
      <c s="30" t="s">
        <v>579</v>
      </c>
      <c s="31" t="s">
        <v>223</v>
      </c>
      <c s="32">
        <v>33</v>
      </c>
      <c s="33">
        <v>0</v>
      </c>
      <c s="34">
        <f>ROUND(ROUND(H429,2)*ROUND(G429,3),2)</f>
      </c>
      <c r="O429">
        <f>(I429*21)/100</f>
      </c>
      <c t="s">
        <v>23</v>
      </c>
    </row>
    <row r="430" spans="1:5" ht="12.75">
      <c r="A430" s="35" t="s">
        <v>50</v>
      </c>
      <c r="E430" s="36" t="s">
        <v>47</v>
      </c>
    </row>
    <row r="431" spans="1:5" ht="12.75">
      <c r="A431" s="37" t="s">
        <v>52</v>
      </c>
      <c r="E431" s="38" t="s">
        <v>580</v>
      </c>
    </row>
    <row r="432" spans="1:5" ht="51">
      <c r="A432" t="s">
        <v>54</v>
      </c>
      <c r="E432" s="36" t="s">
        <v>576</v>
      </c>
    </row>
    <row r="433" spans="1:16" ht="12.75">
      <c r="A433" s="25" t="s">
        <v>45</v>
      </c>
      <c s="29" t="s">
        <v>581</v>
      </c>
      <c s="29" t="s">
        <v>582</v>
      </c>
      <c s="25" t="s">
        <v>47</v>
      </c>
      <c s="30" t="s">
        <v>583</v>
      </c>
      <c s="31" t="s">
        <v>223</v>
      </c>
      <c s="32">
        <v>34</v>
      </c>
      <c s="33">
        <v>0</v>
      </c>
      <c s="34">
        <f>ROUND(ROUND(H433,2)*ROUND(G433,3),2)</f>
      </c>
      <c r="O433">
        <f>(I433*21)/100</f>
      </c>
      <c t="s">
        <v>23</v>
      </c>
    </row>
    <row r="434" spans="1:5" ht="12.75">
      <c r="A434" s="35" t="s">
        <v>50</v>
      </c>
      <c r="E434" s="36" t="s">
        <v>584</v>
      </c>
    </row>
    <row r="435" spans="1:5" ht="25.5">
      <c r="A435" s="37" t="s">
        <v>52</v>
      </c>
      <c r="E435" s="38" t="s">
        <v>585</v>
      </c>
    </row>
    <row r="436" spans="1:5" ht="51">
      <c r="A436" t="s">
        <v>54</v>
      </c>
      <c r="E436" s="36" t="s">
        <v>586</v>
      </c>
    </row>
    <row r="437" spans="1:16" ht="12.75">
      <c r="A437" s="25" t="s">
        <v>45</v>
      </c>
      <c s="29" t="s">
        <v>587</v>
      </c>
      <c s="29" t="s">
        <v>588</v>
      </c>
      <c s="25" t="s">
        <v>47</v>
      </c>
      <c s="30" t="s">
        <v>589</v>
      </c>
      <c s="31" t="s">
        <v>49</v>
      </c>
      <c s="32">
        <v>4.067</v>
      </c>
      <c s="33">
        <v>0</v>
      </c>
      <c s="34">
        <f>ROUND(ROUND(H437,2)*ROUND(G437,3),2)</f>
      </c>
      <c r="O437">
        <f>(I437*21)/100</f>
      </c>
      <c t="s">
        <v>23</v>
      </c>
    </row>
    <row r="438" spans="1:5" ht="12.75">
      <c r="A438" s="35" t="s">
        <v>50</v>
      </c>
      <c r="E438" s="36" t="s">
        <v>590</v>
      </c>
    </row>
    <row r="439" spans="1:5" ht="51">
      <c r="A439" s="37" t="s">
        <v>52</v>
      </c>
      <c r="E439" s="38" t="s">
        <v>591</v>
      </c>
    </row>
    <row r="440" spans="1:5" ht="25.5">
      <c r="A440" t="s">
        <v>54</v>
      </c>
      <c r="E440" s="36" t="s">
        <v>592</v>
      </c>
    </row>
    <row r="441" spans="1:16" ht="12.75">
      <c r="A441" s="25" t="s">
        <v>45</v>
      </c>
      <c s="29" t="s">
        <v>593</v>
      </c>
      <c s="29" t="s">
        <v>594</v>
      </c>
      <c s="25" t="s">
        <v>47</v>
      </c>
      <c s="30" t="s">
        <v>595</v>
      </c>
      <c s="31" t="s">
        <v>49</v>
      </c>
      <c s="32">
        <v>0.049</v>
      </c>
      <c s="33">
        <v>0</v>
      </c>
      <c s="34">
        <f>ROUND(ROUND(H441,2)*ROUND(G441,3),2)</f>
      </c>
      <c r="O441">
        <f>(I441*21)/100</f>
      </c>
      <c t="s">
        <v>23</v>
      </c>
    </row>
    <row r="442" spans="1:5" ht="12.75">
      <c r="A442" s="35" t="s">
        <v>50</v>
      </c>
      <c r="E442" s="36" t="s">
        <v>47</v>
      </c>
    </row>
    <row r="443" spans="1:5" ht="38.25">
      <c r="A443" s="37" t="s">
        <v>52</v>
      </c>
      <c r="E443" s="38" t="s">
        <v>596</v>
      </c>
    </row>
    <row r="444" spans="1:5" ht="38.25">
      <c r="A444" t="s">
        <v>54</v>
      </c>
      <c r="E444" s="36" t="s">
        <v>597</v>
      </c>
    </row>
    <row r="445" spans="1:16" ht="12.75">
      <c r="A445" s="25" t="s">
        <v>45</v>
      </c>
      <c s="29" t="s">
        <v>598</v>
      </c>
      <c s="29" t="s">
        <v>599</v>
      </c>
      <c s="25" t="s">
        <v>47</v>
      </c>
      <c s="30" t="s">
        <v>600</v>
      </c>
      <c s="31" t="s">
        <v>49</v>
      </c>
      <c s="32">
        <v>0.6</v>
      </c>
      <c s="33">
        <v>0</v>
      </c>
      <c s="34">
        <f>ROUND(ROUND(H445,2)*ROUND(G445,3),2)</f>
      </c>
      <c r="O445">
        <f>(I445*21)/100</f>
      </c>
      <c t="s">
        <v>23</v>
      </c>
    </row>
    <row r="446" spans="1:5" ht="12.75">
      <c r="A446" s="35" t="s">
        <v>50</v>
      </c>
      <c r="E446" s="36" t="s">
        <v>47</v>
      </c>
    </row>
    <row r="447" spans="1:5" ht="38.25">
      <c r="A447" s="37" t="s">
        <v>52</v>
      </c>
      <c r="E447" s="38" t="s">
        <v>601</v>
      </c>
    </row>
    <row r="448" spans="1:5" ht="63.75">
      <c r="A448" t="s">
        <v>54</v>
      </c>
      <c r="E448" s="36" t="s">
        <v>602</v>
      </c>
    </row>
    <row r="449" spans="1:16" ht="12.75">
      <c r="A449" s="25" t="s">
        <v>45</v>
      </c>
      <c s="29" t="s">
        <v>603</v>
      </c>
      <c s="29" t="s">
        <v>604</v>
      </c>
      <c s="25" t="s">
        <v>47</v>
      </c>
      <c s="30" t="s">
        <v>605</v>
      </c>
      <c s="31" t="s">
        <v>606</v>
      </c>
      <c s="32">
        <v>85.02</v>
      </c>
      <c s="33">
        <v>0</v>
      </c>
      <c s="34">
        <f>ROUND(ROUND(H449,2)*ROUND(G449,3),2)</f>
      </c>
      <c r="O449">
        <f>(I449*21)/100</f>
      </c>
      <c t="s">
        <v>23</v>
      </c>
    </row>
    <row r="450" spans="1:5" ht="12.75">
      <c r="A450" s="35" t="s">
        <v>50</v>
      </c>
      <c r="E450" s="36" t="s">
        <v>47</v>
      </c>
    </row>
    <row r="451" spans="1:5" ht="38.25">
      <c r="A451" s="37" t="s">
        <v>52</v>
      </c>
      <c r="E451" s="38" t="s">
        <v>607</v>
      </c>
    </row>
    <row r="452" spans="1:5" ht="357">
      <c r="A452" t="s">
        <v>54</v>
      </c>
      <c r="E452" s="36" t="s">
        <v>608</v>
      </c>
    </row>
    <row r="453" spans="1:16" ht="12.75">
      <c r="A453" s="25" t="s">
        <v>45</v>
      </c>
      <c s="29" t="s">
        <v>609</v>
      </c>
      <c s="29" t="s">
        <v>610</v>
      </c>
      <c s="25" t="s">
        <v>47</v>
      </c>
      <c s="30" t="s">
        <v>611</v>
      </c>
      <c s="31" t="s">
        <v>606</v>
      </c>
      <c s="32">
        <v>593.2</v>
      </c>
      <c s="33">
        <v>0</v>
      </c>
      <c s="34">
        <f>ROUND(ROUND(H453,2)*ROUND(G453,3),2)</f>
      </c>
      <c r="O453">
        <f>(I453*21)/100</f>
      </c>
      <c t="s">
        <v>23</v>
      </c>
    </row>
    <row r="454" spans="1:5" ht="12.75">
      <c r="A454" s="35" t="s">
        <v>50</v>
      </c>
      <c r="E454" s="36" t="s">
        <v>47</v>
      </c>
    </row>
    <row r="455" spans="1:5" ht="38.25">
      <c r="A455" s="37" t="s">
        <v>52</v>
      </c>
      <c r="E455" s="38" t="s">
        <v>612</v>
      </c>
    </row>
    <row r="456" spans="1:5" ht="357">
      <c r="A456" t="s">
        <v>54</v>
      </c>
      <c r="E456" s="36" t="s">
        <v>608</v>
      </c>
    </row>
    <row r="457" spans="1:16" ht="12.75">
      <c r="A457" s="25" t="s">
        <v>45</v>
      </c>
      <c s="29" t="s">
        <v>613</v>
      </c>
      <c s="29" t="s">
        <v>614</v>
      </c>
      <c s="25" t="s">
        <v>47</v>
      </c>
      <c s="30" t="s">
        <v>615</v>
      </c>
      <c s="31" t="s">
        <v>125</v>
      </c>
      <c s="32">
        <v>24</v>
      </c>
      <c s="33">
        <v>0</v>
      </c>
      <c s="34">
        <f>ROUND(ROUND(H457,2)*ROUND(G457,3),2)</f>
      </c>
      <c r="O457">
        <f>(I457*21)/100</f>
      </c>
      <c t="s">
        <v>23</v>
      </c>
    </row>
    <row r="458" spans="1:5" ht="12.75">
      <c r="A458" s="35" t="s">
        <v>50</v>
      </c>
      <c r="E458" s="36" t="s">
        <v>616</v>
      </c>
    </row>
    <row r="459" spans="1:5" ht="12.75">
      <c r="A459" s="37" t="s">
        <v>52</v>
      </c>
      <c r="E459" s="38" t="s">
        <v>617</v>
      </c>
    </row>
    <row r="460" spans="1:5" ht="267.75">
      <c r="A460" t="s">
        <v>54</v>
      </c>
      <c r="E460" s="36" t="s">
        <v>618</v>
      </c>
    </row>
    <row r="461" spans="1:16" ht="12.75">
      <c r="A461" s="25" t="s">
        <v>45</v>
      </c>
      <c s="29" t="s">
        <v>619</v>
      </c>
      <c s="29" t="s">
        <v>620</v>
      </c>
      <c s="25" t="s">
        <v>47</v>
      </c>
      <c s="30" t="s">
        <v>621</v>
      </c>
      <c s="31" t="s">
        <v>622</v>
      </c>
      <c s="32">
        <v>39.375</v>
      </c>
      <c s="33">
        <v>0</v>
      </c>
      <c s="34">
        <f>ROUND(ROUND(H461,2)*ROUND(G461,3),2)</f>
      </c>
      <c r="O461">
        <f>(I461*21)/100</f>
      </c>
      <c t="s">
        <v>23</v>
      </c>
    </row>
    <row r="462" spans="1:5" ht="25.5">
      <c r="A462" s="35" t="s">
        <v>50</v>
      </c>
      <c r="E462" s="36" t="s">
        <v>623</v>
      </c>
    </row>
    <row r="463" spans="1:5" ht="25.5">
      <c r="A463" s="37" t="s">
        <v>52</v>
      </c>
      <c r="E463" s="38" t="s">
        <v>624</v>
      </c>
    </row>
    <row r="464" spans="1:5" ht="25.5">
      <c r="A464" t="s">
        <v>54</v>
      </c>
      <c r="E464" s="36" t="s">
        <v>625</v>
      </c>
    </row>
    <row r="465" spans="1:16" ht="12.75">
      <c r="A465" s="25" t="s">
        <v>45</v>
      </c>
      <c s="29" t="s">
        <v>626</v>
      </c>
      <c s="29" t="s">
        <v>627</v>
      </c>
      <c s="25" t="s">
        <v>47</v>
      </c>
      <c s="30" t="s">
        <v>628</v>
      </c>
      <c s="31" t="s">
        <v>49</v>
      </c>
      <c s="32">
        <v>364.92</v>
      </c>
      <c s="33">
        <v>0</v>
      </c>
      <c s="34">
        <f>ROUND(ROUND(H465,2)*ROUND(G465,3),2)</f>
      </c>
      <c r="O465">
        <f>(I465*21)/100</f>
      </c>
      <c t="s">
        <v>23</v>
      </c>
    </row>
    <row r="466" spans="1:5" ht="12.75">
      <c r="A466" s="35" t="s">
        <v>50</v>
      </c>
      <c r="E466" s="36" t="s">
        <v>47</v>
      </c>
    </row>
    <row r="467" spans="1:5" ht="89.25">
      <c r="A467" s="37" t="s">
        <v>52</v>
      </c>
      <c r="E467" s="38" t="s">
        <v>629</v>
      </c>
    </row>
    <row r="468" spans="1:5" ht="102">
      <c r="A468" t="s">
        <v>54</v>
      </c>
      <c r="E468" s="36" t="s">
        <v>630</v>
      </c>
    </row>
    <row r="469" spans="1:16" ht="12.75">
      <c r="A469" s="25" t="s">
        <v>45</v>
      </c>
      <c s="29" t="s">
        <v>631</v>
      </c>
      <c s="29" t="s">
        <v>632</v>
      </c>
      <c s="25" t="s">
        <v>47</v>
      </c>
      <c s="30" t="s">
        <v>633</v>
      </c>
      <c s="31" t="s">
        <v>49</v>
      </c>
      <c s="32">
        <v>44.55</v>
      </c>
      <c s="33">
        <v>0</v>
      </c>
      <c s="34">
        <f>ROUND(ROUND(H469,2)*ROUND(G469,3),2)</f>
      </c>
      <c r="O469">
        <f>(I469*21)/100</f>
      </c>
      <c t="s">
        <v>23</v>
      </c>
    </row>
    <row r="470" spans="1:5" ht="12.75">
      <c r="A470" s="35" t="s">
        <v>50</v>
      </c>
      <c r="E470" s="36" t="s">
        <v>47</v>
      </c>
    </row>
    <row r="471" spans="1:5" ht="12.75">
      <c r="A471" s="37" t="s">
        <v>52</v>
      </c>
      <c r="E471" s="38" t="s">
        <v>634</v>
      </c>
    </row>
    <row r="472" spans="1:5" ht="102">
      <c r="A472" t="s">
        <v>54</v>
      </c>
      <c r="E472" s="36" t="s">
        <v>630</v>
      </c>
    </row>
    <row r="473" spans="1:16" ht="12.75">
      <c r="A473" s="25" t="s">
        <v>45</v>
      </c>
      <c s="29" t="s">
        <v>635</v>
      </c>
      <c s="29" t="s">
        <v>636</v>
      </c>
      <c s="25" t="s">
        <v>47</v>
      </c>
      <c s="30" t="s">
        <v>637</v>
      </c>
      <c s="31" t="s">
        <v>49</v>
      </c>
      <c s="32">
        <v>20.4</v>
      </c>
      <c s="33">
        <v>0</v>
      </c>
      <c s="34">
        <f>ROUND(ROUND(H473,2)*ROUND(G473,3),2)</f>
      </c>
      <c r="O473">
        <f>(I473*21)/100</f>
      </c>
      <c t="s">
        <v>23</v>
      </c>
    </row>
    <row r="474" spans="1:5" ht="12.75">
      <c r="A474" s="35" t="s">
        <v>50</v>
      </c>
      <c r="E474" s="36" t="s">
        <v>47</v>
      </c>
    </row>
    <row r="475" spans="1:5" ht="12.75">
      <c r="A475" s="37" t="s">
        <v>52</v>
      </c>
      <c r="E475" s="38" t="s">
        <v>638</v>
      </c>
    </row>
    <row r="476" spans="1:5" ht="102">
      <c r="A476" t="s">
        <v>54</v>
      </c>
      <c r="E476" s="36" t="s">
        <v>630</v>
      </c>
    </row>
    <row r="477" spans="1:16" ht="12.75">
      <c r="A477" s="25" t="s">
        <v>45</v>
      </c>
      <c s="29" t="s">
        <v>639</v>
      </c>
      <c s="29" t="s">
        <v>640</v>
      </c>
      <c s="25" t="s">
        <v>47</v>
      </c>
      <c s="30" t="s">
        <v>641</v>
      </c>
      <c s="31" t="s">
        <v>223</v>
      </c>
      <c s="32">
        <v>7</v>
      </c>
      <c s="33">
        <v>0</v>
      </c>
      <c s="34">
        <f>ROUND(ROUND(H477,2)*ROUND(G477,3),2)</f>
      </c>
      <c r="O477">
        <f>(I477*21)/100</f>
      </c>
      <c t="s">
        <v>23</v>
      </c>
    </row>
    <row r="478" spans="1:5" ht="12.75">
      <c r="A478" s="35" t="s">
        <v>50</v>
      </c>
      <c r="E478" s="36" t="s">
        <v>642</v>
      </c>
    </row>
    <row r="479" spans="1:5" ht="12.75">
      <c r="A479" s="37" t="s">
        <v>52</v>
      </c>
      <c r="E479" s="38" t="s">
        <v>643</v>
      </c>
    </row>
    <row r="480" spans="1:5" ht="89.25">
      <c r="A480" t="s">
        <v>54</v>
      </c>
      <c r="E480" s="36" t="s">
        <v>644</v>
      </c>
    </row>
    <row r="481" spans="1:16" ht="12.75">
      <c r="A481" s="25" t="s">
        <v>45</v>
      </c>
      <c s="29" t="s">
        <v>645</v>
      </c>
      <c s="29" t="s">
        <v>646</v>
      </c>
      <c s="25" t="s">
        <v>47</v>
      </c>
      <c s="30" t="s">
        <v>647</v>
      </c>
      <c s="31" t="s">
        <v>223</v>
      </c>
      <c s="32">
        <v>14</v>
      </c>
      <c s="33">
        <v>0</v>
      </c>
      <c s="34">
        <f>ROUND(ROUND(H481,2)*ROUND(G481,3),2)</f>
      </c>
      <c r="O481">
        <f>(I481*21)/100</f>
      </c>
      <c t="s">
        <v>23</v>
      </c>
    </row>
    <row r="482" spans="1:5" ht="12.75">
      <c r="A482" s="35" t="s">
        <v>50</v>
      </c>
      <c r="E482" s="36" t="s">
        <v>648</v>
      </c>
    </row>
    <row r="483" spans="1:5" ht="12.75">
      <c r="A483" s="37" t="s">
        <v>52</v>
      </c>
      <c r="E483" s="38" t="s">
        <v>649</v>
      </c>
    </row>
    <row r="484" spans="1:5" ht="89.25">
      <c r="A484" t="s">
        <v>54</v>
      </c>
      <c r="E484" s="36" t="s">
        <v>644</v>
      </c>
    </row>
    <row r="485" spans="1:16" ht="12.75">
      <c r="A485" s="25" t="s">
        <v>45</v>
      </c>
      <c s="29" t="s">
        <v>650</v>
      </c>
      <c s="29" t="s">
        <v>651</v>
      </c>
      <c s="25" t="s">
        <v>47</v>
      </c>
      <c s="30" t="s">
        <v>652</v>
      </c>
      <c s="31" t="s">
        <v>125</v>
      </c>
      <c s="32">
        <v>2</v>
      </c>
      <c s="33">
        <v>0</v>
      </c>
      <c s="34">
        <f>ROUND(ROUND(H485,2)*ROUND(G485,3),2)</f>
      </c>
      <c r="O485">
        <f>(I485*21)/100</f>
      </c>
      <c t="s">
        <v>23</v>
      </c>
    </row>
    <row r="486" spans="1:5" ht="12.75">
      <c r="A486" s="35" t="s">
        <v>50</v>
      </c>
      <c r="E486" s="36" t="s">
        <v>653</v>
      </c>
    </row>
    <row r="487" spans="1:5" ht="12.75">
      <c r="A487" s="37" t="s">
        <v>52</v>
      </c>
      <c r="E487" s="38" t="s">
        <v>654</v>
      </c>
    </row>
    <row r="488" spans="1:5" ht="76.5">
      <c r="A488" t="s">
        <v>54</v>
      </c>
      <c r="E488" s="36" t="s">
        <v>655</v>
      </c>
    </row>
    <row r="489" spans="1:16" ht="12.75">
      <c r="A489" s="25" t="s">
        <v>45</v>
      </c>
      <c s="29" t="s">
        <v>656</v>
      </c>
      <c s="29" t="s">
        <v>657</v>
      </c>
      <c s="25" t="s">
        <v>47</v>
      </c>
      <c s="30" t="s">
        <v>658</v>
      </c>
      <c s="31" t="s">
        <v>76</v>
      </c>
      <c s="32">
        <v>281.6</v>
      </c>
      <c s="33">
        <v>0</v>
      </c>
      <c s="34">
        <f>ROUND(ROUND(H489,2)*ROUND(G489,3),2)</f>
      </c>
      <c r="O489">
        <f>(I489*21)/100</f>
      </c>
      <c t="s">
        <v>23</v>
      </c>
    </row>
    <row r="490" spans="1:5" ht="12.75">
      <c r="A490" s="35" t="s">
        <v>50</v>
      </c>
      <c r="E490" s="36" t="s">
        <v>115</v>
      </c>
    </row>
    <row r="491" spans="1:5" ht="38.25">
      <c r="A491" s="37" t="s">
        <v>52</v>
      </c>
      <c r="E491" s="38" t="s">
        <v>659</v>
      </c>
    </row>
    <row r="492" spans="1:5" ht="76.5">
      <c r="A492" t="s">
        <v>54</v>
      </c>
      <c r="E492" s="36" t="s">
        <v>655</v>
      </c>
    </row>
  </sheetData>
  <sheetProtection password="9B31" sheet="1" objects="1" scenarios="1"/>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horizontalDpi="300" verticalDpi="300" orientation="portrait" paperSize="9"/>
  <drawing r:id="rId1"/>
</worksheet>
</file>

<file path=xl/worksheets/sheet3.xml><?xml version="1.0" encoding="utf-8"?>
<worksheet xmlns="http://schemas.openxmlformats.org/spreadsheetml/2006/main" xmlns:r="http://schemas.openxmlformats.org/officeDocument/2006/relationships">
  <sheetPr>
    <pageSetUpPr fitToPage="1"/>
  </sheetPr>
  <dimension ref="A1:R221"/>
  <sheetViews>
    <sheetView workbookViewId="0" topLeftCell="A1">
      <pane ySplit="7" topLeftCell="A8" activePane="bottomLeft" state="frozen"/>
      <selection pane="topLeft" activeCell="A1" sqref="A1"/>
      <selection pane="bottomLeft" activeCell="A8" sqref="A8"/>
    </sheetView>
  </sheetViews>
  <sheetFormatPr defaultColWidth="9.14285714285714" defaultRowHeight="12.75" customHeight="1"/>
  <cols>
    <col min="1" max="1" width="9.14285714285714" hidden="1" customWidth="1"/>
    <col min="2" max="2" width="11.7142857142857" customWidth="1"/>
    <col min="3" max="3" width="14.7142857142857" customWidth="1"/>
    <col min="4" max="4" width="9.71428571428571" customWidth="1"/>
    <col min="5" max="5" width="70.7142857142857" customWidth="1"/>
    <col min="6" max="6" width="11.7142857142857" customWidth="1"/>
    <col min="7" max="9" width="16.7142857142857" customWidth="1"/>
    <col min="15" max="18" width="9.14285714285714" hidden="1" customWidth="1"/>
  </cols>
  <sheetData>
    <row r="1" spans="1:16" ht="12.75" customHeight="1">
      <c r="A1" t="s">
        <v>11</v>
      </c>
      <c s="1"/>
      <c s="1"/>
      <c s="1"/>
      <c s="1" t="s">
        <v>0</v>
      </c>
      <c s="1"/>
      <c s="1"/>
      <c s="1"/>
      <c s="1"/>
      <c r="P1" t="s">
        <v>22</v>
      </c>
    </row>
    <row r="2" spans="2:16" ht="25" customHeight="1">
      <c r="B2" s="1"/>
      <c s="1"/>
      <c s="1"/>
      <c s="2" t="s">
        <v>13</v>
      </c>
      <c s="1"/>
      <c s="1"/>
      <c s="6"/>
      <c s="6"/>
      <c r="O2">
        <f>0+O8+O29+O98+O111+O140+O213</f>
      </c>
      <c t="s">
        <v>22</v>
      </c>
    </row>
    <row r="3" spans="1:16" ht="15" customHeight="1">
      <c r="A3" t="s">
        <v>12</v>
      </c>
      <c s="12" t="s">
        <v>14</v>
      </c>
      <c s="13" t="s">
        <v>15</v>
      </c>
      <c s="1"/>
      <c s="14" t="s">
        <v>16</v>
      </c>
      <c s="1"/>
      <c s="9"/>
      <c s="8" t="s">
        <v>660</v>
      </c>
      <c s="42">
        <f>0+I8+I29+I98+I111+I140+I213</f>
      </c>
      <c r="O3" t="s">
        <v>19</v>
      </c>
      <c t="s">
        <v>23</v>
      </c>
    </row>
    <row r="4" spans="1:16" ht="15" customHeight="1">
      <c r="A4" t="s">
        <v>17</v>
      </c>
      <c s="16" t="s">
        <v>18</v>
      </c>
      <c s="17" t="s">
        <v>660</v>
      </c>
      <c s="6"/>
      <c s="18" t="s">
        <v>661</v>
      </c>
      <c s="6"/>
      <c s="6"/>
      <c s="19"/>
      <c s="19"/>
      <c r="O4" t="s">
        <v>20</v>
      </c>
      <c t="s">
        <v>23</v>
      </c>
    </row>
    <row r="5" spans="1:16" ht="12.75" customHeight="1">
      <c r="A5" s="15" t="s">
        <v>26</v>
      </c>
      <c s="15" t="s">
        <v>28</v>
      </c>
      <c s="15" t="s">
        <v>30</v>
      </c>
      <c s="15" t="s">
        <v>31</v>
      </c>
      <c s="15" t="s">
        <v>32</v>
      </c>
      <c s="15" t="s">
        <v>34</v>
      </c>
      <c s="15" t="s">
        <v>36</v>
      </c>
      <c s="15" t="s">
        <v>38</v>
      </c>
      <c s="15"/>
      <c r="O5" t="s">
        <v>21</v>
      </c>
      <c t="s">
        <v>23</v>
      </c>
    </row>
    <row r="6" spans="1:9" ht="12.75" customHeight="1">
      <c r="A6" s="15"/>
      <c s="15"/>
      <c s="15"/>
      <c s="15"/>
      <c s="15"/>
      <c s="15"/>
      <c s="15"/>
      <c s="15" t="s">
        <v>39</v>
      </c>
      <c s="15" t="s">
        <v>41</v>
      </c>
    </row>
    <row r="7" spans="1:9" ht="12.75" customHeight="1">
      <c r="A7" s="15" t="s">
        <v>27</v>
      </c>
      <c s="15" t="s">
        <v>29</v>
      </c>
      <c s="15" t="s">
        <v>23</v>
      </c>
      <c s="15" t="s">
        <v>22</v>
      </c>
      <c s="15" t="s">
        <v>33</v>
      </c>
      <c s="15" t="s">
        <v>35</v>
      </c>
      <c s="15" t="s">
        <v>37</v>
      </c>
      <c s="15" t="s">
        <v>40</v>
      </c>
      <c s="15" t="s">
        <v>42</v>
      </c>
    </row>
    <row r="8" spans="1:18" ht="12.75" customHeight="1">
      <c r="A8" s="19" t="s">
        <v>43</v>
      </c>
      <c s="19"/>
      <c s="26" t="s">
        <v>27</v>
      </c>
      <c s="19"/>
      <c s="27" t="s">
        <v>44</v>
      </c>
      <c s="19"/>
      <c s="19"/>
      <c s="19"/>
      <c s="28">
        <f>0+Q8</f>
      </c>
      <c r="O8">
        <f>0+R8</f>
      </c>
      <c r="Q8">
        <f>0+I9+I13+I17+I21+I25</f>
      </c>
      <c>
        <f>0+O9+O13+O17+O21+O25</f>
      </c>
    </row>
    <row r="9" spans="1:16" ht="12.75">
      <c r="A9" s="25" t="s">
        <v>45</v>
      </c>
      <c s="29" t="s">
        <v>29</v>
      </c>
      <c s="29" t="s">
        <v>662</v>
      </c>
      <c s="25" t="s">
        <v>29</v>
      </c>
      <c s="30" t="s">
        <v>663</v>
      </c>
      <c s="31" t="s">
        <v>49</v>
      </c>
      <c s="32">
        <v>56.366</v>
      </c>
      <c s="33">
        <v>0</v>
      </c>
      <c s="34">
        <f>ROUND(ROUND(H9,2)*ROUND(G9,3),2)</f>
      </c>
      <c r="O9">
        <f>(I9*21)/100</f>
      </c>
      <c t="s">
        <v>23</v>
      </c>
    </row>
    <row r="10" spans="1:5" ht="12.75">
      <c r="A10" s="35" t="s">
        <v>50</v>
      </c>
      <c r="E10" s="36" t="s">
        <v>664</v>
      </c>
    </row>
    <row r="11" spans="1:5" ht="12.75">
      <c r="A11" s="37" t="s">
        <v>52</v>
      </c>
      <c r="E11" s="38" t="s">
        <v>665</v>
      </c>
    </row>
    <row r="12" spans="1:5" ht="25.5">
      <c r="A12" t="s">
        <v>54</v>
      </c>
      <c r="E12" s="36" t="s">
        <v>55</v>
      </c>
    </row>
    <row r="13" spans="1:16" ht="12.75">
      <c r="A13" s="25" t="s">
        <v>45</v>
      </c>
      <c s="29" t="s">
        <v>23</v>
      </c>
      <c s="29" t="s">
        <v>662</v>
      </c>
      <c s="25" t="s">
        <v>23</v>
      </c>
      <c s="30" t="s">
        <v>663</v>
      </c>
      <c s="31" t="s">
        <v>49</v>
      </c>
      <c s="32">
        <v>2.826</v>
      </c>
      <c s="33">
        <v>0</v>
      </c>
      <c s="34">
        <f>ROUND(ROUND(H13,2)*ROUND(G13,3),2)</f>
      </c>
      <c r="O13">
        <f>(I13*21)/100</f>
      </c>
      <c t="s">
        <v>23</v>
      </c>
    </row>
    <row r="14" spans="1:5" ht="12.75">
      <c r="A14" s="35" t="s">
        <v>50</v>
      </c>
      <c r="E14" s="36" t="s">
        <v>666</v>
      </c>
    </row>
    <row r="15" spans="1:5" ht="12.75">
      <c r="A15" s="37" t="s">
        <v>52</v>
      </c>
      <c r="E15" s="38" t="s">
        <v>667</v>
      </c>
    </row>
    <row r="16" spans="1:5" ht="25.5">
      <c r="A16" t="s">
        <v>54</v>
      </c>
      <c r="E16" s="36" t="s">
        <v>55</v>
      </c>
    </row>
    <row r="17" spans="1:16" ht="12.75">
      <c r="A17" s="25" t="s">
        <v>45</v>
      </c>
      <c s="29" t="s">
        <v>22</v>
      </c>
      <c s="29" t="s">
        <v>70</v>
      </c>
      <c s="25" t="s">
        <v>47</v>
      </c>
      <c s="30" t="s">
        <v>71</v>
      </c>
      <c s="31" t="s">
        <v>66</v>
      </c>
      <c s="32">
        <v>2</v>
      </c>
      <c s="33">
        <v>0</v>
      </c>
      <c s="34">
        <f>ROUND(ROUND(H17,2)*ROUND(G17,3),2)</f>
      </c>
      <c r="O17">
        <f>(I17*21)/100</f>
      </c>
      <c t="s">
        <v>23</v>
      </c>
    </row>
    <row r="18" spans="1:5" ht="25.5">
      <c r="A18" s="35" t="s">
        <v>50</v>
      </c>
      <c r="E18" s="36" t="s">
        <v>668</v>
      </c>
    </row>
    <row r="19" spans="1:5" ht="12.75">
      <c r="A19" s="37" t="s">
        <v>52</v>
      </c>
      <c r="E19" s="38" t="s">
        <v>47</v>
      </c>
    </row>
    <row r="20" spans="1:5" ht="12.75">
      <c r="A20" t="s">
        <v>54</v>
      </c>
      <c r="E20" s="36" t="s">
        <v>69</v>
      </c>
    </row>
    <row r="21" spans="1:16" ht="12.75">
      <c r="A21" s="25" t="s">
        <v>45</v>
      </c>
      <c s="29" t="s">
        <v>33</v>
      </c>
      <c s="29" t="s">
        <v>669</v>
      </c>
      <c s="25" t="s">
        <v>47</v>
      </c>
      <c s="30" t="s">
        <v>670</v>
      </c>
      <c s="31" t="s">
        <v>152</v>
      </c>
      <c s="32">
        <v>0.519</v>
      </c>
      <c s="33">
        <v>0</v>
      </c>
      <c s="34">
        <f>ROUND(ROUND(H21,2)*ROUND(G21,3),2)</f>
      </c>
      <c r="O21">
        <f>(I21*21)/100</f>
      </c>
      <c t="s">
        <v>23</v>
      </c>
    </row>
    <row r="22" spans="1:5" ht="12.75">
      <c r="A22" s="35" t="s">
        <v>50</v>
      </c>
      <c r="E22" s="36" t="s">
        <v>671</v>
      </c>
    </row>
    <row r="23" spans="1:5" ht="12.75">
      <c r="A23" s="37" t="s">
        <v>52</v>
      </c>
      <c r="E23" s="38" t="s">
        <v>47</v>
      </c>
    </row>
    <row r="24" spans="1:5" ht="12.75">
      <c r="A24" t="s">
        <v>54</v>
      </c>
      <c r="E24" s="36" t="s">
        <v>128</v>
      </c>
    </row>
    <row r="25" spans="1:16" ht="12.75">
      <c r="A25" s="25" t="s">
        <v>45</v>
      </c>
      <c s="29" t="s">
        <v>35</v>
      </c>
      <c s="29" t="s">
        <v>130</v>
      </c>
      <c s="25" t="s">
        <v>47</v>
      </c>
      <c s="30" t="s">
        <v>131</v>
      </c>
      <c s="31" t="s">
        <v>66</v>
      </c>
      <c s="32">
        <v>1</v>
      </c>
      <c s="33">
        <v>0</v>
      </c>
      <c s="34">
        <f>ROUND(ROUND(H25,2)*ROUND(G25,3),2)</f>
      </c>
      <c r="O25">
        <f>(I25*21)/100</f>
      </c>
      <c t="s">
        <v>23</v>
      </c>
    </row>
    <row r="26" spans="1:5" ht="12.75">
      <c r="A26" s="35" t="s">
        <v>50</v>
      </c>
      <c r="E26" s="36" t="s">
        <v>672</v>
      </c>
    </row>
    <row r="27" spans="1:5" ht="12.75">
      <c r="A27" s="37" t="s">
        <v>52</v>
      </c>
      <c r="E27" s="38" t="s">
        <v>47</v>
      </c>
    </row>
    <row r="28" spans="1:5" ht="12.75">
      <c r="A28" t="s">
        <v>54</v>
      </c>
      <c r="E28" s="36" t="s">
        <v>128</v>
      </c>
    </row>
    <row r="29" spans="1:18" ht="12.75" customHeight="1">
      <c r="A29" s="6" t="s">
        <v>43</v>
      </c>
      <c s="6"/>
      <c s="40" t="s">
        <v>29</v>
      </c>
      <c s="6"/>
      <c s="27" t="s">
        <v>183</v>
      </c>
      <c s="6"/>
      <c s="6"/>
      <c s="6"/>
      <c s="41">
        <f>0+Q29</f>
      </c>
      <c r="O29">
        <f>0+R29</f>
      </c>
      <c r="Q29">
        <f>0+I30+I34+I38+I42+I46+I50+I54+I58+I62+I66+I70+I74+I78+I82+I86+I90+I94</f>
      </c>
      <c>
        <f>0+O30+O34+O38+O42+O46+O50+O54+O58+O62+O66+O70+O74+O78+O82+O86+O90+O94</f>
      </c>
    </row>
    <row r="30" spans="1:16" ht="25.5">
      <c r="A30" s="25" t="s">
        <v>45</v>
      </c>
      <c s="29" t="s">
        <v>37</v>
      </c>
      <c s="29" t="s">
        <v>194</v>
      </c>
      <c s="25" t="s">
        <v>47</v>
      </c>
      <c s="30" t="s">
        <v>195</v>
      </c>
      <c s="31" t="s">
        <v>49</v>
      </c>
      <c s="32">
        <v>1.808</v>
      </c>
      <c s="33">
        <v>0</v>
      </c>
      <c s="34">
        <f>ROUND(ROUND(H30,2)*ROUND(G30,3),2)</f>
      </c>
      <c r="O30">
        <f>(I30*21)/100</f>
      </c>
      <c t="s">
        <v>23</v>
      </c>
    </row>
    <row r="31" spans="1:5" ht="12.75">
      <c r="A31" s="35" t="s">
        <v>50</v>
      </c>
      <c r="E31" s="36" t="s">
        <v>47</v>
      </c>
    </row>
    <row r="32" spans="1:5" ht="12.75">
      <c r="A32" s="37" t="s">
        <v>52</v>
      </c>
      <c r="E32" s="38" t="s">
        <v>673</v>
      </c>
    </row>
    <row r="33" spans="1:5" ht="63.75">
      <c r="A33" t="s">
        <v>54</v>
      </c>
      <c r="E33" s="36" t="s">
        <v>198</v>
      </c>
    </row>
    <row r="34" spans="1:16" ht="25.5">
      <c r="A34" s="25" t="s">
        <v>45</v>
      </c>
      <c s="29" t="s">
        <v>80</v>
      </c>
      <c s="29" t="s">
        <v>209</v>
      </c>
      <c s="25" t="s">
        <v>47</v>
      </c>
      <c s="30" t="s">
        <v>210</v>
      </c>
      <c s="31" t="s">
        <v>49</v>
      </c>
      <c s="32">
        <v>5.423</v>
      </c>
      <c s="33">
        <v>0</v>
      </c>
      <c s="34">
        <f>ROUND(ROUND(H34,2)*ROUND(G34,3),2)</f>
      </c>
      <c r="O34">
        <f>(I34*21)/100</f>
      </c>
      <c t="s">
        <v>23</v>
      </c>
    </row>
    <row r="35" spans="1:5" ht="12.75">
      <c r="A35" s="35" t="s">
        <v>50</v>
      </c>
      <c r="E35" s="36" t="s">
        <v>47</v>
      </c>
    </row>
    <row r="36" spans="1:5" ht="12.75">
      <c r="A36" s="37" t="s">
        <v>52</v>
      </c>
      <c r="E36" s="38" t="s">
        <v>674</v>
      </c>
    </row>
    <row r="37" spans="1:5" ht="63.75">
      <c r="A37" t="s">
        <v>54</v>
      </c>
      <c r="E37" s="36" t="s">
        <v>198</v>
      </c>
    </row>
    <row r="38" spans="1:16" ht="12.75">
      <c r="A38" s="25" t="s">
        <v>45</v>
      </c>
      <c s="29" t="s">
        <v>84</v>
      </c>
      <c s="29" t="s">
        <v>230</v>
      </c>
      <c s="25" t="s">
        <v>47</v>
      </c>
      <c s="30" t="s">
        <v>231</v>
      </c>
      <c s="31" t="s">
        <v>49</v>
      </c>
      <c s="32">
        <v>1.018</v>
      </c>
      <c s="33">
        <v>0</v>
      </c>
      <c s="34">
        <f>ROUND(ROUND(H38,2)*ROUND(G38,3),2)</f>
      </c>
      <c r="O38">
        <f>(I38*21)/100</f>
      </c>
      <c t="s">
        <v>23</v>
      </c>
    </row>
    <row r="39" spans="1:5" ht="12.75">
      <c r="A39" s="35" t="s">
        <v>50</v>
      </c>
      <c r="E39" s="36" t="s">
        <v>47</v>
      </c>
    </row>
    <row r="40" spans="1:5" ht="12.75">
      <c r="A40" s="37" t="s">
        <v>52</v>
      </c>
      <c r="E40" s="38" t="s">
        <v>675</v>
      </c>
    </row>
    <row r="41" spans="1:5" ht="63.75">
      <c r="A41" t="s">
        <v>54</v>
      </c>
      <c r="E41" s="36" t="s">
        <v>198</v>
      </c>
    </row>
    <row r="42" spans="1:16" ht="12.75">
      <c r="A42" s="25" t="s">
        <v>45</v>
      </c>
      <c s="29" t="s">
        <v>40</v>
      </c>
      <c s="29" t="s">
        <v>676</v>
      </c>
      <c s="25" t="s">
        <v>47</v>
      </c>
      <c s="30" t="s">
        <v>677</v>
      </c>
      <c s="31" t="s">
        <v>241</v>
      </c>
      <c s="32">
        <v>40</v>
      </c>
      <c s="33">
        <v>0</v>
      </c>
      <c s="34">
        <f>ROUND(ROUND(H42,2)*ROUND(G42,3),2)</f>
      </c>
      <c r="O42">
        <f>(I42*21)/100</f>
      </c>
      <c t="s">
        <v>23</v>
      </c>
    </row>
    <row r="43" spans="1:5" ht="12.75">
      <c r="A43" s="35" t="s">
        <v>50</v>
      </c>
      <c r="E43" s="36" t="s">
        <v>47</v>
      </c>
    </row>
    <row r="44" spans="1:5" ht="12.75">
      <c r="A44" s="37" t="s">
        <v>52</v>
      </c>
      <c r="E44" s="38" t="s">
        <v>47</v>
      </c>
    </row>
    <row r="45" spans="1:5" ht="38.25">
      <c r="A45" t="s">
        <v>54</v>
      </c>
      <c r="E45" s="36" t="s">
        <v>243</v>
      </c>
    </row>
    <row r="46" spans="1:16" ht="12.75">
      <c r="A46" s="25" t="s">
        <v>45</v>
      </c>
      <c s="29" t="s">
        <v>42</v>
      </c>
      <c s="29" t="s">
        <v>678</v>
      </c>
      <c s="25" t="s">
        <v>47</v>
      </c>
      <c s="30" t="s">
        <v>679</v>
      </c>
      <c s="31" t="s">
        <v>49</v>
      </c>
      <c s="32">
        <v>3.965</v>
      </c>
      <c s="33">
        <v>0</v>
      </c>
      <c s="34">
        <f>ROUND(ROUND(H46,2)*ROUND(G46,3),2)</f>
      </c>
      <c r="O46">
        <f>(I46*21)/100</f>
      </c>
      <c t="s">
        <v>23</v>
      </c>
    </row>
    <row r="47" spans="1:5" ht="12.75">
      <c r="A47" s="35" t="s">
        <v>50</v>
      </c>
      <c r="E47" s="36" t="s">
        <v>47</v>
      </c>
    </row>
    <row r="48" spans="1:5" ht="12.75">
      <c r="A48" s="37" t="s">
        <v>52</v>
      </c>
      <c r="E48" s="38" t="s">
        <v>680</v>
      </c>
    </row>
    <row r="49" spans="1:5" ht="38.25">
      <c r="A49" t="s">
        <v>54</v>
      </c>
      <c r="E49" s="36" t="s">
        <v>681</v>
      </c>
    </row>
    <row r="50" spans="1:16" ht="12.75">
      <c r="A50" s="25" t="s">
        <v>45</v>
      </c>
      <c s="29" t="s">
        <v>97</v>
      </c>
      <c s="29" t="s">
        <v>682</v>
      </c>
      <c s="25" t="s">
        <v>47</v>
      </c>
      <c s="30" t="s">
        <v>683</v>
      </c>
      <c s="31" t="s">
        <v>49</v>
      </c>
      <c s="32">
        <v>53.769</v>
      </c>
      <c s="33">
        <v>0</v>
      </c>
      <c s="34">
        <f>ROUND(ROUND(H50,2)*ROUND(G50,3),2)</f>
      </c>
      <c r="O50">
        <f>(I50*21)/100</f>
      </c>
      <c t="s">
        <v>23</v>
      </c>
    </row>
    <row r="51" spans="1:5" ht="12.75">
      <c r="A51" s="35" t="s">
        <v>50</v>
      </c>
      <c r="E51" s="36" t="s">
        <v>684</v>
      </c>
    </row>
    <row r="52" spans="1:5" ht="12.75">
      <c r="A52" s="37" t="s">
        <v>52</v>
      </c>
      <c r="E52" s="38" t="s">
        <v>685</v>
      </c>
    </row>
    <row r="53" spans="1:5" ht="306">
      <c r="A53" t="s">
        <v>54</v>
      </c>
      <c r="E53" s="36" t="s">
        <v>686</v>
      </c>
    </row>
    <row r="54" spans="1:16" ht="12.75">
      <c r="A54" s="25" t="s">
        <v>45</v>
      </c>
      <c s="29" t="s">
        <v>102</v>
      </c>
      <c s="29" t="s">
        <v>687</v>
      </c>
      <c s="25" t="s">
        <v>47</v>
      </c>
      <c s="30" t="s">
        <v>688</v>
      </c>
      <c s="31" t="s">
        <v>49</v>
      </c>
      <c s="32">
        <v>28.831</v>
      </c>
      <c s="33">
        <v>0</v>
      </c>
      <c s="34">
        <f>ROUND(ROUND(H54,2)*ROUND(G54,3),2)</f>
      </c>
      <c r="O54">
        <f>(I54*21)/100</f>
      </c>
      <c t="s">
        <v>23</v>
      </c>
    </row>
    <row r="55" spans="1:5" ht="12.75">
      <c r="A55" s="35" t="s">
        <v>50</v>
      </c>
      <c r="E55" s="36" t="s">
        <v>684</v>
      </c>
    </row>
    <row r="56" spans="1:5" ht="12.75">
      <c r="A56" s="37" t="s">
        <v>52</v>
      </c>
      <c r="E56" s="38" t="s">
        <v>689</v>
      </c>
    </row>
    <row r="57" spans="1:5" ht="306">
      <c r="A57" t="s">
        <v>54</v>
      </c>
      <c r="E57" s="36" t="s">
        <v>686</v>
      </c>
    </row>
    <row r="58" spans="1:16" ht="12.75">
      <c r="A58" s="25" t="s">
        <v>45</v>
      </c>
      <c s="29" t="s">
        <v>107</v>
      </c>
      <c s="29" t="s">
        <v>690</v>
      </c>
      <c s="25" t="s">
        <v>47</v>
      </c>
      <c s="30" t="s">
        <v>691</v>
      </c>
      <c s="31" t="s">
        <v>49</v>
      </c>
      <c s="32">
        <v>13.5</v>
      </c>
      <c s="33">
        <v>0</v>
      </c>
      <c s="34">
        <f>ROUND(ROUND(H58,2)*ROUND(G58,3),2)</f>
      </c>
      <c r="O58">
        <f>(I58*21)/100</f>
      </c>
      <c t="s">
        <v>23</v>
      </c>
    </row>
    <row r="59" spans="1:5" ht="12.75">
      <c r="A59" s="35" t="s">
        <v>50</v>
      </c>
      <c r="E59" s="36" t="s">
        <v>692</v>
      </c>
    </row>
    <row r="60" spans="1:5" ht="12.75">
      <c r="A60" s="37" t="s">
        <v>52</v>
      </c>
      <c r="E60" s="38" t="s">
        <v>693</v>
      </c>
    </row>
    <row r="61" spans="1:5" ht="318.75">
      <c r="A61" t="s">
        <v>54</v>
      </c>
      <c r="E61" s="36" t="s">
        <v>694</v>
      </c>
    </row>
    <row r="62" spans="1:16" ht="12.75">
      <c r="A62" s="25" t="s">
        <v>45</v>
      </c>
      <c s="29" t="s">
        <v>112</v>
      </c>
      <c s="29" t="s">
        <v>695</v>
      </c>
      <c s="25" t="s">
        <v>47</v>
      </c>
      <c s="30" t="s">
        <v>696</v>
      </c>
      <c s="31" t="s">
        <v>49</v>
      </c>
      <c s="32">
        <v>41.69</v>
      </c>
      <c s="33">
        <v>0</v>
      </c>
      <c s="34">
        <f>ROUND(ROUND(H62,2)*ROUND(G62,3),2)</f>
      </c>
      <c r="O62">
        <f>(I62*21)/100</f>
      </c>
      <c t="s">
        <v>23</v>
      </c>
    </row>
    <row r="63" spans="1:5" ht="12.75">
      <c r="A63" s="35" t="s">
        <v>50</v>
      </c>
      <c r="E63" s="36" t="s">
        <v>47</v>
      </c>
    </row>
    <row r="64" spans="1:5" ht="25.5">
      <c r="A64" s="37" t="s">
        <v>52</v>
      </c>
      <c r="E64" s="38" t="s">
        <v>697</v>
      </c>
    </row>
    <row r="65" spans="1:5" ht="318.75">
      <c r="A65" t="s">
        <v>54</v>
      </c>
      <c r="E65" s="36" t="s">
        <v>694</v>
      </c>
    </row>
    <row r="66" spans="1:16" ht="12.75">
      <c r="A66" s="25" t="s">
        <v>45</v>
      </c>
      <c s="29" t="s">
        <v>116</v>
      </c>
      <c s="29" t="s">
        <v>698</v>
      </c>
      <c s="25" t="s">
        <v>47</v>
      </c>
      <c s="30" t="s">
        <v>699</v>
      </c>
      <c s="31" t="s">
        <v>49</v>
      </c>
      <c s="32">
        <v>22.112</v>
      </c>
      <c s="33">
        <v>0</v>
      </c>
      <c s="34">
        <f>ROUND(ROUND(H66,2)*ROUND(G66,3),2)</f>
      </c>
      <c r="O66">
        <f>(I66*21)/100</f>
      </c>
      <c t="s">
        <v>23</v>
      </c>
    </row>
    <row r="67" spans="1:5" ht="12.75">
      <c r="A67" s="35" t="s">
        <v>50</v>
      </c>
      <c r="E67" s="36" t="s">
        <v>47</v>
      </c>
    </row>
    <row r="68" spans="1:5" ht="12.75">
      <c r="A68" s="37" t="s">
        <v>52</v>
      </c>
      <c r="E68" s="38" t="s">
        <v>700</v>
      </c>
    </row>
    <row r="69" spans="1:5" ht="318.75">
      <c r="A69" t="s">
        <v>54</v>
      </c>
      <c r="E69" s="36" t="s">
        <v>694</v>
      </c>
    </row>
    <row r="70" spans="1:16" ht="12.75">
      <c r="A70" s="25" t="s">
        <v>45</v>
      </c>
      <c s="29" t="s">
        <v>122</v>
      </c>
      <c s="29" t="s">
        <v>701</v>
      </c>
      <c s="25" t="s">
        <v>47</v>
      </c>
      <c s="30" t="s">
        <v>702</v>
      </c>
      <c s="31" t="s">
        <v>49</v>
      </c>
      <c s="32">
        <v>50.943</v>
      </c>
      <c s="33">
        <v>0</v>
      </c>
      <c s="34">
        <f>ROUND(ROUND(H70,2)*ROUND(G70,3),2)</f>
      </c>
      <c r="O70">
        <f>(I70*21)/100</f>
      </c>
      <c t="s">
        <v>23</v>
      </c>
    </row>
    <row r="71" spans="1:5" ht="12.75">
      <c r="A71" s="35" t="s">
        <v>50</v>
      </c>
      <c r="E71" s="36" t="s">
        <v>703</v>
      </c>
    </row>
    <row r="72" spans="1:5" ht="12.75">
      <c r="A72" s="37" t="s">
        <v>52</v>
      </c>
      <c r="E72" s="38" t="s">
        <v>704</v>
      </c>
    </row>
    <row r="73" spans="1:5" ht="191.25">
      <c r="A73" t="s">
        <v>54</v>
      </c>
      <c r="E73" s="36" t="s">
        <v>705</v>
      </c>
    </row>
    <row r="74" spans="1:16" ht="12.75">
      <c r="A74" s="25" t="s">
        <v>45</v>
      </c>
      <c s="29" t="s">
        <v>129</v>
      </c>
      <c s="29" t="s">
        <v>706</v>
      </c>
      <c s="25" t="s">
        <v>47</v>
      </c>
      <c s="30" t="s">
        <v>707</v>
      </c>
      <c s="31" t="s">
        <v>49</v>
      </c>
      <c s="32">
        <v>55.19</v>
      </c>
      <c s="33">
        <v>0</v>
      </c>
      <c s="34">
        <f>ROUND(ROUND(H74,2)*ROUND(G74,3),2)</f>
      </c>
      <c r="O74">
        <f>(I74*21)/100</f>
      </c>
      <c t="s">
        <v>23</v>
      </c>
    </row>
    <row r="75" spans="1:5" ht="12.75">
      <c r="A75" s="35" t="s">
        <v>50</v>
      </c>
      <c r="E75" s="36" t="s">
        <v>708</v>
      </c>
    </row>
    <row r="76" spans="1:5" ht="12.75">
      <c r="A76" s="37" t="s">
        <v>52</v>
      </c>
      <c r="E76" s="38" t="s">
        <v>709</v>
      </c>
    </row>
    <row r="77" spans="1:5" ht="229.5">
      <c r="A77" t="s">
        <v>54</v>
      </c>
      <c r="E77" s="36" t="s">
        <v>710</v>
      </c>
    </row>
    <row r="78" spans="1:16" ht="12.75">
      <c r="A78" s="25" t="s">
        <v>45</v>
      </c>
      <c s="29" t="s">
        <v>134</v>
      </c>
      <c s="29" t="s">
        <v>711</v>
      </c>
      <c s="25" t="s">
        <v>47</v>
      </c>
      <c s="30" t="s">
        <v>712</v>
      </c>
      <c s="31" t="s">
        <v>49</v>
      </c>
      <c s="32">
        <v>53.769</v>
      </c>
      <c s="33">
        <v>0</v>
      </c>
      <c s="34">
        <f>ROUND(ROUND(H78,2)*ROUND(G78,3),2)</f>
      </c>
      <c r="O78">
        <f>(I78*21)/100</f>
      </c>
      <c t="s">
        <v>23</v>
      </c>
    </row>
    <row r="79" spans="1:5" ht="12.75">
      <c r="A79" s="35" t="s">
        <v>50</v>
      </c>
      <c r="E79" s="36" t="s">
        <v>713</v>
      </c>
    </row>
    <row r="80" spans="1:5" ht="12.75">
      <c r="A80" s="37" t="s">
        <v>52</v>
      </c>
      <c r="E80" s="38" t="s">
        <v>47</v>
      </c>
    </row>
    <row r="81" spans="1:5" ht="204">
      <c r="A81" t="s">
        <v>54</v>
      </c>
      <c r="E81" s="36" t="s">
        <v>714</v>
      </c>
    </row>
    <row r="82" spans="1:16" ht="12.75">
      <c r="A82" s="25" t="s">
        <v>45</v>
      </c>
      <c s="29" t="s">
        <v>139</v>
      </c>
      <c s="29" t="s">
        <v>715</v>
      </c>
      <c s="25" t="s">
        <v>29</v>
      </c>
      <c s="30" t="s">
        <v>716</v>
      </c>
      <c s="31" t="s">
        <v>49</v>
      </c>
      <c s="32">
        <v>17.029</v>
      </c>
      <c s="33">
        <v>0</v>
      </c>
      <c s="34">
        <f>ROUND(ROUND(H82,2)*ROUND(G82,3),2)</f>
      </c>
      <c r="O82">
        <f>(I82*21)/100</f>
      </c>
      <c t="s">
        <v>23</v>
      </c>
    </row>
    <row r="83" spans="1:5" ht="12.75">
      <c r="A83" s="35" t="s">
        <v>50</v>
      </c>
      <c r="E83" s="36" t="s">
        <v>717</v>
      </c>
    </row>
    <row r="84" spans="1:5" ht="12.75">
      <c r="A84" s="37" t="s">
        <v>52</v>
      </c>
      <c r="E84" s="38" t="s">
        <v>718</v>
      </c>
    </row>
    <row r="85" spans="1:5" ht="293.25">
      <c r="A85" t="s">
        <v>54</v>
      </c>
      <c r="E85" s="36" t="s">
        <v>719</v>
      </c>
    </row>
    <row r="86" spans="1:16" ht="12.75">
      <c r="A86" s="25" t="s">
        <v>45</v>
      </c>
      <c s="29" t="s">
        <v>144</v>
      </c>
      <c s="29" t="s">
        <v>715</v>
      </c>
      <c s="25" t="s">
        <v>23</v>
      </c>
      <c s="30" t="s">
        <v>716</v>
      </c>
      <c s="31" t="s">
        <v>49</v>
      </c>
      <c s="32">
        <v>10.681</v>
      </c>
      <c s="33">
        <v>0</v>
      </c>
      <c s="34">
        <f>ROUND(ROUND(H86,2)*ROUND(G86,3),2)</f>
      </c>
      <c r="O86">
        <f>(I86*21)/100</f>
      </c>
      <c t="s">
        <v>23</v>
      </c>
    </row>
    <row r="87" spans="1:5" ht="12.75">
      <c r="A87" s="35" t="s">
        <v>50</v>
      </c>
      <c r="E87" s="36" t="s">
        <v>720</v>
      </c>
    </row>
    <row r="88" spans="1:5" ht="12.75">
      <c r="A88" s="37" t="s">
        <v>52</v>
      </c>
      <c r="E88" s="38" t="s">
        <v>721</v>
      </c>
    </row>
    <row r="89" spans="1:5" ht="293.25">
      <c r="A89" t="s">
        <v>54</v>
      </c>
      <c r="E89" s="36" t="s">
        <v>719</v>
      </c>
    </row>
    <row r="90" spans="1:16" ht="12.75">
      <c r="A90" s="25" t="s">
        <v>45</v>
      </c>
      <c s="29" t="s">
        <v>149</v>
      </c>
      <c s="29" t="s">
        <v>722</v>
      </c>
      <c s="25" t="s">
        <v>47</v>
      </c>
      <c s="30" t="s">
        <v>723</v>
      </c>
      <c s="31" t="s">
        <v>49</v>
      </c>
      <c s="32">
        <v>3.965</v>
      </c>
      <c s="33">
        <v>0</v>
      </c>
      <c s="34">
        <f>ROUND(ROUND(H90,2)*ROUND(G90,3),2)</f>
      </c>
      <c r="O90">
        <f>(I90*21)/100</f>
      </c>
      <c t="s">
        <v>23</v>
      </c>
    </row>
    <row r="91" spans="1:5" ht="12.75">
      <c r="A91" s="35" t="s">
        <v>50</v>
      </c>
      <c r="E91" s="36" t="s">
        <v>47</v>
      </c>
    </row>
    <row r="92" spans="1:5" ht="12.75">
      <c r="A92" s="37" t="s">
        <v>52</v>
      </c>
      <c r="E92" s="38" t="s">
        <v>680</v>
      </c>
    </row>
    <row r="93" spans="1:5" ht="38.25">
      <c r="A93" t="s">
        <v>54</v>
      </c>
      <c r="E93" s="36" t="s">
        <v>724</v>
      </c>
    </row>
    <row r="94" spans="1:16" ht="12.75">
      <c r="A94" s="25" t="s">
        <v>45</v>
      </c>
      <c s="29" t="s">
        <v>156</v>
      </c>
      <c s="29" t="s">
        <v>725</v>
      </c>
      <c s="25" t="s">
        <v>47</v>
      </c>
      <c s="30" t="s">
        <v>726</v>
      </c>
      <c s="31" t="s">
        <v>76</v>
      </c>
      <c s="32">
        <v>132.18</v>
      </c>
      <c s="33">
        <v>0</v>
      </c>
      <c s="34">
        <f>ROUND(ROUND(H94,2)*ROUND(G94,3),2)</f>
      </c>
      <c r="O94">
        <f>(I94*21)/100</f>
      </c>
      <c t="s">
        <v>23</v>
      </c>
    </row>
    <row r="95" spans="1:5" ht="12.75">
      <c r="A95" s="35" t="s">
        <v>50</v>
      </c>
      <c r="E95" s="36" t="s">
        <v>47</v>
      </c>
    </row>
    <row r="96" spans="1:5" ht="12.75">
      <c r="A96" s="37" t="s">
        <v>52</v>
      </c>
      <c r="E96" s="38" t="s">
        <v>727</v>
      </c>
    </row>
    <row r="97" spans="1:5" ht="25.5">
      <c r="A97" t="s">
        <v>54</v>
      </c>
      <c r="E97" s="36" t="s">
        <v>728</v>
      </c>
    </row>
    <row r="98" spans="1:18" ht="12.75" customHeight="1">
      <c r="A98" s="6" t="s">
        <v>43</v>
      </c>
      <c s="6"/>
      <c s="40" t="s">
        <v>33</v>
      </c>
      <c s="6"/>
      <c s="27" t="s">
        <v>361</v>
      </c>
      <c s="6"/>
      <c s="6"/>
      <c s="6"/>
      <c s="41">
        <f>0+Q98</f>
      </c>
      <c r="O98">
        <f>0+R98</f>
      </c>
      <c r="Q98">
        <f>0+I99+I103+I107</f>
      </c>
      <c>
        <f>0+O99+O103+O107</f>
      </c>
    </row>
    <row r="99" spans="1:16" ht="12.75">
      <c r="A99" s="25" t="s">
        <v>45</v>
      </c>
      <c s="29" t="s">
        <v>162</v>
      </c>
      <c s="29" t="s">
        <v>729</v>
      </c>
      <c s="25" t="s">
        <v>47</v>
      </c>
      <c s="30" t="s">
        <v>730</v>
      </c>
      <c s="31" t="s">
        <v>49</v>
      </c>
      <c s="32">
        <v>0.94</v>
      </c>
      <c s="33">
        <v>0</v>
      </c>
      <c s="34">
        <f>ROUND(ROUND(H99,2)*ROUND(G99,3),2)</f>
      </c>
      <c r="O99">
        <f>(I99*21)/100</f>
      </c>
      <c t="s">
        <v>23</v>
      </c>
    </row>
    <row r="100" spans="1:5" ht="12.75">
      <c r="A100" s="35" t="s">
        <v>50</v>
      </c>
      <c r="E100" s="36" t="s">
        <v>731</v>
      </c>
    </row>
    <row r="101" spans="1:5" ht="12.75">
      <c r="A101" s="37" t="s">
        <v>52</v>
      </c>
      <c r="E101" s="38" t="s">
        <v>732</v>
      </c>
    </row>
    <row r="102" spans="1:5" ht="38.25">
      <c r="A102" t="s">
        <v>54</v>
      </c>
      <c r="E102" s="36" t="s">
        <v>733</v>
      </c>
    </row>
    <row r="103" spans="1:16" ht="12.75">
      <c r="A103" s="25" t="s">
        <v>45</v>
      </c>
      <c s="29" t="s">
        <v>167</v>
      </c>
      <c s="29" t="s">
        <v>734</v>
      </c>
      <c s="25" t="s">
        <v>47</v>
      </c>
      <c s="30" t="s">
        <v>735</v>
      </c>
      <c s="31" t="s">
        <v>49</v>
      </c>
      <c s="32">
        <v>3.555</v>
      </c>
      <c s="33">
        <v>0</v>
      </c>
      <c s="34">
        <f>ROUND(ROUND(H103,2)*ROUND(G103,3),2)</f>
      </c>
      <c r="O103">
        <f>(I103*21)/100</f>
      </c>
      <c t="s">
        <v>23</v>
      </c>
    </row>
    <row r="104" spans="1:5" ht="12.75">
      <c r="A104" s="35" t="s">
        <v>50</v>
      </c>
      <c r="E104" s="36" t="s">
        <v>736</v>
      </c>
    </row>
    <row r="105" spans="1:5" ht="12.75">
      <c r="A105" s="37" t="s">
        <v>52</v>
      </c>
      <c r="E105" s="38" t="s">
        <v>737</v>
      </c>
    </row>
    <row r="106" spans="1:5" ht="38.25">
      <c r="A106" t="s">
        <v>54</v>
      </c>
      <c r="E106" s="36" t="s">
        <v>733</v>
      </c>
    </row>
    <row r="107" spans="1:16" ht="12.75">
      <c r="A107" s="25" t="s">
        <v>45</v>
      </c>
      <c s="29" t="s">
        <v>173</v>
      </c>
      <c s="29" t="s">
        <v>738</v>
      </c>
      <c s="25" t="s">
        <v>47</v>
      </c>
      <c s="30" t="s">
        <v>739</v>
      </c>
      <c s="31" t="s">
        <v>49</v>
      </c>
      <c s="32">
        <v>15.008</v>
      </c>
      <c s="33">
        <v>0</v>
      </c>
      <c s="34">
        <f>ROUND(ROUND(H107,2)*ROUND(G107,3),2)</f>
      </c>
      <c r="O107">
        <f>(I107*21)/100</f>
      </c>
      <c t="s">
        <v>23</v>
      </c>
    </row>
    <row r="108" spans="1:5" ht="12.75">
      <c r="A108" s="35" t="s">
        <v>50</v>
      </c>
      <c r="E108" s="36" t="s">
        <v>740</v>
      </c>
    </row>
    <row r="109" spans="1:5" ht="12.75">
      <c r="A109" s="37" t="s">
        <v>52</v>
      </c>
      <c r="E109" s="38" t="s">
        <v>741</v>
      </c>
    </row>
    <row r="110" spans="1:5" ht="51">
      <c r="A110" t="s">
        <v>54</v>
      </c>
      <c r="E110" s="36" t="s">
        <v>742</v>
      </c>
    </row>
    <row r="111" spans="1:18" ht="12.75" customHeight="1">
      <c r="A111" s="6" t="s">
        <v>43</v>
      </c>
      <c s="6"/>
      <c s="40" t="s">
        <v>35</v>
      </c>
      <c s="6"/>
      <c s="27" t="s">
        <v>428</v>
      </c>
      <c s="6"/>
      <c s="6"/>
      <c s="6"/>
      <c s="41">
        <f>0+Q111</f>
      </c>
      <c r="O111">
        <f>0+R111</f>
      </c>
      <c r="Q111">
        <f>0+I112+I116+I120+I124+I128+I132+I136</f>
      </c>
      <c>
        <f>0+O112+O116+O120+O124+O128+O132+O136</f>
      </c>
    </row>
    <row r="112" spans="1:16" ht="12.75">
      <c r="A112" s="25" t="s">
        <v>45</v>
      </c>
      <c s="29" t="s">
        <v>177</v>
      </c>
      <c s="29" t="s">
        <v>743</v>
      </c>
      <c s="25" t="s">
        <v>47</v>
      </c>
      <c s="30" t="s">
        <v>744</v>
      </c>
      <c s="31" t="s">
        <v>49</v>
      </c>
      <c s="32">
        <v>2.41</v>
      </c>
      <c s="33">
        <v>0</v>
      </c>
      <c s="34">
        <f>ROUND(ROUND(H112,2)*ROUND(G112,3),2)</f>
      </c>
      <c r="O112">
        <f>(I112*21)/100</f>
      </c>
      <c t="s">
        <v>23</v>
      </c>
    </row>
    <row r="113" spans="1:5" ht="12.75">
      <c r="A113" s="35" t="s">
        <v>50</v>
      </c>
      <c r="E113" s="36" t="s">
        <v>47</v>
      </c>
    </row>
    <row r="114" spans="1:5" ht="12.75">
      <c r="A114" s="37" t="s">
        <v>52</v>
      </c>
      <c r="E114" s="38" t="s">
        <v>745</v>
      </c>
    </row>
    <row r="115" spans="1:5" ht="51">
      <c r="A115" t="s">
        <v>54</v>
      </c>
      <c r="E115" s="36" t="s">
        <v>746</v>
      </c>
    </row>
    <row r="116" spans="1:16" ht="12.75">
      <c r="A116" s="25" t="s">
        <v>45</v>
      </c>
      <c s="29" t="s">
        <v>184</v>
      </c>
      <c s="29" t="s">
        <v>747</v>
      </c>
      <c s="25" t="s">
        <v>47</v>
      </c>
      <c s="30" t="s">
        <v>748</v>
      </c>
      <c s="31" t="s">
        <v>49</v>
      </c>
      <c s="32">
        <v>3.013</v>
      </c>
      <c s="33">
        <v>0</v>
      </c>
      <c s="34">
        <f>ROUND(ROUND(H116,2)*ROUND(G116,3),2)</f>
      </c>
      <c r="O116">
        <f>(I116*21)/100</f>
      </c>
      <c t="s">
        <v>23</v>
      </c>
    </row>
    <row r="117" spans="1:5" ht="12.75">
      <c r="A117" s="35" t="s">
        <v>50</v>
      </c>
      <c r="E117" s="36" t="s">
        <v>47</v>
      </c>
    </row>
    <row r="118" spans="1:5" ht="12.75">
      <c r="A118" s="37" t="s">
        <v>52</v>
      </c>
      <c r="E118" s="38" t="s">
        <v>749</v>
      </c>
    </row>
    <row r="119" spans="1:5" ht="51">
      <c r="A119" t="s">
        <v>54</v>
      </c>
      <c r="E119" s="36" t="s">
        <v>746</v>
      </c>
    </row>
    <row r="120" spans="1:16" ht="12.75">
      <c r="A120" s="25" t="s">
        <v>45</v>
      </c>
      <c s="29" t="s">
        <v>189</v>
      </c>
      <c s="29" t="s">
        <v>750</v>
      </c>
      <c s="25" t="s">
        <v>47</v>
      </c>
      <c s="30" t="s">
        <v>751</v>
      </c>
      <c s="31" t="s">
        <v>76</v>
      </c>
      <c s="32">
        <v>37.492</v>
      </c>
      <c s="33">
        <v>0</v>
      </c>
      <c s="34">
        <f>ROUND(ROUND(H120,2)*ROUND(G120,3),2)</f>
      </c>
      <c r="O120">
        <f>(I120*21)/100</f>
      </c>
      <c t="s">
        <v>23</v>
      </c>
    </row>
    <row r="121" spans="1:5" ht="12.75">
      <c r="A121" s="35" t="s">
        <v>50</v>
      </c>
      <c r="E121" s="36" t="s">
        <v>752</v>
      </c>
    </row>
    <row r="122" spans="1:5" ht="12.75">
      <c r="A122" s="37" t="s">
        <v>52</v>
      </c>
      <c r="E122" s="38" t="s">
        <v>753</v>
      </c>
    </row>
    <row r="123" spans="1:5" ht="102">
      <c r="A123" t="s">
        <v>54</v>
      </c>
      <c r="E123" s="36" t="s">
        <v>754</v>
      </c>
    </row>
    <row r="124" spans="1:16" ht="12.75">
      <c r="A124" s="25" t="s">
        <v>45</v>
      </c>
      <c s="29" t="s">
        <v>193</v>
      </c>
      <c s="29" t="s">
        <v>755</v>
      </c>
      <c s="25" t="s">
        <v>47</v>
      </c>
      <c s="30" t="s">
        <v>756</v>
      </c>
      <c s="31" t="s">
        <v>76</v>
      </c>
      <c s="32">
        <v>12.051</v>
      </c>
      <c s="33">
        <v>0</v>
      </c>
      <c s="34">
        <f>ROUND(ROUND(H124,2)*ROUND(G124,3),2)</f>
      </c>
      <c r="O124">
        <f>(I124*21)/100</f>
      </c>
      <c t="s">
        <v>23</v>
      </c>
    </row>
    <row r="125" spans="1:5" ht="12.75">
      <c r="A125" s="35" t="s">
        <v>50</v>
      </c>
      <c r="E125" s="36" t="s">
        <v>757</v>
      </c>
    </row>
    <row r="126" spans="1:5" ht="12.75">
      <c r="A126" s="37" t="s">
        <v>52</v>
      </c>
      <c r="E126" s="38" t="s">
        <v>758</v>
      </c>
    </row>
    <row r="127" spans="1:5" ht="102">
      <c r="A127" t="s">
        <v>54</v>
      </c>
      <c r="E127" s="36" t="s">
        <v>754</v>
      </c>
    </row>
    <row r="128" spans="1:16" ht="12.75">
      <c r="A128" s="25" t="s">
        <v>45</v>
      </c>
      <c s="29" t="s">
        <v>199</v>
      </c>
      <c s="29" t="s">
        <v>759</v>
      </c>
      <c s="25" t="s">
        <v>47</v>
      </c>
      <c s="30" t="s">
        <v>760</v>
      </c>
      <c s="31" t="s">
        <v>49</v>
      </c>
      <c s="32">
        <v>1.018</v>
      </c>
      <c s="33">
        <v>0</v>
      </c>
      <c s="34">
        <f>ROUND(ROUND(H128,2)*ROUND(G128,3),2)</f>
      </c>
      <c r="O128">
        <f>(I128*21)/100</f>
      </c>
      <c t="s">
        <v>23</v>
      </c>
    </row>
    <row r="129" spans="1:5" ht="12.75">
      <c r="A129" s="35" t="s">
        <v>50</v>
      </c>
      <c r="E129" s="36" t="s">
        <v>761</v>
      </c>
    </row>
    <row r="130" spans="1:5" ht="12.75">
      <c r="A130" s="37" t="s">
        <v>52</v>
      </c>
      <c r="E130" s="38" t="s">
        <v>675</v>
      </c>
    </row>
    <row r="131" spans="1:5" ht="204">
      <c r="A131" t="s">
        <v>54</v>
      </c>
      <c r="E131" s="36" t="s">
        <v>762</v>
      </c>
    </row>
    <row r="132" spans="1:16" ht="12.75">
      <c r="A132" s="25" t="s">
        <v>45</v>
      </c>
      <c s="29" t="s">
        <v>204</v>
      </c>
      <c s="29" t="s">
        <v>763</v>
      </c>
      <c s="25" t="s">
        <v>47</v>
      </c>
      <c s="30" t="s">
        <v>764</v>
      </c>
      <c s="31" t="s">
        <v>49</v>
      </c>
      <c s="32">
        <v>0.723</v>
      </c>
      <c s="33">
        <v>0</v>
      </c>
      <c s="34">
        <f>ROUND(ROUND(H132,2)*ROUND(G132,3),2)</f>
      </c>
      <c r="O132">
        <f>(I132*21)/100</f>
      </c>
      <c t="s">
        <v>23</v>
      </c>
    </row>
    <row r="133" spans="1:5" ht="12.75">
      <c r="A133" s="35" t="s">
        <v>50</v>
      </c>
      <c r="E133" s="36" t="s">
        <v>765</v>
      </c>
    </row>
    <row r="134" spans="1:5" ht="12.75">
      <c r="A134" s="37" t="s">
        <v>52</v>
      </c>
      <c r="E134" s="38" t="s">
        <v>766</v>
      </c>
    </row>
    <row r="135" spans="1:5" ht="204">
      <c r="A135" t="s">
        <v>54</v>
      </c>
      <c r="E135" s="36" t="s">
        <v>762</v>
      </c>
    </row>
    <row r="136" spans="1:16" ht="12.75">
      <c r="A136" s="25" t="s">
        <v>45</v>
      </c>
      <c s="29" t="s">
        <v>208</v>
      </c>
      <c s="29" t="s">
        <v>767</v>
      </c>
      <c s="25" t="s">
        <v>47</v>
      </c>
      <c s="30" t="s">
        <v>768</v>
      </c>
      <c s="31" t="s">
        <v>49</v>
      </c>
      <c s="32">
        <v>1.085</v>
      </c>
      <c s="33">
        <v>0</v>
      </c>
      <c s="34">
        <f>ROUND(ROUND(H136,2)*ROUND(G136,3),2)</f>
      </c>
      <c r="O136">
        <f>(I136*21)/100</f>
      </c>
      <c t="s">
        <v>23</v>
      </c>
    </row>
    <row r="137" spans="1:5" ht="12.75">
      <c r="A137" s="35" t="s">
        <v>50</v>
      </c>
      <c r="E137" s="36" t="s">
        <v>769</v>
      </c>
    </row>
    <row r="138" spans="1:5" ht="12.75">
      <c r="A138" s="37" t="s">
        <v>52</v>
      </c>
      <c r="E138" s="38" t="s">
        <v>770</v>
      </c>
    </row>
    <row r="139" spans="1:5" ht="204">
      <c r="A139" t="s">
        <v>54</v>
      </c>
      <c r="E139" s="36" t="s">
        <v>762</v>
      </c>
    </row>
    <row r="140" spans="1:18" ht="12.75" customHeight="1">
      <c r="A140" s="6" t="s">
        <v>43</v>
      </c>
      <c s="6"/>
      <c s="40" t="s">
        <v>84</v>
      </c>
      <c s="6"/>
      <c s="27" t="s">
        <v>514</v>
      </c>
      <c s="6"/>
      <c s="6"/>
      <c s="6"/>
      <c s="41">
        <f>0+Q140</f>
      </c>
      <c r="O140">
        <f>0+R140</f>
      </c>
      <c r="Q140">
        <f>0+I141+I145+I149+I153+I157+I161+I165+I169+I173+I177+I181+I185+I189+I193+I197+I201+I205+I209</f>
      </c>
      <c>
        <f>0+O141+O145+O149+O153+O157+O161+O165+O169+O173+O177+O181+O185+O189+O193+O197+O201+O205+O209</f>
      </c>
    </row>
    <row r="141" spans="1:16" ht="12.75">
      <c r="A141" s="25" t="s">
        <v>45</v>
      </c>
      <c s="29" t="s">
        <v>212</v>
      </c>
      <c s="29" t="s">
        <v>771</v>
      </c>
      <c s="25" t="s">
        <v>47</v>
      </c>
      <c s="30" t="s">
        <v>772</v>
      </c>
      <c s="31" t="s">
        <v>223</v>
      </c>
      <c s="32">
        <v>51.93</v>
      </c>
      <c s="33">
        <v>0</v>
      </c>
      <c s="34">
        <f>ROUND(ROUND(H141,2)*ROUND(G141,3),2)</f>
      </c>
      <c r="O141">
        <f>(I141*21)/100</f>
      </c>
      <c t="s">
        <v>23</v>
      </c>
    </row>
    <row r="142" spans="1:5" ht="191.25">
      <c r="A142" s="35" t="s">
        <v>50</v>
      </c>
      <c r="E142" s="36" t="s">
        <v>773</v>
      </c>
    </row>
    <row r="143" spans="1:5" ht="12.75">
      <c r="A143" s="37" t="s">
        <v>52</v>
      </c>
      <c r="E143" s="38" t="s">
        <v>47</v>
      </c>
    </row>
    <row r="144" spans="1:5" ht="255">
      <c r="A144" t="s">
        <v>54</v>
      </c>
      <c r="E144" s="36" t="s">
        <v>774</v>
      </c>
    </row>
    <row r="145" spans="1:16" ht="12.75">
      <c r="A145" s="25" t="s">
        <v>45</v>
      </c>
      <c s="29" t="s">
        <v>216</v>
      </c>
      <c s="29" t="s">
        <v>775</v>
      </c>
      <c s="25" t="s">
        <v>776</v>
      </c>
      <c s="30" t="s">
        <v>777</v>
      </c>
      <c s="31" t="s">
        <v>125</v>
      </c>
      <c s="32">
        <v>1</v>
      </c>
      <c s="33">
        <v>0</v>
      </c>
      <c s="34">
        <f>ROUND(ROUND(H145,2)*ROUND(G145,3),2)</f>
      </c>
      <c r="O145">
        <f>(I145*21)/100</f>
      </c>
      <c t="s">
        <v>23</v>
      </c>
    </row>
    <row r="146" spans="1:5" ht="12.75">
      <c r="A146" s="35" t="s">
        <v>50</v>
      </c>
      <c r="E146" s="36" t="s">
        <v>778</v>
      </c>
    </row>
    <row r="147" spans="1:5" ht="12.75">
      <c r="A147" s="37" t="s">
        <v>52</v>
      </c>
      <c r="E147" s="38" t="s">
        <v>47</v>
      </c>
    </row>
    <row r="148" spans="1:5" ht="255">
      <c r="A148" t="s">
        <v>54</v>
      </c>
      <c r="E148" s="36" t="s">
        <v>774</v>
      </c>
    </row>
    <row r="149" spans="1:16" ht="12.75">
      <c r="A149" s="25" t="s">
        <v>45</v>
      </c>
      <c s="29" t="s">
        <v>220</v>
      </c>
      <c s="29" t="s">
        <v>779</v>
      </c>
      <c s="25" t="s">
        <v>776</v>
      </c>
      <c s="30" t="s">
        <v>780</v>
      </c>
      <c s="31" t="s">
        <v>125</v>
      </c>
      <c s="32">
        <v>2</v>
      </c>
      <c s="33">
        <v>0</v>
      </c>
      <c s="34">
        <f>ROUND(ROUND(H149,2)*ROUND(G149,3),2)</f>
      </c>
      <c r="O149">
        <f>(I149*21)/100</f>
      </c>
      <c t="s">
        <v>23</v>
      </c>
    </row>
    <row r="150" spans="1:5" ht="25.5">
      <c r="A150" s="35" t="s">
        <v>50</v>
      </c>
      <c r="E150" s="36" t="s">
        <v>781</v>
      </c>
    </row>
    <row r="151" spans="1:5" ht="12.75">
      <c r="A151" s="37" t="s">
        <v>52</v>
      </c>
      <c r="E151" s="38" t="s">
        <v>47</v>
      </c>
    </row>
    <row r="152" spans="1:5" ht="255">
      <c r="A152" t="s">
        <v>54</v>
      </c>
      <c r="E152" s="36" t="s">
        <v>774</v>
      </c>
    </row>
    <row r="153" spans="1:16" ht="12.75">
      <c r="A153" s="25" t="s">
        <v>45</v>
      </c>
      <c s="29" t="s">
        <v>225</v>
      </c>
      <c s="29" t="s">
        <v>782</v>
      </c>
      <c s="25" t="s">
        <v>47</v>
      </c>
      <c s="30" t="s">
        <v>783</v>
      </c>
      <c s="31" t="s">
        <v>223</v>
      </c>
      <c s="32">
        <v>13.43</v>
      </c>
      <c s="33">
        <v>0</v>
      </c>
      <c s="34">
        <f>ROUND(ROUND(H153,2)*ROUND(G153,3),2)</f>
      </c>
      <c r="O153">
        <f>(I153*21)/100</f>
      </c>
      <c t="s">
        <v>23</v>
      </c>
    </row>
    <row r="154" spans="1:5" ht="63.75">
      <c r="A154" s="35" t="s">
        <v>50</v>
      </c>
      <c r="E154" s="36" t="s">
        <v>784</v>
      </c>
    </row>
    <row r="155" spans="1:5" ht="12.75">
      <c r="A155" s="37" t="s">
        <v>52</v>
      </c>
      <c r="E155" s="38" t="s">
        <v>47</v>
      </c>
    </row>
    <row r="156" spans="1:5" ht="51">
      <c r="A156" t="s">
        <v>54</v>
      </c>
      <c r="E156" s="36" t="s">
        <v>785</v>
      </c>
    </row>
    <row r="157" spans="1:16" ht="12.75">
      <c r="A157" s="25" t="s">
        <v>45</v>
      </c>
      <c s="29" t="s">
        <v>229</v>
      </c>
      <c s="29" t="s">
        <v>786</v>
      </c>
      <c s="25" t="s">
        <v>47</v>
      </c>
      <c s="30" t="s">
        <v>787</v>
      </c>
      <c s="31" t="s">
        <v>223</v>
      </c>
      <c s="32">
        <v>13.43</v>
      </c>
      <c s="33">
        <v>0</v>
      </c>
      <c s="34">
        <f>ROUND(ROUND(H157,2)*ROUND(G157,3),2)</f>
      </c>
      <c r="O157">
        <f>(I157*21)/100</f>
      </c>
      <c t="s">
        <v>23</v>
      </c>
    </row>
    <row r="158" spans="1:5" ht="12.75">
      <c r="A158" s="35" t="s">
        <v>50</v>
      </c>
      <c r="E158" s="36" t="s">
        <v>788</v>
      </c>
    </row>
    <row r="159" spans="1:5" ht="12.75">
      <c r="A159" s="37" t="s">
        <v>52</v>
      </c>
      <c r="E159" s="38" t="s">
        <v>47</v>
      </c>
    </row>
    <row r="160" spans="1:5" ht="255">
      <c r="A160" t="s">
        <v>54</v>
      </c>
      <c r="E160" s="36" t="s">
        <v>789</v>
      </c>
    </row>
    <row r="161" spans="1:16" ht="12.75">
      <c r="A161" s="25" t="s">
        <v>45</v>
      </c>
      <c s="29" t="s">
        <v>233</v>
      </c>
      <c s="29" t="s">
        <v>790</v>
      </c>
      <c s="25" t="s">
        <v>47</v>
      </c>
      <c s="30" t="s">
        <v>791</v>
      </c>
      <c s="31" t="s">
        <v>125</v>
      </c>
      <c s="32">
        <v>1</v>
      </c>
      <c s="33">
        <v>0</v>
      </c>
      <c s="34">
        <f>ROUND(ROUND(H161,2)*ROUND(G161,3),2)</f>
      </c>
      <c r="O161">
        <f>(I161*21)/100</f>
      </c>
      <c t="s">
        <v>23</v>
      </c>
    </row>
    <row r="162" spans="1:5" ht="12.75">
      <c r="A162" s="35" t="s">
        <v>50</v>
      </c>
      <c r="E162" s="36" t="s">
        <v>792</v>
      </c>
    </row>
    <row r="163" spans="1:5" ht="12.75">
      <c r="A163" s="37" t="s">
        <v>52</v>
      </c>
      <c r="E163" s="38" t="s">
        <v>47</v>
      </c>
    </row>
    <row r="164" spans="1:5" ht="25.5">
      <c r="A164" t="s">
        <v>54</v>
      </c>
      <c r="E164" s="36" t="s">
        <v>793</v>
      </c>
    </row>
    <row r="165" spans="1:16" ht="12.75">
      <c r="A165" s="25" t="s">
        <v>45</v>
      </c>
      <c s="29" t="s">
        <v>238</v>
      </c>
      <c s="29" t="s">
        <v>794</v>
      </c>
      <c s="25" t="s">
        <v>47</v>
      </c>
      <c s="30" t="s">
        <v>795</v>
      </c>
      <c s="31" t="s">
        <v>125</v>
      </c>
      <c s="32">
        <v>4</v>
      </c>
      <c s="33">
        <v>0</v>
      </c>
      <c s="34">
        <f>ROUND(ROUND(H165,2)*ROUND(G165,3),2)</f>
      </c>
      <c r="O165">
        <f>(I165*21)/100</f>
      </c>
      <c t="s">
        <v>23</v>
      </c>
    </row>
    <row r="166" spans="1:5" ht="12.75">
      <c r="A166" s="35" t="s">
        <v>50</v>
      </c>
      <c r="E166" s="36" t="s">
        <v>796</v>
      </c>
    </row>
    <row r="167" spans="1:5" ht="12.75">
      <c r="A167" s="37" t="s">
        <v>52</v>
      </c>
      <c r="E167" s="38" t="s">
        <v>47</v>
      </c>
    </row>
    <row r="168" spans="1:5" ht="25.5">
      <c r="A168" t="s">
        <v>54</v>
      </c>
      <c r="E168" s="36" t="s">
        <v>793</v>
      </c>
    </row>
    <row r="169" spans="1:16" ht="12.75">
      <c r="A169" s="25" t="s">
        <v>45</v>
      </c>
      <c s="29" t="s">
        <v>244</v>
      </c>
      <c s="29" t="s">
        <v>797</v>
      </c>
      <c s="25" t="s">
        <v>47</v>
      </c>
      <c s="30" t="s">
        <v>798</v>
      </c>
      <c s="31" t="s">
        <v>125</v>
      </c>
      <c s="32">
        <v>1</v>
      </c>
      <c s="33">
        <v>0</v>
      </c>
      <c s="34">
        <f>ROUND(ROUND(H169,2)*ROUND(G169,3),2)</f>
      </c>
      <c r="O169">
        <f>(I169*21)/100</f>
      </c>
      <c t="s">
        <v>23</v>
      </c>
    </row>
    <row r="170" spans="1:5" ht="12.75">
      <c r="A170" s="35" t="s">
        <v>50</v>
      </c>
      <c r="E170" s="36" t="s">
        <v>799</v>
      </c>
    </row>
    <row r="171" spans="1:5" ht="12.75">
      <c r="A171" s="37" t="s">
        <v>52</v>
      </c>
      <c r="E171" s="38" t="s">
        <v>47</v>
      </c>
    </row>
    <row r="172" spans="1:5" ht="25.5">
      <c r="A172" t="s">
        <v>54</v>
      </c>
      <c r="E172" s="36" t="s">
        <v>793</v>
      </c>
    </row>
    <row r="173" spans="1:16" ht="12.75">
      <c r="A173" s="25" t="s">
        <v>45</v>
      </c>
      <c s="29" t="s">
        <v>250</v>
      </c>
      <c s="29" t="s">
        <v>800</v>
      </c>
      <c s="25" t="s">
        <v>47</v>
      </c>
      <c s="30" t="s">
        <v>801</v>
      </c>
      <c s="31" t="s">
        <v>125</v>
      </c>
      <c s="32">
        <v>1</v>
      </c>
      <c s="33">
        <v>0</v>
      </c>
      <c s="34">
        <f>ROUND(ROUND(H173,2)*ROUND(G173,3),2)</f>
      </c>
      <c r="O173">
        <f>(I173*21)/100</f>
      </c>
      <c t="s">
        <v>23</v>
      </c>
    </row>
    <row r="174" spans="1:5" ht="12.75">
      <c r="A174" s="35" t="s">
        <v>50</v>
      </c>
      <c r="E174" s="36" t="s">
        <v>802</v>
      </c>
    </row>
    <row r="175" spans="1:5" ht="12.75">
      <c r="A175" s="37" t="s">
        <v>52</v>
      </c>
      <c r="E175" s="38" t="s">
        <v>47</v>
      </c>
    </row>
    <row r="176" spans="1:5" ht="25.5">
      <c r="A176" t="s">
        <v>54</v>
      </c>
      <c r="E176" s="36" t="s">
        <v>793</v>
      </c>
    </row>
    <row r="177" spans="1:16" ht="12.75">
      <c r="A177" s="25" t="s">
        <v>45</v>
      </c>
      <c s="29" t="s">
        <v>255</v>
      </c>
      <c s="29" t="s">
        <v>803</v>
      </c>
      <c s="25" t="s">
        <v>47</v>
      </c>
      <c s="30" t="s">
        <v>804</v>
      </c>
      <c s="31" t="s">
        <v>125</v>
      </c>
      <c s="32">
        <v>4</v>
      </c>
      <c s="33">
        <v>0</v>
      </c>
      <c s="34">
        <f>ROUND(ROUND(H177,2)*ROUND(G177,3),2)</f>
      </c>
      <c r="O177">
        <f>(I177*21)/100</f>
      </c>
      <c t="s">
        <v>23</v>
      </c>
    </row>
    <row r="178" spans="1:5" ht="12.75">
      <c r="A178" s="35" t="s">
        <v>50</v>
      </c>
      <c r="E178" s="36" t="s">
        <v>805</v>
      </c>
    </row>
    <row r="179" spans="1:5" ht="12.75">
      <c r="A179" s="37" t="s">
        <v>52</v>
      </c>
      <c r="E179" s="38" t="s">
        <v>47</v>
      </c>
    </row>
    <row r="180" spans="1:5" ht="25.5">
      <c r="A180" t="s">
        <v>54</v>
      </c>
      <c r="E180" s="36" t="s">
        <v>793</v>
      </c>
    </row>
    <row r="181" spans="1:16" ht="12.75">
      <c r="A181" s="25" t="s">
        <v>45</v>
      </c>
      <c s="29" t="s">
        <v>260</v>
      </c>
      <c s="29" t="s">
        <v>806</v>
      </c>
      <c s="25" t="s">
        <v>47</v>
      </c>
      <c s="30" t="s">
        <v>807</v>
      </c>
      <c s="31" t="s">
        <v>125</v>
      </c>
      <c s="32">
        <v>1</v>
      </c>
      <c s="33">
        <v>0</v>
      </c>
      <c s="34">
        <f>ROUND(ROUND(H181,2)*ROUND(G181,3),2)</f>
      </c>
      <c r="O181">
        <f>(I181*21)/100</f>
      </c>
      <c t="s">
        <v>23</v>
      </c>
    </row>
    <row r="182" spans="1:5" ht="12.75">
      <c r="A182" s="35" t="s">
        <v>50</v>
      </c>
      <c r="E182" s="36" t="s">
        <v>808</v>
      </c>
    </row>
    <row r="183" spans="1:5" ht="12.75">
      <c r="A183" s="37" t="s">
        <v>52</v>
      </c>
      <c r="E183" s="38" t="s">
        <v>47</v>
      </c>
    </row>
    <row r="184" spans="1:5" ht="12.75">
      <c r="A184" t="s">
        <v>54</v>
      </c>
      <c r="E184" s="36" t="s">
        <v>809</v>
      </c>
    </row>
    <row r="185" spans="1:16" ht="12.75">
      <c r="A185" s="25" t="s">
        <v>45</v>
      </c>
      <c s="29" t="s">
        <v>264</v>
      </c>
      <c s="29" t="s">
        <v>810</v>
      </c>
      <c s="25" t="s">
        <v>47</v>
      </c>
      <c s="30" t="s">
        <v>811</v>
      </c>
      <c s="31" t="s">
        <v>49</v>
      </c>
      <c s="32">
        <v>11.44</v>
      </c>
      <c s="33">
        <v>0</v>
      </c>
      <c s="34">
        <f>ROUND(ROUND(H185,2)*ROUND(G185,3),2)</f>
      </c>
      <c r="O185">
        <f>(I185*21)/100</f>
      </c>
      <c t="s">
        <v>23</v>
      </c>
    </row>
    <row r="186" spans="1:5" ht="12.75">
      <c r="A186" s="35" t="s">
        <v>50</v>
      </c>
      <c r="E186" s="36" t="s">
        <v>812</v>
      </c>
    </row>
    <row r="187" spans="1:5" ht="12.75">
      <c r="A187" s="37" t="s">
        <v>52</v>
      </c>
      <c r="E187" s="38" t="s">
        <v>813</v>
      </c>
    </row>
    <row r="188" spans="1:5" ht="38.25">
      <c r="A188" t="s">
        <v>54</v>
      </c>
      <c r="E188" s="36" t="s">
        <v>814</v>
      </c>
    </row>
    <row r="189" spans="1:16" ht="12.75">
      <c r="A189" s="25" t="s">
        <v>45</v>
      </c>
      <c s="29" t="s">
        <v>269</v>
      </c>
      <c s="29" t="s">
        <v>815</v>
      </c>
      <c s="25" t="s">
        <v>47</v>
      </c>
      <c s="30" t="s">
        <v>816</v>
      </c>
      <c s="31" t="s">
        <v>223</v>
      </c>
      <c s="32">
        <v>55</v>
      </c>
      <c s="33">
        <v>0</v>
      </c>
      <c s="34">
        <f>ROUND(ROUND(H189,2)*ROUND(G189,3),2)</f>
      </c>
      <c r="O189">
        <f>(I189*21)/100</f>
      </c>
      <c t="s">
        <v>23</v>
      </c>
    </row>
    <row r="190" spans="1:5" ht="12.75">
      <c r="A190" s="35" t="s">
        <v>50</v>
      </c>
      <c r="E190" s="36" t="s">
        <v>817</v>
      </c>
    </row>
    <row r="191" spans="1:5" ht="12.75">
      <c r="A191" s="37" t="s">
        <v>52</v>
      </c>
      <c r="E191" s="38" t="s">
        <v>47</v>
      </c>
    </row>
    <row r="192" spans="1:5" ht="51">
      <c r="A192" t="s">
        <v>54</v>
      </c>
      <c r="E192" s="36" t="s">
        <v>818</v>
      </c>
    </row>
    <row r="193" spans="1:16" ht="12.75">
      <c r="A193" s="25" t="s">
        <v>45</v>
      </c>
      <c s="29" t="s">
        <v>273</v>
      </c>
      <c s="29" t="s">
        <v>819</v>
      </c>
      <c s="25" t="s">
        <v>47</v>
      </c>
      <c s="30" t="s">
        <v>820</v>
      </c>
      <c s="31" t="s">
        <v>223</v>
      </c>
      <c s="32">
        <v>55</v>
      </c>
      <c s="33">
        <v>0</v>
      </c>
      <c s="34">
        <f>ROUND(ROUND(H193,2)*ROUND(G193,3),2)</f>
      </c>
      <c r="O193">
        <f>(I193*21)/100</f>
      </c>
      <c t="s">
        <v>23</v>
      </c>
    </row>
    <row r="194" spans="1:5" ht="12.75">
      <c r="A194" s="35" t="s">
        <v>50</v>
      </c>
      <c r="E194" s="36" t="s">
        <v>47</v>
      </c>
    </row>
    <row r="195" spans="1:5" ht="12.75">
      <c r="A195" s="37" t="s">
        <v>52</v>
      </c>
      <c r="E195" s="38" t="s">
        <v>47</v>
      </c>
    </row>
    <row r="196" spans="1:5" ht="38.25">
      <c r="A196" t="s">
        <v>54</v>
      </c>
      <c r="E196" s="36" t="s">
        <v>814</v>
      </c>
    </row>
    <row r="197" spans="1:16" ht="12.75">
      <c r="A197" s="25" t="s">
        <v>45</v>
      </c>
      <c s="29" t="s">
        <v>279</v>
      </c>
      <c s="29" t="s">
        <v>821</v>
      </c>
      <c s="25" t="s">
        <v>47</v>
      </c>
      <c s="30" t="s">
        <v>822</v>
      </c>
      <c s="31" t="s">
        <v>125</v>
      </c>
      <c s="32">
        <v>1</v>
      </c>
      <c s="33">
        <v>0</v>
      </c>
      <c s="34">
        <f>ROUND(ROUND(H197,2)*ROUND(G197,3),2)</f>
      </c>
      <c r="O197">
        <f>(I197*21)/100</f>
      </c>
      <c t="s">
        <v>23</v>
      </c>
    </row>
    <row r="198" spans="1:5" ht="12.75">
      <c r="A198" s="35" t="s">
        <v>50</v>
      </c>
      <c r="E198" s="36" t="s">
        <v>823</v>
      </c>
    </row>
    <row r="199" spans="1:5" ht="12.75">
      <c r="A199" s="37" t="s">
        <v>52</v>
      </c>
      <c r="E199" s="38" t="s">
        <v>47</v>
      </c>
    </row>
    <row r="200" spans="1:5" ht="51">
      <c r="A200" t="s">
        <v>54</v>
      </c>
      <c r="E200" s="36" t="s">
        <v>824</v>
      </c>
    </row>
    <row r="201" spans="1:16" ht="12.75">
      <c r="A201" s="25" t="s">
        <v>45</v>
      </c>
      <c s="29" t="s">
        <v>285</v>
      </c>
      <c s="29" t="s">
        <v>825</v>
      </c>
      <c s="25" t="s">
        <v>47</v>
      </c>
      <c s="30" t="s">
        <v>826</v>
      </c>
      <c s="31" t="s">
        <v>125</v>
      </c>
      <c s="32">
        <v>2</v>
      </c>
      <c s="33">
        <v>0</v>
      </c>
      <c s="34">
        <f>ROUND(ROUND(H201,2)*ROUND(G201,3),2)</f>
      </c>
      <c r="O201">
        <f>(I201*21)/100</f>
      </c>
      <c t="s">
        <v>23</v>
      </c>
    </row>
    <row r="202" spans="1:5" ht="12.75">
      <c r="A202" s="35" t="s">
        <v>50</v>
      </c>
      <c r="E202" s="36" t="s">
        <v>823</v>
      </c>
    </row>
    <row r="203" spans="1:5" ht="12.75">
      <c r="A203" s="37" t="s">
        <v>52</v>
      </c>
      <c r="E203" s="38" t="s">
        <v>47</v>
      </c>
    </row>
    <row r="204" spans="1:5" ht="51">
      <c r="A204" t="s">
        <v>54</v>
      </c>
      <c r="E204" s="36" t="s">
        <v>824</v>
      </c>
    </row>
    <row r="205" spans="1:16" ht="12.75">
      <c r="A205" s="25" t="s">
        <v>45</v>
      </c>
      <c s="29" t="s">
        <v>291</v>
      </c>
      <c s="29" t="s">
        <v>827</v>
      </c>
      <c s="25" t="s">
        <v>47</v>
      </c>
      <c s="30" t="s">
        <v>828</v>
      </c>
      <c s="31" t="s">
        <v>223</v>
      </c>
      <c s="32">
        <v>51.93</v>
      </c>
      <c s="33">
        <v>0</v>
      </c>
      <c s="34">
        <f>ROUND(ROUND(H205,2)*ROUND(G205,3),2)</f>
      </c>
      <c r="O205">
        <f>(I205*21)/100</f>
      </c>
      <c t="s">
        <v>23</v>
      </c>
    </row>
    <row r="206" spans="1:5" ht="12.75">
      <c r="A206" s="35" t="s">
        <v>50</v>
      </c>
      <c r="E206" s="36" t="s">
        <v>47</v>
      </c>
    </row>
    <row r="207" spans="1:5" ht="12.75">
      <c r="A207" s="37" t="s">
        <v>52</v>
      </c>
      <c r="E207" s="38" t="s">
        <v>47</v>
      </c>
    </row>
    <row r="208" spans="1:5" ht="51">
      <c r="A208" t="s">
        <v>54</v>
      </c>
      <c r="E208" s="36" t="s">
        <v>829</v>
      </c>
    </row>
    <row r="209" spans="1:16" ht="12.75">
      <c r="A209" s="25" t="s">
        <v>45</v>
      </c>
      <c s="29" t="s">
        <v>297</v>
      </c>
      <c s="29" t="s">
        <v>830</v>
      </c>
      <c s="25" t="s">
        <v>47</v>
      </c>
      <c s="30" t="s">
        <v>831</v>
      </c>
      <c s="31" t="s">
        <v>223</v>
      </c>
      <c s="32">
        <v>51.93</v>
      </c>
      <c s="33">
        <v>0</v>
      </c>
      <c s="34">
        <f>ROUND(ROUND(H209,2)*ROUND(G209,3),2)</f>
      </c>
      <c r="O209">
        <f>(I209*21)/100</f>
      </c>
      <c t="s">
        <v>23</v>
      </c>
    </row>
    <row r="210" spans="1:5" ht="12.75">
      <c r="A210" s="35" t="s">
        <v>50</v>
      </c>
      <c r="E210" s="36" t="s">
        <v>47</v>
      </c>
    </row>
    <row r="211" spans="1:5" ht="12.75">
      <c r="A211" s="37" t="s">
        <v>52</v>
      </c>
      <c r="E211" s="38" t="s">
        <v>47</v>
      </c>
    </row>
    <row r="212" spans="1:5" ht="25.5">
      <c r="A212" t="s">
        <v>54</v>
      </c>
      <c r="E212" s="36" t="s">
        <v>832</v>
      </c>
    </row>
    <row r="213" spans="1:18" ht="12.75" customHeight="1">
      <c r="A213" s="6" t="s">
        <v>43</v>
      </c>
      <c s="6"/>
      <c s="40" t="s">
        <v>40</v>
      </c>
      <c s="6"/>
      <c s="27" t="s">
        <v>531</v>
      </c>
      <c s="6"/>
      <c s="6"/>
      <c s="6"/>
      <c s="41">
        <f>0+Q213</f>
      </c>
      <c r="O213">
        <f>0+R213</f>
      </c>
      <c r="Q213">
        <f>0+I214+I218</f>
      </c>
      <c>
        <f>0+O214+O218</f>
      </c>
    </row>
    <row r="214" spans="1:16" ht="12.75">
      <c r="A214" s="25" t="s">
        <v>45</v>
      </c>
      <c s="29" t="s">
        <v>303</v>
      </c>
      <c s="29" t="s">
        <v>833</v>
      </c>
      <c s="25" t="s">
        <v>47</v>
      </c>
      <c s="30" t="s">
        <v>834</v>
      </c>
      <c s="31" t="s">
        <v>223</v>
      </c>
      <c s="32">
        <v>28.58</v>
      </c>
      <c s="33">
        <v>0</v>
      </c>
      <c s="34">
        <f>ROUND(ROUND(H214,2)*ROUND(G214,3),2)</f>
      </c>
      <c r="O214">
        <f>(I214*21)/100</f>
      </c>
      <c t="s">
        <v>23</v>
      </c>
    </row>
    <row r="215" spans="1:5" ht="12.75">
      <c r="A215" s="35" t="s">
        <v>50</v>
      </c>
      <c r="E215" s="36" t="s">
        <v>47</v>
      </c>
    </row>
    <row r="216" spans="1:5" ht="12.75">
      <c r="A216" s="37" t="s">
        <v>52</v>
      </c>
      <c r="E216" s="38" t="s">
        <v>835</v>
      </c>
    </row>
    <row r="217" spans="1:5" ht="25.5">
      <c r="A217" t="s">
        <v>54</v>
      </c>
      <c r="E217" s="36" t="s">
        <v>836</v>
      </c>
    </row>
    <row r="218" spans="1:16" ht="12.75">
      <c r="A218" s="25" t="s">
        <v>45</v>
      </c>
      <c s="29" t="s">
        <v>307</v>
      </c>
      <c s="29" t="s">
        <v>837</v>
      </c>
      <c s="25" t="s">
        <v>47</v>
      </c>
      <c s="30" t="s">
        <v>838</v>
      </c>
      <c s="31" t="s">
        <v>223</v>
      </c>
      <c s="32">
        <v>53</v>
      </c>
      <c s="33">
        <v>0</v>
      </c>
      <c s="34">
        <f>ROUND(ROUND(H218,2)*ROUND(G218,3),2)</f>
      </c>
      <c r="O218">
        <f>(I218*21)/100</f>
      </c>
      <c t="s">
        <v>23</v>
      </c>
    </row>
    <row r="219" spans="1:5" ht="12.75">
      <c r="A219" s="35" t="s">
        <v>50</v>
      </c>
      <c r="E219" s="36" t="s">
        <v>839</v>
      </c>
    </row>
    <row r="220" spans="1:5" ht="12.75">
      <c r="A220" s="37" t="s">
        <v>52</v>
      </c>
      <c r="E220" s="38" t="s">
        <v>47</v>
      </c>
    </row>
    <row r="221" spans="1:5" ht="76.5">
      <c r="A221" t="s">
        <v>54</v>
      </c>
      <c r="E221" s="36" t="s">
        <v>840</v>
      </c>
    </row>
  </sheetData>
  <sheetProtection password="9B31" sheet="1" objects="1" scenarios="1"/>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horizontalDpi="300" verticalDpi="300" orientation="portrait" paperSize="9"/>
  <drawing r:id="rId1"/>
</worksheet>
</file>

<file path=xl/worksheets/sheet4.xml><?xml version="1.0" encoding="utf-8"?>
<worksheet xmlns="http://schemas.openxmlformats.org/spreadsheetml/2006/main" xmlns:r="http://schemas.openxmlformats.org/officeDocument/2006/relationships">
  <sheetPr>
    <pageSetUpPr fitToPage="1"/>
  </sheetPr>
  <dimension ref="A1:R128"/>
  <sheetViews>
    <sheetView workbookViewId="0" topLeftCell="A1">
      <pane ySplit="7" topLeftCell="A8" activePane="bottomLeft" state="frozen"/>
      <selection pane="topLeft" activeCell="A1" sqref="A1"/>
      <selection pane="bottomLeft" activeCell="A8" sqref="A8"/>
    </sheetView>
  </sheetViews>
  <sheetFormatPr defaultColWidth="9.14285714285714" defaultRowHeight="12.75" customHeight="1"/>
  <cols>
    <col min="1" max="1" width="9.14285714285714" hidden="1" customWidth="1"/>
    <col min="2" max="2" width="11.7142857142857" customWidth="1"/>
    <col min="3" max="3" width="14.7142857142857" customWidth="1"/>
    <col min="4" max="4" width="9.71428571428571" customWidth="1"/>
    <col min="5" max="5" width="70.7142857142857" customWidth="1"/>
    <col min="6" max="6" width="11.7142857142857" customWidth="1"/>
    <col min="7" max="9" width="16.7142857142857" customWidth="1"/>
    <col min="15" max="18" width="9.14285714285714" hidden="1" customWidth="1"/>
  </cols>
  <sheetData>
    <row r="1" spans="1:16" ht="12.75" customHeight="1">
      <c r="A1" t="s">
        <v>11</v>
      </c>
      <c s="1"/>
      <c s="1"/>
      <c s="1"/>
      <c s="1" t="s">
        <v>0</v>
      </c>
      <c s="1"/>
      <c s="1"/>
      <c s="1"/>
      <c s="1"/>
      <c r="P1" t="s">
        <v>22</v>
      </c>
    </row>
    <row r="2" spans="2:16" ht="25" customHeight="1">
      <c r="B2" s="1"/>
      <c s="1"/>
      <c s="1"/>
      <c s="2" t="s">
        <v>13</v>
      </c>
      <c s="1"/>
      <c s="1"/>
      <c s="6"/>
      <c s="6"/>
      <c r="O2">
        <f>0+O8+O105+O110+O115+O128</f>
      </c>
      <c t="s">
        <v>22</v>
      </c>
    </row>
    <row r="3" spans="1:16" ht="15" customHeight="1">
      <c r="A3" t="s">
        <v>12</v>
      </c>
      <c s="12" t="s">
        <v>14</v>
      </c>
      <c s="13" t="s">
        <v>15</v>
      </c>
      <c s="1"/>
      <c s="14" t="s">
        <v>16</v>
      </c>
      <c s="1"/>
      <c s="9"/>
      <c s="8" t="s">
        <v>841</v>
      </c>
      <c s="42">
        <f>0+I8+I105+I110+I115+I128</f>
      </c>
      <c r="O3" t="s">
        <v>19</v>
      </c>
      <c t="s">
        <v>23</v>
      </c>
    </row>
    <row r="4" spans="1:16" ht="15" customHeight="1">
      <c r="A4" t="s">
        <v>17</v>
      </c>
      <c s="16" t="s">
        <v>18</v>
      </c>
      <c s="17" t="s">
        <v>841</v>
      </c>
      <c s="6"/>
      <c s="18" t="s">
        <v>842</v>
      </c>
      <c s="6"/>
      <c s="6"/>
      <c s="19"/>
      <c s="19"/>
      <c r="O4" t="s">
        <v>20</v>
      </c>
      <c t="s">
        <v>23</v>
      </c>
    </row>
    <row r="5" spans="1:16" ht="12.75" customHeight="1">
      <c r="A5" s="15" t="s">
        <v>26</v>
      </c>
      <c s="15" t="s">
        <v>28</v>
      </c>
      <c s="15" t="s">
        <v>30</v>
      </c>
      <c s="15" t="s">
        <v>31</v>
      </c>
      <c s="15" t="s">
        <v>32</v>
      </c>
      <c s="15" t="s">
        <v>34</v>
      </c>
      <c s="15" t="s">
        <v>36</v>
      </c>
      <c s="15" t="s">
        <v>38</v>
      </c>
      <c s="15"/>
      <c r="O5" t="s">
        <v>21</v>
      </c>
      <c t="s">
        <v>23</v>
      </c>
    </row>
    <row r="6" spans="1:9" ht="12.75" customHeight="1">
      <c r="A6" s="15"/>
      <c s="15"/>
      <c s="15"/>
      <c s="15"/>
      <c s="15"/>
      <c s="15"/>
      <c s="15"/>
      <c s="15" t="s">
        <v>39</v>
      </c>
      <c s="15" t="s">
        <v>41</v>
      </c>
    </row>
    <row r="7" spans="1:9" ht="12.75" customHeight="1">
      <c r="A7" s="15" t="s">
        <v>27</v>
      </c>
      <c s="15" t="s">
        <v>29</v>
      </c>
      <c s="15" t="s">
        <v>23</v>
      </c>
      <c s="15" t="s">
        <v>22</v>
      </c>
      <c s="15" t="s">
        <v>33</v>
      </c>
      <c s="15" t="s">
        <v>35</v>
      </c>
      <c s="15" t="s">
        <v>37</v>
      </c>
      <c s="15" t="s">
        <v>40</v>
      </c>
      <c s="15" t="s">
        <v>42</v>
      </c>
    </row>
    <row r="8" spans="1:18" ht="12.75" customHeight="1">
      <c r="A8" s="19" t="s">
        <v>43</v>
      </c>
      <c s="19"/>
      <c s="26" t="s">
        <v>843</v>
      </c>
      <c s="19"/>
      <c s="27" t="s">
        <v>844</v>
      </c>
      <c s="19"/>
      <c s="19"/>
      <c s="19"/>
      <c s="28">
        <f>0+Q8</f>
      </c>
      <c r="O8">
        <f>0+R8</f>
      </c>
      <c r="Q8">
        <f>0+I9+I13+I17+I21+I25+I29+I33+I37+I41+I45+I49+I53+I57+I61+I65+I69+I73+I77+I81+I85+I89+I93+I97+I101</f>
      </c>
      <c>
        <f>0+O9+O13+O17+O21+O25+O29+O33+O37+O41+O45+O49+O53+O57+O61+O65+O69+O73+O77+O81+O85+O89+O93+O97+O101</f>
      </c>
    </row>
    <row r="9" spans="1:16" ht="12.75">
      <c r="A9" s="25" t="s">
        <v>45</v>
      </c>
      <c s="29" t="s">
        <v>29</v>
      </c>
      <c s="29" t="s">
        <v>845</v>
      </c>
      <c s="25" t="s">
        <v>47</v>
      </c>
      <c s="30" t="s">
        <v>846</v>
      </c>
      <c s="31" t="s">
        <v>241</v>
      </c>
      <c s="32">
        <v>25</v>
      </c>
      <c s="33">
        <v>0</v>
      </c>
      <c s="34">
        <f>ROUND(ROUND(H9,2)*ROUND(G9,3),2)</f>
      </c>
      <c r="O9">
        <f>(I9*21)/100</f>
      </c>
      <c t="s">
        <v>23</v>
      </c>
    </row>
    <row r="10" spans="1:5" ht="25.5">
      <c r="A10" s="35" t="s">
        <v>50</v>
      </c>
      <c r="E10" s="36" t="s">
        <v>847</v>
      </c>
    </row>
    <row r="11" spans="1:5" ht="12.75">
      <c r="A11" s="37" t="s">
        <v>52</v>
      </c>
      <c r="E11" s="38" t="s">
        <v>47</v>
      </c>
    </row>
    <row r="12" spans="1:5" ht="12.75">
      <c r="A12" t="s">
        <v>54</v>
      </c>
      <c r="E12" s="36" t="s">
        <v>47</v>
      </c>
    </row>
    <row r="13" spans="1:16" ht="12.75">
      <c r="A13" s="25" t="s">
        <v>45</v>
      </c>
      <c s="29" t="s">
        <v>23</v>
      </c>
      <c s="29" t="s">
        <v>848</v>
      </c>
      <c s="25" t="s">
        <v>47</v>
      </c>
      <c s="30" t="s">
        <v>849</v>
      </c>
      <c s="31" t="s">
        <v>223</v>
      </c>
      <c s="32">
        <v>22</v>
      </c>
      <c s="33">
        <v>0</v>
      </c>
      <c s="34">
        <f>ROUND(ROUND(H13,2)*ROUND(G13,3),2)</f>
      </c>
      <c r="O13">
        <f>(I13*21)/100</f>
      </c>
      <c t="s">
        <v>23</v>
      </c>
    </row>
    <row r="14" spans="1:5" ht="38.25">
      <c r="A14" s="35" t="s">
        <v>50</v>
      </c>
      <c r="E14" s="36" t="s">
        <v>850</v>
      </c>
    </row>
    <row r="15" spans="1:5" ht="38.25">
      <c r="A15" s="37" t="s">
        <v>52</v>
      </c>
      <c r="E15" s="38" t="s">
        <v>851</v>
      </c>
    </row>
    <row r="16" spans="1:5" ht="12.75">
      <c r="A16" t="s">
        <v>54</v>
      </c>
      <c r="E16" s="36" t="s">
        <v>47</v>
      </c>
    </row>
    <row r="17" spans="1:16" ht="12.75">
      <c r="A17" s="25" t="s">
        <v>45</v>
      </c>
      <c s="29" t="s">
        <v>22</v>
      </c>
      <c s="29" t="s">
        <v>852</v>
      </c>
      <c s="25" t="s">
        <v>47</v>
      </c>
      <c s="30" t="s">
        <v>853</v>
      </c>
      <c s="31" t="s">
        <v>223</v>
      </c>
      <c s="32">
        <v>16</v>
      </c>
      <c s="33">
        <v>0</v>
      </c>
      <c s="34">
        <f>ROUND(ROUND(H17,2)*ROUND(G17,3),2)</f>
      </c>
      <c r="O17">
        <f>(I17*21)/100</f>
      </c>
      <c t="s">
        <v>23</v>
      </c>
    </row>
    <row r="18" spans="1:5" ht="38.25">
      <c r="A18" s="35" t="s">
        <v>50</v>
      </c>
      <c r="E18" s="36" t="s">
        <v>854</v>
      </c>
    </row>
    <row r="19" spans="1:5" ht="38.25">
      <c r="A19" s="37" t="s">
        <v>52</v>
      </c>
      <c r="E19" s="38" t="s">
        <v>851</v>
      </c>
    </row>
    <row r="20" spans="1:5" ht="12.75">
      <c r="A20" t="s">
        <v>54</v>
      </c>
      <c r="E20" s="36" t="s">
        <v>47</v>
      </c>
    </row>
    <row r="21" spans="1:16" ht="12.75">
      <c r="A21" s="25" t="s">
        <v>45</v>
      </c>
      <c s="29" t="s">
        <v>33</v>
      </c>
      <c s="29" t="s">
        <v>855</v>
      </c>
      <c s="25" t="s">
        <v>47</v>
      </c>
      <c s="30" t="s">
        <v>856</v>
      </c>
      <c s="31" t="s">
        <v>125</v>
      </c>
      <c s="32">
        <v>4</v>
      </c>
      <c s="33">
        <v>0</v>
      </c>
      <c s="34">
        <f>ROUND(ROUND(H21,2)*ROUND(G21,3),2)</f>
      </c>
      <c r="O21">
        <f>(I21*21)/100</f>
      </c>
      <c t="s">
        <v>23</v>
      </c>
    </row>
    <row r="22" spans="1:5" ht="12.75">
      <c r="A22" s="35" t="s">
        <v>50</v>
      </c>
      <c r="E22" s="36" t="s">
        <v>47</v>
      </c>
    </row>
    <row r="23" spans="1:5" ht="12.75">
      <c r="A23" s="37" t="s">
        <v>52</v>
      </c>
      <c r="E23" s="38" t="s">
        <v>47</v>
      </c>
    </row>
    <row r="24" spans="1:5" ht="12.75">
      <c r="A24" t="s">
        <v>54</v>
      </c>
      <c r="E24" s="36" t="s">
        <v>47</v>
      </c>
    </row>
    <row r="25" spans="1:16" ht="12.75">
      <c r="A25" s="25" t="s">
        <v>45</v>
      </c>
      <c s="29" t="s">
        <v>35</v>
      </c>
      <c s="29" t="s">
        <v>857</v>
      </c>
      <c s="25" t="s">
        <v>47</v>
      </c>
      <c s="30" t="s">
        <v>858</v>
      </c>
      <c s="31" t="s">
        <v>223</v>
      </c>
      <c s="32">
        <v>90</v>
      </c>
      <c s="33">
        <v>0</v>
      </c>
      <c s="34">
        <f>ROUND(ROUND(H25,2)*ROUND(G25,3),2)</f>
      </c>
      <c r="O25">
        <f>(I25*21)/100</f>
      </c>
      <c t="s">
        <v>23</v>
      </c>
    </row>
    <row r="26" spans="1:5" ht="25.5">
      <c r="A26" s="35" t="s">
        <v>50</v>
      </c>
      <c r="E26" s="36" t="s">
        <v>859</v>
      </c>
    </row>
    <row r="27" spans="1:5" ht="102">
      <c r="A27" s="37" t="s">
        <v>52</v>
      </c>
      <c r="E27" s="38" t="s">
        <v>860</v>
      </c>
    </row>
    <row r="28" spans="1:5" ht="12.75">
      <c r="A28" t="s">
        <v>54</v>
      </c>
      <c r="E28" s="36" t="s">
        <v>47</v>
      </c>
    </row>
    <row r="29" spans="1:16" ht="12.75">
      <c r="A29" s="25" t="s">
        <v>45</v>
      </c>
      <c s="29" t="s">
        <v>37</v>
      </c>
      <c s="29" t="s">
        <v>861</v>
      </c>
      <c s="25" t="s">
        <v>47</v>
      </c>
      <c s="30" t="s">
        <v>862</v>
      </c>
      <c s="31" t="s">
        <v>125</v>
      </c>
      <c s="32">
        <v>4</v>
      </c>
      <c s="33">
        <v>0</v>
      </c>
      <c s="34">
        <f>ROUND(ROUND(H29,2)*ROUND(G29,3),2)</f>
      </c>
      <c r="O29">
        <f>(I29*21)/100</f>
      </c>
      <c t="s">
        <v>23</v>
      </c>
    </row>
    <row r="30" spans="1:5" ht="12.75">
      <c r="A30" s="35" t="s">
        <v>50</v>
      </c>
      <c r="E30" s="36" t="s">
        <v>863</v>
      </c>
    </row>
    <row r="31" spans="1:5" ht="38.25">
      <c r="A31" s="37" t="s">
        <v>52</v>
      </c>
      <c r="E31" s="38" t="s">
        <v>864</v>
      </c>
    </row>
    <row r="32" spans="1:5" ht="12.75">
      <c r="A32" t="s">
        <v>54</v>
      </c>
      <c r="E32" s="36" t="s">
        <v>47</v>
      </c>
    </row>
    <row r="33" spans="1:16" ht="12.75">
      <c r="A33" s="25" t="s">
        <v>45</v>
      </c>
      <c s="29" t="s">
        <v>80</v>
      </c>
      <c s="29" t="s">
        <v>865</v>
      </c>
      <c s="25" t="s">
        <v>47</v>
      </c>
      <c s="30" t="s">
        <v>866</v>
      </c>
      <c s="31" t="s">
        <v>223</v>
      </c>
      <c s="32">
        <v>84</v>
      </c>
      <c s="33">
        <v>0</v>
      </c>
      <c s="34">
        <f>ROUND(ROUND(H33,2)*ROUND(G33,3),2)</f>
      </c>
      <c r="O33">
        <f>(I33*21)/100</f>
      </c>
      <c t="s">
        <v>23</v>
      </c>
    </row>
    <row r="34" spans="1:5" ht="12.75">
      <c r="A34" s="35" t="s">
        <v>50</v>
      </c>
      <c r="E34" s="36" t="s">
        <v>867</v>
      </c>
    </row>
    <row r="35" spans="1:5" ht="12.75">
      <c r="A35" s="37" t="s">
        <v>52</v>
      </c>
      <c r="E35" s="38" t="s">
        <v>47</v>
      </c>
    </row>
    <row r="36" spans="1:5" ht="12.75">
      <c r="A36" t="s">
        <v>54</v>
      </c>
      <c r="E36" s="36" t="s">
        <v>47</v>
      </c>
    </row>
    <row r="37" spans="1:16" ht="12.75">
      <c r="A37" s="25" t="s">
        <v>45</v>
      </c>
      <c s="29" t="s">
        <v>84</v>
      </c>
      <c s="29" t="s">
        <v>868</v>
      </c>
      <c s="25" t="s">
        <v>47</v>
      </c>
      <c s="30" t="s">
        <v>869</v>
      </c>
      <c s="31" t="s">
        <v>125</v>
      </c>
      <c s="32">
        <v>1</v>
      </c>
      <c s="33">
        <v>0</v>
      </c>
      <c s="34">
        <f>ROUND(ROUND(H37,2)*ROUND(G37,3),2)</f>
      </c>
      <c r="O37">
        <f>(I37*21)/100</f>
      </c>
      <c t="s">
        <v>23</v>
      </c>
    </row>
    <row r="38" spans="1:5" ht="12.75">
      <c r="A38" s="35" t="s">
        <v>50</v>
      </c>
      <c r="E38" s="36" t="s">
        <v>870</v>
      </c>
    </row>
    <row r="39" spans="1:5" ht="127.5">
      <c r="A39" s="37" t="s">
        <v>52</v>
      </c>
      <c r="E39" s="38" t="s">
        <v>871</v>
      </c>
    </row>
    <row r="40" spans="1:5" ht="12.75">
      <c r="A40" t="s">
        <v>54</v>
      </c>
      <c r="E40" s="36" t="s">
        <v>47</v>
      </c>
    </row>
    <row r="41" spans="1:16" ht="12.75">
      <c r="A41" s="25" t="s">
        <v>45</v>
      </c>
      <c s="29" t="s">
        <v>40</v>
      </c>
      <c s="29" t="s">
        <v>872</v>
      </c>
      <c s="25" t="s">
        <v>47</v>
      </c>
      <c s="30" t="s">
        <v>873</v>
      </c>
      <c s="31" t="s">
        <v>125</v>
      </c>
      <c s="32">
        <v>2</v>
      </c>
      <c s="33">
        <v>0</v>
      </c>
      <c s="34">
        <f>ROUND(ROUND(H41,2)*ROUND(G41,3),2)</f>
      </c>
      <c r="O41">
        <f>(I41*21)/100</f>
      </c>
      <c t="s">
        <v>23</v>
      </c>
    </row>
    <row r="42" spans="1:5" ht="12.75">
      <c r="A42" s="35" t="s">
        <v>50</v>
      </c>
      <c r="E42" s="36" t="s">
        <v>874</v>
      </c>
    </row>
    <row r="43" spans="1:5" ht="12.75">
      <c r="A43" s="37" t="s">
        <v>52</v>
      </c>
      <c r="E43" s="38" t="s">
        <v>47</v>
      </c>
    </row>
    <row r="44" spans="1:5" ht="12.75">
      <c r="A44" t="s">
        <v>54</v>
      </c>
      <c r="E44" s="36" t="s">
        <v>47</v>
      </c>
    </row>
    <row r="45" spans="1:16" ht="12.75">
      <c r="A45" s="25" t="s">
        <v>45</v>
      </c>
      <c s="29" t="s">
        <v>42</v>
      </c>
      <c s="29" t="s">
        <v>875</v>
      </c>
      <c s="25" t="s">
        <v>47</v>
      </c>
      <c s="30" t="s">
        <v>876</v>
      </c>
      <c s="31" t="s">
        <v>125</v>
      </c>
      <c s="32">
        <v>6</v>
      </c>
      <c s="33">
        <v>0</v>
      </c>
      <c s="34">
        <f>ROUND(ROUND(H45,2)*ROUND(G45,3),2)</f>
      </c>
      <c r="O45">
        <f>(I45*21)/100</f>
      </c>
      <c t="s">
        <v>23</v>
      </c>
    </row>
    <row r="46" spans="1:5" ht="12.75">
      <c r="A46" s="35" t="s">
        <v>50</v>
      </c>
      <c r="E46" s="36" t="s">
        <v>47</v>
      </c>
    </row>
    <row r="47" spans="1:5" ht="12.75">
      <c r="A47" s="37" t="s">
        <v>52</v>
      </c>
      <c r="E47" s="38" t="s">
        <v>47</v>
      </c>
    </row>
    <row r="48" spans="1:5" ht="12.75">
      <c r="A48" t="s">
        <v>54</v>
      </c>
      <c r="E48" s="36" t="s">
        <v>47</v>
      </c>
    </row>
    <row r="49" spans="1:16" ht="12.75">
      <c r="A49" s="25" t="s">
        <v>45</v>
      </c>
      <c s="29" t="s">
        <v>97</v>
      </c>
      <c s="29" t="s">
        <v>877</v>
      </c>
      <c s="25" t="s">
        <v>47</v>
      </c>
      <c s="30" t="s">
        <v>878</v>
      </c>
      <c s="31" t="s">
        <v>223</v>
      </c>
      <c s="32">
        <v>8</v>
      </c>
      <c s="33">
        <v>0</v>
      </c>
      <c s="34">
        <f>ROUND(ROUND(H49,2)*ROUND(G49,3),2)</f>
      </c>
      <c r="O49">
        <f>(I49*21)/100</f>
      </c>
      <c t="s">
        <v>23</v>
      </c>
    </row>
    <row r="50" spans="1:5" ht="25.5">
      <c r="A50" s="35" t="s">
        <v>50</v>
      </c>
      <c r="E50" s="36" t="s">
        <v>879</v>
      </c>
    </row>
    <row r="51" spans="1:5" ht="102">
      <c r="A51" s="37" t="s">
        <v>52</v>
      </c>
      <c r="E51" s="38" t="s">
        <v>880</v>
      </c>
    </row>
    <row r="52" spans="1:5" ht="12.75">
      <c r="A52" t="s">
        <v>54</v>
      </c>
      <c r="E52" s="36" t="s">
        <v>47</v>
      </c>
    </row>
    <row r="53" spans="1:16" ht="12.75">
      <c r="A53" s="25" t="s">
        <v>45</v>
      </c>
      <c s="29" t="s">
        <v>102</v>
      </c>
      <c s="29" t="s">
        <v>881</v>
      </c>
      <c s="25" t="s">
        <v>47</v>
      </c>
      <c s="30" t="s">
        <v>882</v>
      </c>
      <c s="31" t="s">
        <v>223</v>
      </c>
      <c s="32">
        <v>14</v>
      </c>
      <c s="33">
        <v>0</v>
      </c>
      <c s="34">
        <f>ROUND(ROUND(H53,2)*ROUND(G53,3),2)</f>
      </c>
      <c r="O53">
        <f>(I53*21)/100</f>
      </c>
      <c t="s">
        <v>23</v>
      </c>
    </row>
    <row r="54" spans="1:5" ht="12.75">
      <c r="A54" s="35" t="s">
        <v>50</v>
      </c>
      <c r="E54" s="36" t="s">
        <v>883</v>
      </c>
    </row>
    <row r="55" spans="1:5" ht="51">
      <c r="A55" s="37" t="s">
        <v>52</v>
      </c>
      <c r="E55" s="38" t="s">
        <v>884</v>
      </c>
    </row>
    <row r="56" spans="1:5" ht="12.75">
      <c r="A56" t="s">
        <v>54</v>
      </c>
      <c r="E56" s="36" t="s">
        <v>47</v>
      </c>
    </row>
    <row r="57" spans="1:16" ht="12.75">
      <c r="A57" s="25" t="s">
        <v>45</v>
      </c>
      <c s="29" t="s">
        <v>107</v>
      </c>
      <c s="29" t="s">
        <v>885</v>
      </c>
      <c s="25" t="s">
        <v>47</v>
      </c>
      <c s="30" t="s">
        <v>886</v>
      </c>
      <c s="31" t="s">
        <v>223</v>
      </c>
      <c s="32">
        <v>16</v>
      </c>
      <c s="33">
        <v>0</v>
      </c>
      <c s="34">
        <f>ROUND(ROUND(H57,2)*ROUND(G57,3),2)</f>
      </c>
      <c r="O57">
        <f>(I57*21)/100</f>
      </c>
      <c t="s">
        <v>23</v>
      </c>
    </row>
    <row r="58" spans="1:5" ht="25.5">
      <c r="A58" s="35" t="s">
        <v>50</v>
      </c>
      <c r="E58" s="36" t="s">
        <v>887</v>
      </c>
    </row>
    <row r="59" spans="1:5" ht="63.75">
      <c r="A59" s="37" t="s">
        <v>52</v>
      </c>
      <c r="E59" s="38" t="s">
        <v>888</v>
      </c>
    </row>
    <row r="60" spans="1:5" ht="12.75">
      <c r="A60" t="s">
        <v>54</v>
      </c>
      <c r="E60" s="36" t="s">
        <v>47</v>
      </c>
    </row>
    <row r="61" spans="1:16" ht="12.75">
      <c r="A61" s="25" t="s">
        <v>45</v>
      </c>
      <c s="29" t="s">
        <v>112</v>
      </c>
      <c s="29" t="s">
        <v>889</v>
      </c>
      <c s="25" t="s">
        <v>47</v>
      </c>
      <c s="30" t="s">
        <v>890</v>
      </c>
      <c s="31" t="s">
        <v>125</v>
      </c>
      <c s="32">
        <v>1</v>
      </c>
      <c s="33">
        <v>0</v>
      </c>
      <c s="34">
        <f>ROUND(ROUND(H61,2)*ROUND(G61,3),2)</f>
      </c>
      <c r="O61">
        <f>(I61*21)/100</f>
      </c>
      <c t="s">
        <v>23</v>
      </c>
    </row>
    <row r="62" spans="1:5" ht="12.75">
      <c r="A62" s="35" t="s">
        <v>50</v>
      </c>
      <c r="E62" s="36" t="s">
        <v>47</v>
      </c>
    </row>
    <row r="63" spans="1:5" ht="12.75">
      <c r="A63" s="37" t="s">
        <v>52</v>
      </c>
      <c r="E63" s="38" t="s">
        <v>47</v>
      </c>
    </row>
    <row r="64" spans="1:5" ht="12.75">
      <c r="A64" t="s">
        <v>54</v>
      </c>
      <c r="E64" s="36" t="s">
        <v>47</v>
      </c>
    </row>
    <row r="65" spans="1:16" ht="12.75">
      <c r="A65" s="25" t="s">
        <v>45</v>
      </c>
      <c s="29" t="s">
        <v>116</v>
      </c>
      <c s="29" t="s">
        <v>891</v>
      </c>
      <c s="25" t="s">
        <v>47</v>
      </c>
      <c s="30" t="s">
        <v>892</v>
      </c>
      <c s="31" t="s">
        <v>125</v>
      </c>
      <c s="32">
        <v>2</v>
      </c>
      <c s="33">
        <v>0</v>
      </c>
      <c s="34">
        <f>ROUND(ROUND(H65,2)*ROUND(G65,3),2)</f>
      </c>
      <c r="O65">
        <f>(I65*21)/100</f>
      </c>
      <c t="s">
        <v>23</v>
      </c>
    </row>
    <row r="66" spans="1:5" ht="25.5">
      <c r="A66" s="35" t="s">
        <v>50</v>
      </c>
      <c r="E66" s="36" t="s">
        <v>893</v>
      </c>
    </row>
    <row r="67" spans="1:5" ht="12.75">
      <c r="A67" s="37" t="s">
        <v>52</v>
      </c>
      <c r="E67" s="38" t="s">
        <v>47</v>
      </c>
    </row>
    <row r="68" spans="1:5" ht="12.75">
      <c r="A68" t="s">
        <v>54</v>
      </c>
      <c r="E68" s="36" t="s">
        <v>47</v>
      </c>
    </row>
    <row r="69" spans="1:16" ht="12.75">
      <c r="A69" s="25" t="s">
        <v>45</v>
      </c>
      <c s="29" t="s">
        <v>122</v>
      </c>
      <c s="29" t="s">
        <v>894</v>
      </c>
      <c s="25" t="s">
        <v>47</v>
      </c>
      <c s="30" t="s">
        <v>895</v>
      </c>
      <c s="31" t="s">
        <v>223</v>
      </c>
      <c s="32">
        <v>16</v>
      </c>
      <c s="33">
        <v>0</v>
      </c>
      <c s="34">
        <f>ROUND(ROUND(H69,2)*ROUND(G69,3),2)</f>
      </c>
      <c r="O69">
        <f>(I69*21)/100</f>
      </c>
      <c t="s">
        <v>23</v>
      </c>
    </row>
    <row r="70" spans="1:5" ht="25.5">
      <c r="A70" s="35" t="s">
        <v>50</v>
      </c>
      <c r="E70" s="36" t="s">
        <v>896</v>
      </c>
    </row>
    <row r="71" spans="1:5" ht="12.75">
      <c r="A71" s="37" t="s">
        <v>52</v>
      </c>
      <c r="E71" s="38" t="s">
        <v>47</v>
      </c>
    </row>
    <row r="72" spans="1:5" ht="12.75">
      <c r="A72" t="s">
        <v>54</v>
      </c>
      <c r="E72" s="36" t="s">
        <v>47</v>
      </c>
    </row>
    <row r="73" spans="1:16" ht="12.75">
      <c r="A73" s="25" t="s">
        <v>45</v>
      </c>
      <c s="29" t="s">
        <v>129</v>
      </c>
      <c s="29" t="s">
        <v>897</v>
      </c>
      <c s="25" t="s">
        <v>47</v>
      </c>
      <c s="30" t="s">
        <v>898</v>
      </c>
      <c s="31" t="s">
        <v>223</v>
      </c>
      <c s="32">
        <v>16</v>
      </c>
      <c s="33">
        <v>0</v>
      </c>
      <c s="34">
        <f>ROUND(ROUND(H73,2)*ROUND(G73,3),2)</f>
      </c>
      <c r="O73">
        <f>(I73*21)/100</f>
      </c>
      <c t="s">
        <v>23</v>
      </c>
    </row>
    <row r="74" spans="1:5" ht="25.5">
      <c r="A74" s="35" t="s">
        <v>50</v>
      </c>
      <c r="E74" s="36" t="s">
        <v>899</v>
      </c>
    </row>
    <row r="75" spans="1:5" ht="12.75">
      <c r="A75" s="37" t="s">
        <v>52</v>
      </c>
      <c r="E75" s="38" t="s">
        <v>47</v>
      </c>
    </row>
    <row r="76" spans="1:5" ht="12.75">
      <c r="A76" t="s">
        <v>54</v>
      </c>
      <c r="E76" s="36" t="s">
        <v>47</v>
      </c>
    </row>
    <row r="77" spans="1:16" ht="12.75">
      <c r="A77" s="25" t="s">
        <v>45</v>
      </c>
      <c s="29" t="s">
        <v>134</v>
      </c>
      <c s="29" t="s">
        <v>900</v>
      </c>
      <c s="25" t="s">
        <v>47</v>
      </c>
      <c s="30" t="s">
        <v>901</v>
      </c>
      <c s="31" t="s">
        <v>125</v>
      </c>
      <c s="32">
        <v>10</v>
      </c>
      <c s="33">
        <v>0</v>
      </c>
      <c s="34">
        <f>ROUND(ROUND(H77,2)*ROUND(G77,3),2)</f>
      </c>
      <c r="O77">
        <f>(I77*21)/100</f>
      </c>
      <c t="s">
        <v>23</v>
      </c>
    </row>
    <row r="78" spans="1:5" ht="25.5">
      <c r="A78" s="35" t="s">
        <v>50</v>
      </c>
      <c r="E78" s="36" t="s">
        <v>902</v>
      </c>
    </row>
    <row r="79" spans="1:5" ht="12.75">
      <c r="A79" s="37" t="s">
        <v>52</v>
      </c>
      <c r="E79" s="38" t="s">
        <v>47</v>
      </c>
    </row>
    <row r="80" spans="1:5" ht="12.75">
      <c r="A80" t="s">
        <v>54</v>
      </c>
      <c r="E80" s="36" t="s">
        <v>47</v>
      </c>
    </row>
    <row r="81" spans="1:16" ht="12.75">
      <c r="A81" s="25" t="s">
        <v>45</v>
      </c>
      <c s="29" t="s">
        <v>139</v>
      </c>
      <c s="29" t="s">
        <v>903</v>
      </c>
      <c s="25" t="s">
        <v>47</v>
      </c>
      <c s="30" t="s">
        <v>904</v>
      </c>
      <c s="31" t="s">
        <v>125</v>
      </c>
      <c s="32">
        <v>8</v>
      </c>
      <c s="33">
        <v>0</v>
      </c>
      <c s="34">
        <f>ROUND(ROUND(H81,2)*ROUND(G81,3),2)</f>
      </c>
      <c r="O81">
        <f>(I81*21)/100</f>
      </c>
      <c t="s">
        <v>23</v>
      </c>
    </row>
    <row r="82" spans="1:5" ht="25.5">
      <c r="A82" s="35" t="s">
        <v>50</v>
      </c>
      <c r="E82" s="36" t="s">
        <v>905</v>
      </c>
    </row>
    <row r="83" spans="1:5" ht="12.75">
      <c r="A83" s="37" t="s">
        <v>52</v>
      </c>
      <c r="E83" s="38" t="s">
        <v>47</v>
      </c>
    </row>
    <row r="84" spans="1:5" ht="12.75">
      <c r="A84" t="s">
        <v>54</v>
      </c>
      <c r="E84" s="36" t="s">
        <v>47</v>
      </c>
    </row>
    <row r="85" spans="1:16" ht="12.75">
      <c r="A85" s="25" t="s">
        <v>45</v>
      </c>
      <c s="29" t="s">
        <v>144</v>
      </c>
      <c s="29" t="s">
        <v>906</v>
      </c>
      <c s="25" t="s">
        <v>47</v>
      </c>
      <c s="30" t="s">
        <v>907</v>
      </c>
      <c s="31" t="s">
        <v>125</v>
      </c>
      <c s="32">
        <v>18</v>
      </c>
      <c s="33">
        <v>0</v>
      </c>
      <c s="34">
        <f>ROUND(ROUND(H85,2)*ROUND(G85,3),2)</f>
      </c>
      <c r="O85">
        <f>(I85*21)/100</f>
      </c>
      <c t="s">
        <v>23</v>
      </c>
    </row>
    <row r="86" spans="1:5" ht="12.75">
      <c r="A86" s="35" t="s">
        <v>50</v>
      </c>
      <c r="E86" s="36" t="s">
        <v>47</v>
      </c>
    </row>
    <row r="87" spans="1:5" ht="12.75">
      <c r="A87" s="37" t="s">
        <v>52</v>
      </c>
      <c r="E87" s="38" t="s">
        <v>47</v>
      </c>
    </row>
    <row r="88" spans="1:5" ht="12.75">
      <c r="A88" t="s">
        <v>54</v>
      </c>
      <c r="E88" s="36" t="s">
        <v>47</v>
      </c>
    </row>
    <row r="89" spans="1:16" ht="12.75">
      <c r="A89" s="25" t="s">
        <v>45</v>
      </c>
      <c s="29" t="s">
        <v>149</v>
      </c>
      <c s="29" t="s">
        <v>908</v>
      </c>
      <c s="25" t="s">
        <v>47</v>
      </c>
      <c s="30" t="s">
        <v>909</v>
      </c>
      <c s="31" t="s">
        <v>223</v>
      </c>
      <c s="32">
        <v>8</v>
      </c>
      <c s="33">
        <v>0</v>
      </c>
      <c s="34">
        <f>ROUND(ROUND(H89,2)*ROUND(G89,3),2)</f>
      </c>
      <c r="O89">
        <f>(I89*21)/100</f>
      </c>
      <c t="s">
        <v>23</v>
      </c>
    </row>
    <row r="90" spans="1:5" ht="12.75">
      <c r="A90" s="35" t="s">
        <v>50</v>
      </c>
      <c r="E90" s="36" t="s">
        <v>47</v>
      </c>
    </row>
    <row r="91" spans="1:5" ht="51">
      <c r="A91" s="37" t="s">
        <v>52</v>
      </c>
      <c r="E91" s="38" t="s">
        <v>910</v>
      </c>
    </row>
    <row r="92" spans="1:5" ht="12.75">
      <c r="A92" t="s">
        <v>54</v>
      </c>
      <c r="E92" s="36" t="s">
        <v>47</v>
      </c>
    </row>
    <row r="93" spans="1:16" ht="12.75">
      <c r="A93" s="25" t="s">
        <v>45</v>
      </c>
      <c s="29" t="s">
        <v>156</v>
      </c>
      <c s="29" t="s">
        <v>911</v>
      </c>
      <c s="25" t="s">
        <v>47</v>
      </c>
      <c s="30" t="s">
        <v>912</v>
      </c>
      <c s="31" t="s">
        <v>223</v>
      </c>
      <c s="32">
        <v>1</v>
      </c>
      <c s="33">
        <v>0</v>
      </c>
      <c s="34">
        <f>ROUND(ROUND(H93,2)*ROUND(G93,3),2)</f>
      </c>
      <c r="O93">
        <f>(I93*21)/100</f>
      </c>
      <c t="s">
        <v>23</v>
      </c>
    </row>
    <row r="94" spans="1:5" ht="12.75">
      <c r="A94" s="35" t="s">
        <v>50</v>
      </c>
      <c r="E94" s="36" t="s">
        <v>47</v>
      </c>
    </row>
    <row r="95" spans="1:5" ht="12.75">
      <c r="A95" s="37" t="s">
        <v>52</v>
      </c>
      <c r="E95" s="38" t="s">
        <v>47</v>
      </c>
    </row>
    <row r="96" spans="1:5" ht="12.75">
      <c r="A96" t="s">
        <v>54</v>
      </c>
      <c r="E96" s="36" t="s">
        <v>47</v>
      </c>
    </row>
    <row r="97" spans="1:16" ht="12.75">
      <c r="A97" s="25" t="s">
        <v>45</v>
      </c>
      <c s="29" t="s">
        <v>162</v>
      </c>
      <c s="29" t="s">
        <v>913</v>
      </c>
      <c s="25" t="s">
        <v>47</v>
      </c>
      <c s="30" t="s">
        <v>914</v>
      </c>
      <c s="31" t="s">
        <v>223</v>
      </c>
      <c s="32">
        <v>1</v>
      </c>
      <c s="33">
        <v>0</v>
      </c>
      <c s="34">
        <f>ROUND(ROUND(H97,2)*ROUND(G97,3),2)</f>
      </c>
      <c r="O97">
        <f>(I97*21)/100</f>
      </c>
      <c t="s">
        <v>23</v>
      </c>
    </row>
    <row r="98" spans="1:5" ht="12.75">
      <c r="A98" s="35" t="s">
        <v>50</v>
      </c>
      <c r="E98" s="36" t="s">
        <v>47</v>
      </c>
    </row>
    <row r="99" spans="1:5" ht="12.75">
      <c r="A99" s="37" t="s">
        <v>52</v>
      </c>
      <c r="E99" s="38" t="s">
        <v>47</v>
      </c>
    </row>
    <row r="100" spans="1:5" ht="12.75">
      <c r="A100" t="s">
        <v>54</v>
      </c>
      <c r="E100" s="36" t="s">
        <v>47</v>
      </c>
    </row>
    <row r="101" spans="1:16" ht="12.75">
      <c r="A101" s="25" t="s">
        <v>45</v>
      </c>
      <c s="29" t="s">
        <v>167</v>
      </c>
      <c s="29" t="s">
        <v>915</v>
      </c>
      <c s="25" t="s">
        <v>47</v>
      </c>
      <c s="30" t="s">
        <v>916</v>
      </c>
      <c s="31" t="s">
        <v>223</v>
      </c>
      <c s="32">
        <v>90</v>
      </c>
      <c s="33">
        <v>0</v>
      </c>
      <c s="34">
        <f>ROUND(ROUND(H101,2)*ROUND(G101,3),2)</f>
      </c>
      <c r="O101">
        <f>(I101*21)/100</f>
      </c>
      <c t="s">
        <v>23</v>
      </c>
    </row>
    <row r="102" spans="1:5" ht="12.75">
      <c r="A102" s="35" t="s">
        <v>50</v>
      </c>
      <c r="E102" s="36" t="s">
        <v>47</v>
      </c>
    </row>
    <row r="103" spans="1:5" ht="12.75">
      <c r="A103" s="37" t="s">
        <v>52</v>
      </c>
      <c r="E103" s="38" t="s">
        <v>47</v>
      </c>
    </row>
    <row r="104" spans="1:5" ht="12.75">
      <c r="A104" t="s">
        <v>54</v>
      </c>
      <c r="E104" s="36" t="s">
        <v>47</v>
      </c>
    </row>
    <row r="105" spans="1:18" ht="12.75" customHeight="1">
      <c r="A105" s="6" t="s">
        <v>43</v>
      </c>
      <c s="6"/>
      <c s="40" t="s">
        <v>917</v>
      </c>
      <c s="6"/>
      <c s="27" t="s">
        <v>918</v>
      </c>
      <c s="6"/>
      <c s="6"/>
      <c s="6"/>
      <c s="41">
        <f>0+Q105</f>
      </c>
      <c r="O105">
        <f>0+R105</f>
      </c>
      <c r="Q105">
        <f>0+I106</f>
      </c>
      <c>
        <f>0+O106</f>
      </c>
    </row>
    <row r="106" spans="1:16" ht="12.75">
      <c r="A106" s="25" t="s">
        <v>45</v>
      </c>
      <c s="29" t="s">
        <v>173</v>
      </c>
      <c s="29" t="s">
        <v>919</v>
      </c>
      <c s="25" t="s">
        <v>47</v>
      </c>
      <c s="30" t="s">
        <v>920</v>
      </c>
      <c s="31" t="s">
        <v>241</v>
      </c>
      <c s="32">
        <v>40</v>
      </c>
      <c s="33">
        <v>0</v>
      </c>
      <c s="34">
        <f>ROUND(ROUND(H106,2)*ROUND(G106,3),2)</f>
      </c>
      <c r="O106">
        <f>(I106*21)/100</f>
      </c>
      <c t="s">
        <v>23</v>
      </c>
    </row>
    <row r="107" spans="1:5" ht="12.75">
      <c r="A107" s="35" t="s">
        <v>50</v>
      </c>
      <c r="E107" s="36" t="s">
        <v>47</v>
      </c>
    </row>
    <row r="108" spans="1:5" ht="12.75">
      <c r="A108" s="37" t="s">
        <v>52</v>
      </c>
      <c r="E108" s="38" t="s">
        <v>47</v>
      </c>
    </row>
    <row r="109" spans="1:5" ht="12.75">
      <c r="A109" t="s">
        <v>54</v>
      </c>
      <c r="E109" s="36" t="s">
        <v>47</v>
      </c>
    </row>
    <row r="110" spans="1:18" ht="12.75" customHeight="1">
      <c r="A110" s="6" t="s">
        <v>43</v>
      </c>
      <c s="6"/>
      <c s="40" t="s">
        <v>921</v>
      </c>
      <c s="6"/>
      <c s="27" t="s">
        <v>922</v>
      </c>
      <c s="6"/>
      <c s="6"/>
      <c s="6"/>
      <c s="41">
        <f>0+Q110</f>
      </c>
      <c r="O110">
        <f>0+R110</f>
      </c>
      <c r="Q110">
        <f>0+I111</f>
      </c>
      <c>
        <f>0+O111</f>
      </c>
    </row>
    <row r="111" spans="1:16" ht="12.75">
      <c r="A111" s="25" t="s">
        <v>45</v>
      </c>
      <c s="29" t="s">
        <v>193</v>
      </c>
      <c s="29" t="s">
        <v>923</v>
      </c>
      <c s="25" t="s">
        <v>47</v>
      </c>
      <c s="30" t="s">
        <v>924</v>
      </c>
      <c s="31" t="s">
        <v>223</v>
      </c>
      <c s="32">
        <v>1</v>
      </c>
      <c s="33">
        <v>0</v>
      </c>
      <c s="34">
        <f>ROUND(ROUND(H111,2)*ROUND(G111,3),2)</f>
      </c>
      <c r="O111">
        <f>(I111*21)/100</f>
      </c>
      <c t="s">
        <v>23</v>
      </c>
    </row>
    <row r="112" spans="1:5" ht="12.75">
      <c r="A112" s="35" t="s">
        <v>50</v>
      </c>
      <c r="E112" s="36" t="s">
        <v>47</v>
      </c>
    </row>
    <row r="113" spans="1:5" ht="38.25">
      <c r="A113" s="37" t="s">
        <v>52</v>
      </c>
      <c r="E113" s="38" t="s">
        <v>925</v>
      </c>
    </row>
    <row r="114" spans="1:5" ht="12.75">
      <c r="A114" t="s">
        <v>54</v>
      </c>
      <c r="E114" s="36" t="s">
        <v>47</v>
      </c>
    </row>
    <row r="115" spans="1:18" ht="12.75" customHeight="1">
      <c r="A115" s="6" t="s">
        <v>43</v>
      </c>
      <c s="6"/>
      <c s="40" t="s">
        <v>926</v>
      </c>
      <c s="6"/>
      <c s="27" t="s">
        <v>927</v>
      </c>
      <c s="6"/>
      <c s="6"/>
      <c s="6"/>
      <c s="41">
        <f>0+Q115</f>
      </c>
      <c r="O115">
        <f>0+R115</f>
      </c>
      <c r="Q115">
        <f>0+I116+I120+I124</f>
      </c>
      <c>
        <f>0+O116+O120+O124</f>
      </c>
    </row>
    <row r="116" spans="1:16" ht="12.75">
      <c r="A116" s="25" t="s">
        <v>45</v>
      </c>
      <c s="29" t="s">
        <v>177</v>
      </c>
      <c s="29" t="s">
        <v>928</v>
      </c>
      <c s="25" t="s">
        <v>47</v>
      </c>
      <c s="30" t="s">
        <v>929</v>
      </c>
      <c s="31" t="s">
        <v>241</v>
      </c>
      <c s="32">
        <v>72</v>
      </c>
      <c s="33">
        <v>0</v>
      </c>
      <c s="34">
        <f>ROUND(ROUND(H116,2)*ROUND(G116,3),2)</f>
      </c>
      <c r="O116">
        <f>(I116*21)/100</f>
      </c>
      <c t="s">
        <v>23</v>
      </c>
    </row>
    <row r="117" spans="1:5" ht="12.75">
      <c r="A117" s="35" t="s">
        <v>50</v>
      </c>
      <c r="E117" s="36" t="s">
        <v>47</v>
      </c>
    </row>
    <row r="118" spans="1:5" ht="12.75">
      <c r="A118" s="37" t="s">
        <v>52</v>
      </c>
      <c r="E118" s="38" t="s">
        <v>47</v>
      </c>
    </row>
    <row r="119" spans="1:5" ht="12.75">
      <c r="A119" t="s">
        <v>54</v>
      </c>
      <c r="E119" s="36" t="s">
        <v>47</v>
      </c>
    </row>
    <row r="120" spans="1:16" ht="12.75">
      <c r="A120" s="25" t="s">
        <v>45</v>
      </c>
      <c s="29" t="s">
        <v>184</v>
      </c>
      <c s="29" t="s">
        <v>930</v>
      </c>
      <c s="25" t="s">
        <v>47</v>
      </c>
      <c s="30" t="s">
        <v>931</v>
      </c>
      <c s="31" t="s">
        <v>241</v>
      </c>
      <c s="32">
        <v>20</v>
      </c>
      <c s="33">
        <v>0</v>
      </c>
      <c s="34">
        <f>ROUND(ROUND(H120,2)*ROUND(G120,3),2)</f>
      </c>
      <c r="O120">
        <f>(I120*21)/100</f>
      </c>
      <c t="s">
        <v>23</v>
      </c>
    </row>
    <row r="121" spans="1:5" ht="25.5">
      <c r="A121" s="35" t="s">
        <v>50</v>
      </c>
      <c r="E121" s="36" t="s">
        <v>932</v>
      </c>
    </row>
    <row r="122" spans="1:5" ht="12.75">
      <c r="A122" s="37" t="s">
        <v>52</v>
      </c>
      <c r="E122" s="38" t="s">
        <v>47</v>
      </c>
    </row>
    <row r="123" spans="1:5" ht="12.75">
      <c r="A123" t="s">
        <v>54</v>
      </c>
      <c r="E123" s="36" t="s">
        <v>47</v>
      </c>
    </row>
    <row r="124" spans="1:16" ht="12.75">
      <c r="A124" s="25" t="s">
        <v>45</v>
      </c>
      <c s="29" t="s">
        <v>189</v>
      </c>
      <c s="29" t="s">
        <v>933</v>
      </c>
      <c s="25" t="s">
        <v>47</v>
      </c>
      <c s="30" t="s">
        <v>934</v>
      </c>
      <c s="31" t="s">
        <v>241</v>
      </c>
      <c s="32">
        <v>12</v>
      </c>
      <c s="33">
        <v>0</v>
      </c>
      <c s="34">
        <f>ROUND(ROUND(H124,2)*ROUND(G124,3),2)</f>
      </c>
      <c r="O124">
        <f>(I124*21)/100</f>
      </c>
      <c t="s">
        <v>23</v>
      </c>
    </row>
    <row r="125" spans="1:5" ht="12.75">
      <c r="A125" s="35" t="s">
        <v>50</v>
      </c>
      <c r="E125" s="36" t="s">
        <v>47</v>
      </c>
    </row>
    <row r="126" spans="1:5" ht="12.75">
      <c r="A126" s="37" t="s">
        <v>52</v>
      </c>
      <c r="E126" s="38" t="s">
        <v>47</v>
      </c>
    </row>
    <row r="127" spans="1:5" ht="12.75">
      <c r="A127" t="s">
        <v>54</v>
      </c>
      <c r="E127" s="36" t="s">
        <v>47</v>
      </c>
    </row>
    <row r="128" spans="1:15" ht="12.75" customHeight="1">
      <c r="A128" s="1" t="s">
        <v>43</v>
      </c>
      <c s="1"/>
      <c s="4" t="s">
        <v>43</v>
      </c>
      <c s="1"/>
      <c s="24" t="s">
        <v>935</v>
      </c>
      <c s="1"/>
      <c s="1"/>
      <c s="1"/>
      <c s="39">
        <f>0</f>
      </c>
      <c r="O128">
        <f>0</f>
      </c>
    </row>
  </sheetData>
  <sheetProtection password="9B31" sheet="1" objects="1" scenarios="1"/>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horizontalDpi="300" verticalDpi="300" orientation="portrait" paperSize="9"/>
  <drawing r:id="rId1"/>
</worksheet>
</file>

<file path=xl/worksheets/sheet5.xml><?xml version="1.0" encoding="utf-8"?>
<worksheet xmlns="http://schemas.openxmlformats.org/spreadsheetml/2006/main" xmlns:r="http://schemas.openxmlformats.org/officeDocument/2006/relationships">
  <sheetPr>
    <pageSetUpPr fitToPage="1"/>
  </sheetPr>
  <dimension ref="A1:R132"/>
  <sheetViews>
    <sheetView workbookViewId="0" topLeftCell="A1">
      <pane ySplit="7" topLeftCell="A8" activePane="bottomLeft" state="frozen"/>
      <selection pane="topLeft" activeCell="A1" sqref="A1"/>
      <selection pane="bottomLeft" activeCell="A8" sqref="A8"/>
    </sheetView>
  </sheetViews>
  <sheetFormatPr defaultColWidth="9.14285714285714" defaultRowHeight="12.75" customHeight="1"/>
  <cols>
    <col min="1" max="1" width="9.14285714285714" hidden="1" customWidth="1"/>
    <col min="2" max="2" width="11.7142857142857" customWidth="1"/>
    <col min="3" max="3" width="14.7142857142857" customWidth="1"/>
    <col min="4" max="4" width="9.71428571428571" customWidth="1"/>
    <col min="5" max="5" width="70.7142857142857" customWidth="1"/>
    <col min="6" max="6" width="11.7142857142857" customWidth="1"/>
    <col min="7" max="9" width="16.7142857142857" customWidth="1"/>
    <col min="15" max="18" width="9.14285714285714" hidden="1" customWidth="1"/>
  </cols>
  <sheetData>
    <row r="1" spans="1:16" ht="12.75" customHeight="1">
      <c r="A1" t="s">
        <v>11</v>
      </c>
      <c s="1"/>
      <c s="1"/>
      <c s="1"/>
      <c s="1" t="s">
        <v>0</v>
      </c>
      <c s="1"/>
      <c s="1"/>
      <c s="1"/>
      <c s="1"/>
      <c r="P1" t="s">
        <v>22</v>
      </c>
    </row>
    <row r="2" spans="2:16" ht="25" customHeight="1">
      <c r="B2" s="1"/>
      <c s="1"/>
      <c s="1"/>
      <c s="2" t="s">
        <v>13</v>
      </c>
      <c s="1"/>
      <c s="1"/>
      <c s="6"/>
      <c s="6"/>
      <c r="O2">
        <f>0+O8+O101+O106+O119+O132</f>
      </c>
      <c t="s">
        <v>22</v>
      </c>
    </row>
    <row r="3" spans="1:16" ht="15" customHeight="1">
      <c r="A3" t="s">
        <v>12</v>
      </c>
      <c s="12" t="s">
        <v>14</v>
      </c>
      <c s="13" t="s">
        <v>15</v>
      </c>
      <c s="1"/>
      <c s="14" t="s">
        <v>16</v>
      </c>
      <c s="1"/>
      <c s="9"/>
      <c s="8" t="s">
        <v>936</v>
      </c>
      <c s="42">
        <f>0+I8+I101+I106+I119+I132</f>
      </c>
      <c r="O3" t="s">
        <v>19</v>
      </c>
      <c t="s">
        <v>23</v>
      </c>
    </row>
    <row r="4" spans="1:16" ht="15" customHeight="1">
      <c r="A4" t="s">
        <v>17</v>
      </c>
      <c s="16" t="s">
        <v>18</v>
      </c>
      <c s="17" t="s">
        <v>936</v>
      </c>
      <c s="6"/>
      <c s="18" t="s">
        <v>937</v>
      </c>
      <c s="6"/>
      <c s="6"/>
      <c s="19"/>
      <c s="19"/>
      <c r="O4" t="s">
        <v>20</v>
      </c>
      <c t="s">
        <v>23</v>
      </c>
    </row>
    <row r="5" spans="1:16" ht="12.75" customHeight="1">
      <c r="A5" s="15" t="s">
        <v>26</v>
      </c>
      <c s="15" t="s">
        <v>28</v>
      </c>
      <c s="15" t="s">
        <v>30</v>
      </c>
      <c s="15" t="s">
        <v>31</v>
      </c>
      <c s="15" t="s">
        <v>32</v>
      </c>
      <c s="15" t="s">
        <v>34</v>
      </c>
      <c s="15" t="s">
        <v>36</v>
      </c>
      <c s="15" t="s">
        <v>38</v>
      </c>
      <c s="15"/>
      <c r="O5" t="s">
        <v>21</v>
      </c>
      <c t="s">
        <v>23</v>
      </c>
    </row>
    <row r="6" spans="1:9" ht="12.75" customHeight="1">
      <c r="A6" s="15"/>
      <c s="15"/>
      <c s="15"/>
      <c s="15"/>
      <c s="15"/>
      <c s="15"/>
      <c s="15"/>
      <c s="15" t="s">
        <v>39</v>
      </c>
      <c s="15" t="s">
        <v>41</v>
      </c>
    </row>
    <row r="7" spans="1:9" ht="12.75" customHeight="1">
      <c r="A7" s="15" t="s">
        <v>27</v>
      </c>
      <c s="15" t="s">
        <v>29</v>
      </c>
      <c s="15" t="s">
        <v>23</v>
      </c>
      <c s="15" t="s">
        <v>22</v>
      </c>
      <c s="15" t="s">
        <v>33</v>
      </c>
      <c s="15" t="s">
        <v>35</v>
      </c>
      <c s="15" t="s">
        <v>37</v>
      </c>
      <c s="15" t="s">
        <v>40</v>
      </c>
      <c s="15" t="s">
        <v>42</v>
      </c>
    </row>
    <row r="8" spans="1:18" ht="12.75" customHeight="1">
      <c r="A8" s="19" t="s">
        <v>43</v>
      </c>
      <c s="19"/>
      <c s="26" t="s">
        <v>843</v>
      </c>
      <c s="19"/>
      <c s="27" t="s">
        <v>844</v>
      </c>
      <c s="19"/>
      <c s="19"/>
      <c s="19"/>
      <c s="28">
        <f>0+Q8</f>
      </c>
      <c r="O8">
        <f>0+R8</f>
      </c>
      <c r="Q8">
        <f>0+I9+I13+I17+I21+I25+I29+I33+I37+I41+I45+I49+I53+I57+I61+I65+I69+I73+I77+I81+I85+I89+I93+I97</f>
      </c>
      <c>
        <f>0+O9+O13+O17+O21+O25+O29+O33+O37+O41+O45+O49+O53+O57+O61+O65+O69+O73+O77+O81+O85+O89+O93+O97</f>
      </c>
    </row>
    <row r="9" spans="1:16" ht="12.75">
      <c r="A9" s="25" t="s">
        <v>45</v>
      </c>
      <c s="29" t="s">
        <v>29</v>
      </c>
      <c s="29" t="s">
        <v>845</v>
      </c>
      <c s="25" t="s">
        <v>47</v>
      </c>
      <c s="30" t="s">
        <v>846</v>
      </c>
      <c s="31" t="s">
        <v>241</v>
      </c>
      <c s="32">
        <v>22</v>
      </c>
      <c s="33">
        <v>0</v>
      </c>
      <c s="34">
        <f>ROUND(ROUND(H9,2)*ROUND(G9,3),2)</f>
      </c>
      <c r="O9">
        <f>(I9*21)/100</f>
      </c>
      <c t="s">
        <v>23</v>
      </c>
    </row>
    <row r="10" spans="1:5" ht="25.5">
      <c r="A10" s="35" t="s">
        <v>50</v>
      </c>
      <c r="E10" s="36" t="s">
        <v>847</v>
      </c>
    </row>
    <row r="11" spans="1:5" ht="12.75">
      <c r="A11" s="37" t="s">
        <v>52</v>
      </c>
      <c r="E11" s="38" t="s">
        <v>47</v>
      </c>
    </row>
    <row r="12" spans="1:5" ht="12.75">
      <c r="A12" t="s">
        <v>54</v>
      </c>
      <c r="E12" s="36" t="s">
        <v>47</v>
      </c>
    </row>
    <row r="13" spans="1:16" ht="12.75">
      <c r="A13" s="25" t="s">
        <v>45</v>
      </c>
      <c s="29" t="s">
        <v>23</v>
      </c>
      <c s="29" t="s">
        <v>848</v>
      </c>
      <c s="25" t="s">
        <v>47</v>
      </c>
      <c s="30" t="s">
        <v>849</v>
      </c>
      <c s="31" t="s">
        <v>223</v>
      </c>
      <c s="32">
        <v>28</v>
      </c>
      <c s="33">
        <v>0</v>
      </c>
      <c s="34">
        <f>ROUND(ROUND(H13,2)*ROUND(G13,3),2)</f>
      </c>
      <c r="O13">
        <f>(I13*21)/100</f>
      </c>
      <c t="s">
        <v>23</v>
      </c>
    </row>
    <row r="14" spans="1:5" ht="38.25">
      <c r="A14" s="35" t="s">
        <v>50</v>
      </c>
      <c r="E14" s="36" t="s">
        <v>938</v>
      </c>
    </row>
    <row r="15" spans="1:5" ht="38.25">
      <c r="A15" s="37" t="s">
        <v>52</v>
      </c>
      <c r="E15" s="38" t="s">
        <v>851</v>
      </c>
    </row>
    <row r="16" spans="1:5" ht="12.75">
      <c r="A16" t="s">
        <v>54</v>
      </c>
      <c r="E16" s="36" t="s">
        <v>47</v>
      </c>
    </row>
    <row r="17" spans="1:16" ht="12.75">
      <c r="A17" s="25" t="s">
        <v>45</v>
      </c>
      <c s="29" t="s">
        <v>22</v>
      </c>
      <c s="29" t="s">
        <v>855</v>
      </c>
      <c s="25" t="s">
        <v>47</v>
      </c>
      <c s="30" t="s">
        <v>856</v>
      </c>
      <c s="31" t="s">
        <v>125</v>
      </c>
      <c s="32">
        <v>4</v>
      </c>
      <c s="33">
        <v>0</v>
      </c>
      <c s="34">
        <f>ROUND(ROUND(H17,2)*ROUND(G17,3),2)</f>
      </c>
      <c r="O17">
        <f>(I17*21)/100</f>
      </c>
      <c t="s">
        <v>23</v>
      </c>
    </row>
    <row r="18" spans="1:5" ht="12.75">
      <c r="A18" s="35" t="s">
        <v>50</v>
      </c>
      <c r="E18" s="36" t="s">
        <v>47</v>
      </c>
    </row>
    <row r="19" spans="1:5" ht="12.75">
      <c r="A19" s="37" t="s">
        <v>52</v>
      </c>
      <c r="E19" s="38" t="s">
        <v>47</v>
      </c>
    </row>
    <row r="20" spans="1:5" ht="12.75">
      <c r="A20" t="s">
        <v>54</v>
      </c>
      <c r="E20" s="36" t="s">
        <v>47</v>
      </c>
    </row>
    <row r="21" spans="1:16" ht="12.75">
      <c r="A21" s="25" t="s">
        <v>45</v>
      </c>
      <c s="29" t="s">
        <v>33</v>
      </c>
      <c s="29" t="s">
        <v>857</v>
      </c>
      <c s="25" t="s">
        <v>47</v>
      </c>
      <c s="30" t="s">
        <v>858</v>
      </c>
      <c s="31" t="s">
        <v>223</v>
      </c>
      <c s="32">
        <v>94</v>
      </c>
      <c s="33">
        <v>0</v>
      </c>
      <c s="34">
        <f>ROUND(ROUND(H21,2)*ROUND(G21,3),2)</f>
      </c>
      <c r="O21">
        <f>(I21*21)/100</f>
      </c>
      <c t="s">
        <v>23</v>
      </c>
    </row>
    <row r="22" spans="1:5" ht="25.5">
      <c r="A22" s="35" t="s">
        <v>50</v>
      </c>
      <c r="E22" s="36" t="s">
        <v>859</v>
      </c>
    </row>
    <row r="23" spans="1:5" ht="102">
      <c r="A23" s="37" t="s">
        <v>52</v>
      </c>
      <c r="E23" s="38" t="s">
        <v>860</v>
      </c>
    </row>
    <row r="24" spans="1:5" ht="12.75">
      <c r="A24" t="s">
        <v>54</v>
      </c>
      <c r="E24" s="36" t="s">
        <v>47</v>
      </c>
    </row>
    <row r="25" spans="1:16" ht="12.75">
      <c r="A25" s="25" t="s">
        <v>45</v>
      </c>
      <c s="29" t="s">
        <v>35</v>
      </c>
      <c s="29" t="s">
        <v>861</v>
      </c>
      <c s="25" t="s">
        <v>47</v>
      </c>
      <c s="30" t="s">
        <v>862</v>
      </c>
      <c s="31" t="s">
        <v>125</v>
      </c>
      <c s="32">
        <v>4</v>
      </c>
      <c s="33">
        <v>0</v>
      </c>
      <c s="34">
        <f>ROUND(ROUND(H25,2)*ROUND(G25,3),2)</f>
      </c>
      <c r="O25">
        <f>(I25*21)/100</f>
      </c>
      <c t="s">
        <v>23</v>
      </c>
    </row>
    <row r="26" spans="1:5" ht="12.75">
      <c r="A26" s="35" t="s">
        <v>50</v>
      </c>
      <c r="E26" s="36" t="s">
        <v>863</v>
      </c>
    </row>
    <row r="27" spans="1:5" ht="38.25">
      <c r="A27" s="37" t="s">
        <v>52</v>
      </c>
      <c r="E27" s="38" t="s">
        <v>864</v>
      </c>
    </row>
    <row r="28" spans="1:5" ht="12.75">
      <c r="A28" t="s">
        <v>54</v>
      </c>
      <c r="E28" s="36" t="s">
        <v>47</v>
      </c>
    </row>
    <row r="29" spans="1:16" ht="12.75">
      <c r="A29" s="25" t="s">
        <v>45</v>
      </c>
      <c s="29" t="s">
        <v>37</v>
      </c>
      <c s="29" t="s">
        <v>865</v>
      </c>
      <c s="25" t="s">
        <v>47</v>
      </c>
      <c s="30" t="s">
        <v>939</v>
      </c>
      <c s="31" t="s">
        <v>223</v>
      </c>
      <c s="32">
        <v>90</v>
      </c>
      <c s="33">
        <v>0</v>
      </c>
      <c s="34">
        <f>ROUND(ROUND(H29,2)*ROUND(G29,3),2)</f>
      </c>
      <c r="O29">
        <f>(I29*21)/100</f>
      </c>
      <c t="s">
        <v>23</v>
      </c>
    </row>
    <row r="30" spans="1:5" ht="12.75">
      <c r="A30" s="35" t="s">
        <v>50</v>
      </c>
      <c r="E30" s="36" t="s">
        <v>940</v>
      </c>
    </row>
    <row r="31" spans="1:5" ht="12.75">
      <c r="A31" s="37" t="s">
        <v>52</v>
      </c>
      <c r="E31" s="38" t="s">
        <v>47</v>
      </c>
    </row>
    <row r="32" spans="1:5" ht="12.75">
      <c r="A32" t="s">
        <v>54</v>
      </c>
      <c r="E32" s="36" t="s">
        <v>47</v>
      </c>
    </row>
    <row r="33" spans="1:16" ht="12.75">
      <c r="A33" s="25" t="s">
        <v>45</v>
      </c>
      <c s="29" t="s">
        <v>80</v>
      </c>
      <c s="29" t="s">
        <v>872</v>
      </c>
      <c s="25" t="s">
        <v>47</v>
      </c>
      <c s="30" t="s">
        <v>941</v>
      </c>
      <c s="31" t="s">
        <v>125</v>
      </c>
      <c s="32">
        <v>2</v>
      </c>
      <c s="33">
        <v>0</v>
      </c>
      <c s="34">
        <f>ROUND(ROUND(H33,2)*ROUND(G33,3),2)</f>
      </c>
      <c r="O33">
        <f>(I33*21)/100</f>
      </c>
      <c t="s">
        <v>23</v>
      </c>
    </row>
    <row r="34" spans="1:5" ht="12.75">
      <c r="A34" s="35" t="s">
        <v>50</v>
      </c>
      <c r="E34" s="36" t="s">
        <v>942</v>
      </c>
    </row>
    <row r="35" spans="1:5" ht="12.75">
      <c r="A35" s="37" t="s">
        <v>52</v>
      </c>
      <c r="E35" s="38" t="s">
        <v>47</v>
      </c>
    </row>
    <row r="36" spans="1:5" ht="12.75">
      <c r="A36" t="s">
        <v>54</v>
      </c>
      <c r="E36" s="36" t="s">
        <v>47</v>
      </c>
    </row>
    <row r="37" spans="1:16" ht="12.75">
      <c r="A37" s="25" t="s">
        <v>45</v>
      </c>
      <c s="29" t="s">
        <v>84</v>
      </c>
      <c s="29" t="s">
        <v>875</v>
      </c>
      <c s="25" t="s">
        <v>47</v>
      </c>
      <c s="30" t="s">
        <v>876</v>
      </c>
      <c s="31" t="s">
        <v>125</v>
      </c>
      <c s="32">
        <v>6</v>
      </c>
      <c s="33">
        <v>0</v>
      </c>
      <c s="34">
        <f>ROUND(ROUND(H37,2)*ROUND(G37,3),2)</f>
      </c>
      <c r="O37">
        <f>(I37*21)/100</f>
      </c>
      <c t="s">
        <v>23</v>
      </c>
    </row>
    <row r="38" spans="1:5" ht="12.75">
      <c r="A38" s="35" t="s">
        <v>50</v>
      </c>
      <c r="E38" s="36" t="s">
        <v>47</v>
      </c>
    </row>
    <row r="39" spans="1:5" ht="12.75">
      <c r="A39" s="37" t="s">
        <v>52</v>
      </c>
      <c r="E39" s="38" t="s">
        <v>47</v>
      </c>
    </row>
    <row r="40" spans="1:5" ht="12.75">
      <c r="A40" t="s">
        <v>54</v>
      </c>
      <c r="E40" s="36" t="s">
        <v>47</v>
      </c>
    </row>
    <row r="41" spans="1:16" ht="12.75">
      <c r="A41" s="25" t="s">
        <v>45</v>
      </c>
      <c s="29" t="s">
        <v>40</v>
      </c>
      <c s="29" t="s">
        <v>877</v>
      </c>
      <c s="25" t="s">
        <v>47</v>
      </c>
      <c s="30" t="s">
        <v>943</v>
      </c>
      <c s="31" t="s">
        <v>223</v>
      </c>
      <c s="32">
        <v>21</v>
      </c>
      <c s="33">
        <v>0</v>
      </c>
      <c s="34">
        <f>ROUND(ROUND(H41,2)*ROUND(G41,3),2)</f>
      </c>
      <c r="O41">
        <f>(I41*21)/100</f>
      </c>
      <c t="s">
        <v>23</v>
      </c>
    </row>
    <row r="42" spans="1:5" ht="25.5">
      <c r="A42" s="35" t="s">
        <v>50</v>
      </c>
      <c r="E42" s="36" t="s">
        <v>944</v>
      </c>
    </row>
    <row r="43" spans="1:5" ht="102">
      <c r="A43" s="37" t="s">
        <v>52</v>
      </c>
      <c r="E43" s="38" t="s">
        <v>880</v>
      </c>
    </row>
    <row r="44" spans="1:5" ht="12.75">
      <c r="A44" t="s">
        <v>54</v>
      </c>
      <c r="E44" s="36" t="s">
        <v>47</v>
      </c>
    </row>
    <row r="45" spans="1:16" ht="12.75">
      <c r="A45" s="25" t="s">
        <v>45</v>
      </c>
      <c s="29" t="s">
        <v>42</v>
      </c>
      <c s="29" t="s">
        <v>881</v>
      </c>
      <c s="25" t="s">
        <v>47</v>
      </c>
      <c s="30" t="s">
        <v>882</v>
      </c>
      <c s="31" t="s">
        <v>223</v>
      </c>
      <c s="32">
        <v>7</v>
      </c>
      <c s="33">
        <v>0</v>
      </c>
      <c s="34">
        <f>ROUND(ROUND(H45,2)*ROUND(G45,3),2)</f>
      </c>
      <c r="O45">
        <f>(I45*21)/100</f>
      </c>
      <c t="s">
        <v>23</v>
      </c>
    </row>
    <row r="46" spans="1:5" ht="12.75">
      <c r="A46" s="35" t="s">
        <v>50</v>
      </c>
      <c r="E46" s="36" t="s">
        <v>883</v>
      </c>
    </row>
    <row r="47" spans="1:5" ht="51">
      <c r="A47" s="37" t="s">
        <v>52</v>
      </c>
      <c r="E47" s="38" t="s">
        <v>884</v>
      </c>
    </row>
    <row r="48" spans="1:5" ht="12.75">
      <c r="A48" t="s">
        <v>54</v>
      </c>
      <c r="E48" s="36" t="s">
        <v>47</v>
      </c>
    </row>
    <row r="49" spans="1:16" ht="12.75">
      <c r="A49" s="25" t="s">
        <v>45</v>
      </c>
      <c s="29" t="s">
        <v>97</v>
      </c>
      <c s="29" t="s">
        <v>889</v>
      </c>
      <c s="25" t="s">
        <v>47</v>
      </c>
      <c s="30" t="s">
        <v>890</v>
      </c>
      <c s="31" t="s">
        <v>125</v>
      </c>
      <c s="32">
        <v>1</v>
      </c>
      <c s="33">
        <v>0</v>
      </c>
      <c s="34">
        <f>ROUND(ROUND(H49,2)*ROUND(G49,3),2)</f>
      </c>
      <c r="O49">
        <f>(I49*21)/100</f>
      </c>
      <c t="s">
        <v>23</v>
      </c>
    </row>
    <row r="50" spans="1:5" ht="12.75">
      <c r="A50" s="35" t="s">
        <v>50</v>
      </c>
      <c r="E50" s="36" t="s">
        <v>47</v>
      </c>
    </row>
    <row r="51" spans="1:5" ht="12.75">
      <c r="A51" s="37" t="s">
        <v>52</v>
      </c>
      <c r="E51" s="38" t="s">
        <v>47</v>
      </c>
    </row>
    <row r="52" spans="1:5" ht="12.75">
      <c r="A52" t="s">
        <v>54</v>
      </c>
      <c r="E52" s="36" t="s">
        <v>47</v>
      </c>
    </row>
    <row r="53" spans="1:16" ht="12.75">
      <c r="A53" s="25" t="s">
        <v>45</v>
      </c>
      <c s="29" t="s">
        <v>102</v>
      </c>
      <c s="29" t="s">
        <v>897</v>
      </c>
      <c s="25" t="s">
        <v>47</v>
      </c>
      <c s="30" t="s">
        <v>898</v>
      </c>
      <c s="31" t="s">
        <v>223</v>
      </c>
      <c s="32">
        <v>12</v>
      </c>
      <c s="33">
        <v>0</v>
      </c>
      <c s="34">
        <f>ROUND(ROUND(H53,2)*ROUND(G53,3),2)</f>
      </c>
      <c r="O53">
        <f>(I53*21)/100</f>
      </c>
      <c t="s">
        <v>23</v>
      </c>
    </row>
    <row r="54" spans="1:5" ht="25.5">
      <c r="A54" s="35" t="s">
        <v>50</v>
      </c>
      <c r="E54" s="36" t="s">
        <v>945</v>
      </c>
    </row>
    <row r="55" spans="1:5" ht="12.75">
      <c r="A55" s="37" t="s">
        <v>52</v>
      </c>
      <c r="E55" s="38" t="s">
        <v>47</v>
      </c>
    </row>
    <row r="56" spans="1:5" ht="12.75">
      <c r="A56" t="s">
        <v>54</v>
      </c>
      <c r="E56" s="36" t="s">
        <v>47</v>
      </c>
    </row>
    <row r="57" spans="1:16" ht="12.75">
      <c r="A57" s="25" t="s">
        <v>45</v>
      </c>
      <c s="29" t="s">
        <v>107</v>
      </c>
      <c s="29" t="s">
        <v>946</v>
      </c>
      <c s="25" t="s">
        <v>47</v>
      </c>
      <c s="30" t="s">
        <v>947</v>
      </c>
      <c s="31" t="s">
        <v>223</v>
      </c>
      <c s="32">
        <v>8</v>
      </c>
      <c s="33">
        <v>0</v>
      </c>
      <c s="34">
        <f>ROUND(ROUND(H57,2)*ROUND(G57,3),2)</f>
      </c>
      <c r="O57">
        <f>(I57*21)/100</f>
      </c>
      <c t="s">
        <v>23</v>
      </c>
    </row>
    <row r="58" spans="1:5" ht="12.75">
      <c r="A58" s="35" t="s">
        <v>50</v>
      </c>
      <c r="E58" s="36" t="s">
        <v>948</v>
      </c>
    </row>
    <row r="59" spans="1:5" ht="12.75">
      <c r="A59" s="37" t="s">
        <v>52</v>
      </c>
      <c r="E59" s="38" t="s">
        <v>47</v>
      </c>
    </row>
    <row r="60" spans="1:5" ht="12.75">
      <c r="A60" t="s">
        <v>54</v>
      </c>
      <c r="E60" s="36" t="s">
        <v>47</v>
      </c>
    </row>
    <row r="61" spans="1:16" ht="12.75">
      <c r="A61" s="25" t="s">
        <v>45</v>
      </c>
      <c s="29" t="s">
        <v>112</v>
      </c>
      <c s="29" t="s">
        <v>949</v>
      </c>
      <c s="25" t="s">
        <v>47</v>
      </c>
      <c s="30" t="s">
        <v>950</v>
      </c>
      <c s="31" t="s">
        <v>125</v>
      </c>
      <c s="32">
        <v>1</v>
      </c>
      <c s="33">
        <v>0</v>
      </c>
      <c s="34">
        <f>ROUND(ROUND(H61,2)*ROUND(G61,3),2)</f>
      </c>
      <c r="O61">
        <f>(I61*21)/100</f>
      </c>
      <c t="s">
        <v>23</v>
      </c>
    </row>
    <row r="62" spans="1:5" ht="25.5">
      <c r="A62" s="35" t="s">
        <v>50</v>
      </c>
      <c r="E62" s="36" t="s">
        <v>951</v>
      </c>
    </row>
    <row r="63" spans="1:5" ht="76.5">
      <c r="A63" s="37" t="s">
        <v>52</v>
      </c>
      <c r="E63" s="38" t="s">
        <v>952</v>
      </c>
    </row>
    <row r="64" spans="1:5" ht="12.75">
      <c r="A64" t="s">
        <v>54</v>
      </c>
      <c r="E64" s="36" t="s">
        <v>47</v>
      </c>
    </row>
    <row r="65" spans="1:16" ht="12.75">
      <c r="A65" s="25" t="s">
        <v>45</v>
      </c>
      <c s="29" t="s">
        <v>116</v>
      </c>
      <c s="29" t="s">
        <v>900</v>
      </c>
      <c s="25" t="s">
        <v>47</v>
      </c>
      <c s="30" t="s">
        <v>901</v>
      </c>
      <c s="31" t="s">
        <v>125</v>
      </c>
      <c s="32">
        <v>4</v>
      </c>
      <c s="33">
        <v>0</v>
      </c>
      <c s="34">
        <f>ROUND(ROUND(H65,2)*ROUND(G65,3),2)</f>
      </c>
      <c r="O65">
        <f>(I65*21)/100</f>
      </c>
      <c t="s">
        <v>23</v>
      </c>
    </row>
    <row r="66" spans="1:5" ht="25.5">
      <c r="A66" s="35" t="s">
        <v>50</v>
      </c>
      <c r="E66" s="36" t="s">
        <v>902</v>
      </c>
    </row>
    <row r="67" spans="1:5" ht="12.75">
      <c r="A67" s="37" t="s">
        <v>52</v>
      </c>
      <c r="E67" s="38" t="s">
        <v>47</v>
      </c>
    </row>
    <row r="68" spans="1:5" ht="12.75">
      <c r="A68" t="s">
        <v>54</v>
      </c>
      <c r="E68" s="36" t="s">
        <v>47</v>
      </c>
    </row>
    <row r="69" spans="1:16" ht="12.75">
      <c r="A69" s="25" t="s">
        <v>45</v>
      </c>
      <c s="29" t="s">
        <v>122</v>
      </c>
      <c s="29" t="s">
        <v>903</v>
      </c>
      <c s="25" t="s">
        <v>47</v>
      </c>
      <c s="30" t="s">
        <v>904</v>
      </c>
      <c s="31" t="s">
        <v>125</v>
      </c>
      <c s="32">
        <v>8</v>
      </c>
      <c s="33">
        <v>0</v>
      </c>
      <c s="34">
        <f>ROUND(ROUND(H69,2)*ROUND(G69,3),2)</f>
      </c>
      <c r="O69">
        <f>(I69*21)/100</f>
      </c>
      <c t="s">
        <v>23</v>
      </c>
    </row>
    <row r="70" spans="1:5" ht="25.5">
      <c r="A70" s="35" t="s">
        <v>50</v>
      </c>
      <c r="E70" s="36" t="s">
        <v>953</v>
      </c>
    </row>
    <row r="71" spans="1:5" ht="12.75">
      <c r="A71" s="37" t="s">
        <v>52</v>
      </c>
      <c r="E71" s="38" t="s">
        <v>47</v>
      </c>
    </row>
    <row r="72" spans="1:5" ht="12.75">
      <c r="A72" t="s">
        <v>54</v>
      </c>
      <c r="E72" s="36" t="s">
        <v>47</v>
      </c>
    </row>
    <row r="73" spans="1:16" ht="12.75">
      <c r="A73" s="25" t="s">
        <v>45</v>
      </c>
      <c s="29" t="s">
        <v>129</v>
      </c>
      <c s="29" t="s">
        <v>906</v>
      </c>
      <c s="25" t="s">
        <v>47</v>
      </c>
      <c s="30" t="s">
        <v>954</v>
      </c>
      <c s="31" t="s">
        <v>125</v>
      </c>
      <c s="32">
        <v>12</v>
      </c>
      <c s="33">
        <v>0</v>
      </c>
      <c s="34">
        <f>ROUND(ROUND(H73,2)*ROUND(G73,3),2)</f>
      </c>
      <c r="O73">
        <f>(I73*21)/100</f>
      </c>
      <c t="s">
        <v>23</v>
      </c>
    </row>
    <row r="74" spans="1:5" ht="12.75">
      <c r="A74" s="35" t="s">
        <v>50</v>
      </c>
      <c r="E74" s="36" t="s">
        <v>955</v>
      </c>
    </row>
    <row r="75" spans="1:5" ht="12.75">
      <c r="A75" s="37" t="s">
        <v>52</v>
      </c>
      <c r="E75" s="38" t="s">
        <v>47</v>
      </c>
    </row>
    <row r="76" spans="1:5" ht="12.75">
      <c r="A76" t="s">
        <v>54</v>
      </c>
      <c r="E76" s="36" t="s">
        <v>47</v>
      </c>
    </row>
    <row r="77" spans="1:16" ht="12.75">
      <c r="A77" s="25" t="s">
        <v>45</v>
      </c>
      <c s="29" t="s">
        <v>134</v>
      </c>
      <c s="29" t="s">
        <v>908</v>
      </c>
      <c s="25" t="s">
        <v>47</v>
      </c>
      <c s="30" t="s">
        <v>909</v>
      </c>
      <c s="31" t="s">
        <v>223</v>
      </c>
      <c s="32">
        <v>20</v>
      </c>
      <c s="33">
        <v>0</v>
      </c>
      <c s="34">
        <f>ROUND(ROUND(H77,2)*ROUND(G77,3),2)</f>
      </c>
      <c r="O77">
        <f>(I77*21)/100</f>
      </c>
      <c t="s">
        <v>23</v>
      </c>
    </row>
    <row r="78" spans="1:5" ht="12.75">
      <c r="A78" s="35" t="s">
        <v>50</v>
      </c>
      <c r="E78" s="36" t="s">
        <v>47</v>
      </c>
    </row>
    <row r="79" spans="1:5" ht="51">
      <c r="A79" s="37" t="s">
        <v>52</v>
      </c>
      <c r="E79" s="38" t="s">
        <v>910</v>
      </c>
    </row>
    <row r="80" spans="1:5" ht="12.75">
      <c r="A80" t="s">
        <v>54</v>
      </c>
      <c r="E80" s="36" t="s">
        <v>47</v>
      </c>
    </row>
    <row r="81" spans="1:16" ht="12.75">
      <c r="A81" s="25" t="s">
        <v>45</v>
      </c>
      <c s="29" t="s">
        <v>139</v>
      </c>
      <c s="29" t="s">
        <v>911</v>
      </c>
      <c s="25" t="s">
        <v>47</v>
      </c>
      <c s="30" t="s">
        <v>912</v>
      </c>
      <c s="31" t="s">
        <v>223</v>
      </c>
      <c s="32">
        <v>1</v>
      </c>
      <c s="33">
        <v>0</v>
      </c>
      <c s="34">
        <f>ROUND(ROUND(H81,2)*ROUND(G81,3),2)</f>
      </c>
      <c r="O81">
        <f>(I81*21)/100</f>
      </c>
      <c t="s">
        <v>23</v>
      </c>
    </row>
    <row r="82" spans="1:5" ht="12.75">
      <c r="A82" s="35" t="s">
        <v>50</v>
      </c>
      <c r="E82" s="36" t="s">
        <v>47</v>
      </c>
    </row>
    <row r="83" spans="1:5" ht="12.75">
      <c r="A83" s="37" t="s">
        <v>52</v>
      </c>
      <c r="E83" s="38" t="s">
        <v>47</v>
      </c>
    </row>
    <row r="84" spans="1:5" ht="12.75">
      <c r="A84" t="s">
        <v>54</v>
      </c>
      <c r="E84" s="36" t="s">
        <v>47</v>
      </c>
    </row>
    <row r="85" spans="1:16" ht="12.75">
      <c r="A85" s="25" t="s">
        <v>45</v>
      </c>
      <c s="29" t="s">
        <v>144</v>
      </c>
      <c s="29" t="s">
        <v>956</v>
      </c>
      <c s="25" t="s">
        <v>47</v>
      </c>
      <c s="30" t="s">
        <v>957</v>
      </c>
      <c s="31" t="s">
        <v>223</v>
      </c>
      <c s="32">
        <v>22</v>
      </c>
      <c s="33">
        <v>0</v>
      </c>
      <c s="34">
        <f>ROUND(ROUND(H85,2)*ROUND(G85,3),2)</f>
      </c>
      <c r="O85">
        <f>(I85*21)/100</f>
      </c>
      <c t="s">
        <v>23</v>
      </c>
    </row>
    <row r="86" spans="1:5" ht="12.75">
      <c r="A86" s="35" t="s">
        <v>50</v>
      </c>
      <c r="E86" s="36" t="s">
        <v>958</v>
      </c>
    </row>
    <row r="87" spans="1:5" ht="12.75">
      <c r="A87" s="37" t="s">
        <v>52</v>
      </c>
      <c r="E87" s="38" t="s">
        <v>47</v>
      </c>
    </row>
    <row r="88" spans="1:5" ht="12.75">
      <c r="A88" t="s">
        <v>54</v>
      </c>
      <c r="E88" s="36" t="s">
        <v>47</v>
      </c>
    </row>
    <row r="89" spans="1:16" ht="12.75">
      <c r="A89" s="25" t="s">
        <v>45</v>
      </c>
      <c s="29" t="s">
        <v>149</v>
      </c>
      <c s="29" t="s">
        <v>959</v>
      </c>
      <c s="25" t="s">
        <v>47</v>
      </c>
      <c s="30" t="s">
        <v>960</v>
      </c>
      <c s="31" t="s">
        <v>223</v>
      </c>
      <c s="32">
        <v>7</v>
      </c>
      <c s="33">
        <v>0</v>
      </c>
      <c s="34">
        <f>ROUND(ROUND(H89,2)*ROUND(G89,3),2)</f>
      </c>
      <c r="O89">
        <f>(I89*21)/100</f>
      </c>
      <c t="s">
        <v>23</v>
      </c>
    </row>
    <row r="90" spans="1:5" ht="12.75">
      <c r="A90" s="35" t="s">
        <v>50</v>
      </c>
      <c r="E90" s="36" t="s">
        <v>961</v>
      </c>
    </row>
    <row r="91" spans="1:5" ht="12.75">
      <c r="A91" s="37" t="s">
        <v>52</v>
      </c>
      <c r="E91" s="38" t="s">
        <v>47</v>
      </c>
    </row>
    <row r="92" spans="1:5" ht="12.75">
      <c r="A92" t="s">
        <v>54</v>
      </c>
      <c r="E92" s="36" t="s">
        <v>47</v>
      </c>
    </row>
    <row r="93" spans="1:16" ht="12.75">
      <c r="A93" s="25" t="s">
        <v>45</v>
      </c>
      <c s="29" t="s">
        <v>156</v>
      </c>
      <c s="29" t="s">
        <v>913</v>
      </c>
      <c s="25" t="s">
        <v>47</v>
      </c>
      <c s="30" t="s">
        <v>914</v>
      </c>
      <c s="31" t="s">
        <v>223</v>
      </c>
      <c s="32">
        <v>1</v>
      </c>
      <c s="33">
        <v>0</v>
      </c>
      <c s="34">
        <f>ROUND(ROUND(H93,2)*ROUND(G93,3),2)</f>
      </c>
      <c r="O93">
        <f>(I93*21)/100</f>
      </c>
      <c t="s">
        <v>23</v>
      </c>
    </row>
    <row r="94" spans="1:5" ht="12.75">
      <c r="A94" s="35" t="s">
        <v>50</v>
      </c>
      <c r="E94" s="36" t="s">
        <v>47</v>
      </c>
    </row>
    <row r="95" spans="1:5" ht="12.75">
      <c r="A95" s="37" t="s">
        <v>52</v>
      </c>
      <c r="E95" s="38" t="s">
        <v>47</v>
      </c>
    </row>
    <row r="96" spans="1:5" ht="12.75">
      <c r="A96" t="s">
        <v>54</v>
      </c>
      <c r="E96" s="36" t="s">
        <v>47</v>
      </c>
    </row>
    <row r="97" spans="1:16" ht="12.75">
      <c r="A97" s="25" t="s">
        <v>45</v>
      </c>
      <c s="29" t="s">
        <v>162</v>
      </c>
      <c s="29" t="s">
        <v>915</v>
      </c>
      <c s="25" t="s">
        <v>47</v>
      </c>
      <c s="30" t="s">
        <v>916</v>
      </c>
      <c s="31" t="s">
        <v>223</v>
      </c>
      <c s="32">
        <v>94</v>
      </c>
      <c s="33">
        <v>0</v>
      </c>
      <c s="34">
        <f>ROUND(ROUND(H97,2)*ROUND(G97,3),2)</f>
      </c>
      <c r="O97">
        <f>(I97*21)/100</f>
      </c>
      <c t="s">
        <v>23</v>
      </c>
    </row>
    <row r="98" spans="1:5" ht="12.75">
      <c r="A98" s="35" t="s">
        <v>50</v>
      </c>
      <c r="E98" s="36" t="s">
        <v>47</v>
      </c>
    </row>
    <row r="99" spans="1:5" ht="12.75">
      <c r="A99" s="37" t="s">
        <v>52</v>
      </c>
      <c r="E99" s="38" t="s">
        <v>47</v>
      </c>
    </row>
    <row r="100" spans="1:5" ht="12.75">
      <c r="A100" t="s">
        <v>54</v>
      </c>
      <c r="E100" s="36" t="s">
        <v>47</v>
      </c>
    </row>
    <row r="101" spans="1:18" ht="12.75" customHeight="1">
      <c r="A101" s="6" t="s">
        <v>43</v>
      </c>
      <c s="6"/>
      <c s="40" t="s">
        <v>917</v>
      </c>
      <c s="6"/>
      <c s="27" t="s">
        <v>918</v>
      </c>
      <c s="6"/>
      <c s="6"/>
      <c s="6"/>
      <c s="41">
        <f>0+Q101</f>
      </c>
      <c r="O101">
        <f>0+R101</f>
      </c>
      <c r="Q101">
        <f>0+I102</f>
      </c>
      <c>
        <f>0+O102</f>
      </c>
    </row>
    <row r="102" spans="1:16" ht="12.75">
      <c r="A102" s="25" t="s">
        <v>45</v>
      </c>
      <c s="29" t="s">
        <v>167</v>
      </c>
      <c s="29" t="s">
        <v>919</v>
      </c>
      <c s="25" t="s">
        <v>47</v>
      </c>
      <c s="30" t="s">
        <v>920</v>
      </c>
      <c s="31" t="s">
        <v>241</v>
      </c>
      <c s="32">
        <v>40</v>
      </c>
      <c s="33">
        <v>0</v>
      </c>
      <c s="34">
        <f>ROUND(ROUND(H102,2)*ROUND(G102,3),2)</f>
      </c>
      <c r="O102">
        <f>(I102*21)/100</f>
      </c>
      <c t="s">
        <v>23</v>
      </c>
    </row>
    <row r="103" spans="1:5" ht="12.75">
      <c r="A103" s="35" t="s">
        <v>50</v>
      </c>
      <c r="E103" s="36" t="s">
        <v>47</v>
      </c>
    </row>
    <row r="104" spans="1:5" ht="12.75">
      <c r="A104" s="37" t="s">
        <v>52</v>
      </c>
      <c r="E104" s="38" t="s">
        <v>47</v>
      </c>
    </row>
    <row r="105" spans="1:5" ht="12.75">
      <c r="A105" t="s">
        <v>54</v>
      </c>
      <c r="E105" s="36" t="s">
        <v>47</v>
      </c>
    </row>
    <row r="106" spans="1:18" ht="12.75" customHeight="1">
      <c r="A106" s="6" t="s">
        <v>43</v>
      </c>
      <c s="6"/>
      <c s="40" t="s">
        <v>921</v>
      </c>
      <c s="6"/>
      <c s="27" t="s">
        <v>922</v>
      </c>
      <c s="6"/>
      <c s="6"/>
      <c s="6"/>
      <c s="41">
        <f>0+Q106</f>
      </c>
      <c r="O106">
        <f>0+R106</f>
      </c>
      <c r="Q106">
        <f>0+I107+I111+I115</f>
      </c>
      <c>
        <f>0+O107+O111+O115</f>
      </c>
    </row>
    <row r="107" spans="1:16" ht="12.75">
      <c r="A107" s="25" t="s">
        <v>45</v>
      </c>
      <c s="29" t="s">
        <v>189</v>
      </c>
      <c s="29" t="s">
        <v>923</v>
      </c>
      <c s="25" t="s">
        <v>47</v>
      </c>
      <c s="30" t="s">
        <v>962</v>
      </c>
      <c s="31" t="s">
        <v>223</v>
      </c>
      <c s="32">
        <v>1</v>
      </c>
      <c s="33">
        <v>0</v>
      </c>
      <c s="34">
        <f>ROUND(ROUND(H107,2)*ROUND(G107,3),2)</f>
      </c>
      <c r="O107">
        <f>(I107*21)/100</f>
      </c>
      <c t="s">
        <v>23</v>
      </c>
    </row>
    <row r="108" spans="1:5" ht="12.75">
      <c r="A108" s="35" t="s">
        <v>50</v>
      </c>
      <c r="E108" s="36" t="s">
        <v>47</v>
      </c>
    </row>
    <row r="109" spans="1:5" ht="38.25">
      <c r="A109" s="37" t="s">
        <v>52</v>
      </c>
      <c r="E109" s="38" t="s">
        <v>925</v>
      </c>
    </row>
    <row r="110" spans="1:5" ht="12.75">
      <c r="A110" t="s">
        <v>54</v>
      </c>
      <c r="E110" s="36" t="s">
        <v>47</v>
      </c>
    </row>
    <row r="111" spans="1:16" ht="12.75">
      <c r="A111" s="25" t="s">
        <v>45</v>
      </c>
      <c s="29" t="s">
        <v>193</v>
      </c>
      <c s="29" t="s">
        <v>963</v>
      </c>
      <c s="25" t="s">
        <v>47</v>
      </c>
      <c s="30" t="s">
        <v>964</v>
      </c>
      <c s="31" t="s">
        <v>223</v>
      </c>
      <c s="32">
        <v>22</v>
      </c>
      <c s="33">
        <v>0</v>
      </c>
      <c s="34">
        <f>ROUND(ROUND(H111,2)*ROUND(G111,3),2)</f>
      </c>
      <c r="O111">
        <f>(I111*21)/100</f>
      </c>
      <c t="s">
        <v>23</v>
      </c>
    </row>
    <row r="112" spans="1:5" ht="12.75">
      <c r="A112" s="35" t="s">
        <v>50</v>
      </c>
      <c r="E112" s="36" t="s">
        <v>47</v>
      </c>
    </row>
    <row r="113" spans="1:5" ht="38.25">
      <c r="A113" s="37" t="s">
        <v>52</v>
      </c>
      <c r="E113" s="38" t="s">
        <v>965</v>
      </c>
    </row>
    <row r="114" spans="1:5" ht="12.75">
      <c r="A114" t="s">
        <v>54</v>
      </c>
      <c r="E114" s="36" t="s">
        <v>47</v>
      </c>
    </row>
    <row r="115" spans="1:16" ht="12.75">
      <c r="A115" s="25" t="s">
        <v>45</v>
      </c>
      <c s="29" t="s">
        <v>199</v>
      </c>
      <c s="29" t="s">
        <v>966</v>
      </c>
      <c s="25" t="s">
        <v>47</v>
      </c>
      <c s="30" t="s">
        <v>967</v>
      </c>
      <c s="31" t="s">
        <v>223</v>
      </c>
      <c s="32">
        <v>7</v>
      </c>
      <c s="33">
        <v>0</v>
      </c>
      <c s="34">
        <f>ROUND(ROUND(H115,2)*ROUND(G115,3),2)</f>
      </c>
      <c r="O115">
        <f>(I115*21)/100</f>
      </c>
      <c t="s">
        <v>23</v>
      </c>
    </row>
    <row r="116" spans="1:5" ht="12.75">
      <c r="A116" s="35" t="s">
        <v>50</v>
      </c>
      <c r="E116" s="36" t="s">
        <v>47</v>
      </c>
    </row>
    <row r="117" spans="1:5" ht="38.25">
      <c r="A117" s="37" t="s">
        <v>52</v>
      </c>
      <c r="E117" s="38" t="s">
        <v>968</v>
      </c>
    </row>
    <row r="118" spans="1:5" ht="12.75">
      <c r="A118" t="s">
        <v>54</v>
      </c>
      <c r="E118" s="36" t="s">
        <v>47</v>
      </c>
    </row>
    <row r="119" spans="1:18" ht="12.75" customHeight="1">
      <c r="A119" s="6" t="s">
        <v>43</v>
      </c>
      <c s="6"/>
      <c s="40" t="s">
        <v>926</v>
      </c>
      <c s="6"/>
      <c s="27" t="s">
        <v>927</v>
      </c>
      <c s="6"/>
      <c s="6"/>
      <c s="6"/>
      <c s="41">
        <f>0+Q119</f>
      </c>
      <c r="O119">
        <f>0+R119</f>
      </c>
      <c r="Q119">
        <f>0+I120+I124+I128</f>
      </c>
      <c>
        <f>0+O120+O124+O128</f>
      </c>
    </row>
    <row r="120" spans="1:16" ht="12.75">
      <c r="A120" s="25" t="s">
        <v>45</v>
      </c>
      <c s="29" t="s">
        <v>173</v>
      </c>
      <c s="29" t="s">
        <v>928</v>
      </c>
      <c s="25" t="s">
        <v>47</v>
      </c>
      <c s="30" t="s">
        <v>929</v>
      </c>
      <c s="31" t="s">
        <v>241</v>
      </c>
      <c s="32">
        <v>72</v>
      </c>
      <c s="33">
        <v>0</v>
      </c>
      <c s="34">
        <f>ROUND(ROUND(H120,2)*ROUND(G120,3),2)</f>
      </c>
      <c r="O120">
        <f>(I120*21)/100</f>
      </c>
      <c t="s">
        <v>23</v>
      </c>
    </row>
    <row r="121" spans="1:5" ht="12.75">
      <c r="A121" s="35" t="s">
        <v>50</v>
      </c>
      <c r="E121" s="36" t="s">
        <v>47</v>
      </c>
    </row>
    <row r="122" spans="1:5" ht="12.75">
      <c r="A122" s="37" t="s">
        <v>52</v>
      </c>
      <c r="E122" s="38" t="s">
        <v>47</v>
      </c>
    </row>
    <row r="123" spans="1:5" ht="12.75">
      <c r="A123" t="s">
        <v>54</v>
      </c>
      <c r="E123" s="36" t="s">
        <v>47</v>
      </c>
    </row>
    <row r="124" spans="1:16" ht="12.75">
      <c r="A124" s="25" t="s">
        <v>45</v>
      </c>
      <c s="29" t="s">
        <v>177</v>
      </c>
      <c s="29" t="s">
        <v>930</v>
      </c>
      <c s="25" t="s">
        <v>47</v>
      </c>
      <c s="30" t="s">
        <v>931</v>
      </c>
      <c s="31" t="s">
        <v>241</v>
      </c>
      <c s="32">
        <v>25</v>
      </c>
      <c s="33">
        <v>0</v>
      </c>
      <c s="34">
        <f>ROUND(ROUND(H124,2)*ROUND(G124,3),2)</f>
      </c>
      <c r="O124">
        <f>(I124*21)/100</f>
      </c>
      <c t="s">
        <v>23</v>
      </c>
    </row>
    <row r="125" spans="1:5" ht="25.5">
      <c r="A125" s="35" t="s">
        <v>50</v>
      </c>
      <c r="E125" s="36" t="s">
        <v>932</v>
      </c>
    </row>
    <row r="126" spans="1:5" ht="12.75">
      <c r="A126" s="37" t="s">
        <v>52</v>
      </c>
      <c r="E126" s="38" t="s">
        <v>47</v>
      </c>
    </row>
    <row r="127" spans="1:5" ht="12.75">
      <c r="A127" t="s">
        <v>54</v>
      </c>
      <c r="E127" s="36" t="s">
        <v>47</v>
      </c>
    </row>
    <row r="128" spans="1:16" ht="12.75">
      <c r="A128" s="25" t="s">
        <v>45</v>
      </c>
      <c s="29" t="s">
        <v>184</v>
      </c>
      <c s="29" t="s">
        <v>933</v>
      </c>
      <c s="25" t="s">
        <v>47</v>
      </c>
      <c s="30" t="s">
        <v>934</v>
      </c>
      <c s="31" t="s">
        <v>241</v>
      </c>
      <c s="32">
        <v>18</v>
      </c>
      <c s="33">
        <v>0</v>
      </c>
      <c s="34">
        <f>ROUND(ROUND(H128,2)*ROUND(G128,3),2)</f>
      </c>
      <c r="O128">
        <f>(I128*21)/100</f>
      </c>
      <c t="s">
        <v>23</v>
      </c>
    </row>
    <row r="129" spans="1:5" ht="12.75">
      <c r="A129" s="35" t="s">
        <v>50</v>
      </c>
      <c r="E129" s="36" t="s">
        <v>47</v>
      </c>
    </row>
    <row r="130" spans="1:5" ht="12.75">
      <c r="A130" s="37" t="s">
        <v>52</v>
      </c>
      <c r="E130" s="38" t="s">
        <v>47</v>
      </c>
    </row>
    <row r="131" spans="1:5" ht="12.75">
      <c r="A131" t="s">
        <v>54</v>
      </c>
      <c r="E131" s="36" t="s">
        <v>47</v>
      </c>
    </row>
    <row r="132" spans="1:15" ht="12.75" customHeight="1">
      <c r="A132" s="1" t="s">
        <v>43</v>
      </c>
      <c s="1"/>
      <c s="4" t="s">
        <v>43</v>
      </c>
      <c s="1"/>
      <c s="24" t="s">
        <v>935</v>
      </c>
      <c s="1"/>
      <c s="1"/>
      <c s="1"/>
      <c s="39">
        <f>0</f>
      </c>
      <c r="O132">
        <f>0</f>
      </c>
    </row>
  </sheetData>
  <sheetProtection password="9B31" sheet="1" objects="1" scenarios="1"/>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horizontalDpi="300" verticalDpi="300" orientation="portrait" paperSize="9"/>
  <drawing r:id="rId1"/>
</worksheet>
</file>

<file path=xl/worksheets/sheet6.xml><?xml version="1.0" encoding="utf-8"?>
<worksheet xmlns="http://schemas.openxmlformats.org/spreadsheetml/2006/main" xmlns:r="http://schemas.openxmlformats.org/officeDocument/2006/relationships">
  <sheetPr>
    <pageSetUpPr fitToPage="1"/>
  </sheetPr>
  <dimension ref="A1:R55"/>
  <sheetViews>
    <sheetView workbookViewId="0" topLeftCell="A1">
      <pane ySplit="7" topLeftCell="A8" activePane="bottomLeft" state="frozen"/>
      <selection pane="topLeft" activeCell="A1" sqref="A1"/>
      <selection pane="bottomLeft" activeCell="A8" sqref="A8"/>
    </sheetView>
  </sheetViews>
  <sheetFormatPr defaultColWidth="9.14285714285714" defaultRowHeight="12.75" customHeight="1"/>
  <cols>
    <col min="1" max="1" width="9.14285714285714" hidden="1" customWidth="1"/>
    <col min="2" max="2" width="11.7142857142857" customWidth="1"/>
    <col min="3" max="3" width="14.7142857142857" customWidth="1"/>
    <col min="4" max="4" width="9.71428571428571" customWidth="1"/>
    <col min="5" max="5" width="70.7142857142857" customWidth="1"/>
    <col min="6" max="6" width="11.7142857142857" customWidth="1"/>
    <col min="7" max="9" width="16.7142857142857" customWidth="1"/>
    <col min="15" max="18" width="9.14285714285714" hidden="1" customWidth="1"/>
  </cols>
  <sheetData>
    <row r="1" spans="1:16" ht="12.75" customHeight="1">
      <c r="A1" t="s">
        <v>11</v>
      </c>
      <c s="1"/>
      <c s="1"/>
      <c s="1"/>
      <c s="1" t="s">
        <v>0</v>
      </c>
      <c s="1"/>
      <c s="1"/>
      <c s="1"/>
      <c s="1"/>
      <c r="P1" t="s">
        <v>22</v>
      </c>
    </row>
    <row r="2" spans="2:16" ht="25" customHeight="1">
      <c r="B2" s="1"/>
      <c s="1"/>
      <c s="1"/>
      <c s="2" t="s">
        <v>13</v>
      </c>
      <c s="1"/>
      <c s="1"/>
      <c s="6"/>
      <c s="6"/>
      <c r="O2">
        <f>0+O8+O21+O34+O39</f>
      </c>
      <c t="s">
        <v>22</v>
      </c>
    </row>
    <row r="3" spans="1:16" ht="15" customHeight="1">
      <c r="A3" t="s">
        <v>12</v>
      </c>
      <c s="12" t="s">
        <v>14</v>
      </c>
      <c s="13" t="s">
        <v>15</v>
      </c>
      <c s="1"/>
      <c s="14" t="s">
        <v>16</v>
      </c>
      <c s="1"/>
      <c s="9"/>
      <c s="8" t="s">
        <v>969</v>
      </c>
      <c s="42">
        <f>0+I8+I21+I34+I39</f>
      </c>
      <c r="O3" t="s">
        <v>19</v>
      </c>
      <c t="s">
        <v>23</v>
      </c>
    </row>
    <row r="4" spans="1:16" ht="15" customHeight="1">
      <c r="A4" t="s">
        <v>17</v>
      </c>
      <c s="16" t="s">
        <v>18</v>
      </c>
      <c s="17" t="s">
        <v>969</v>
      </c>
      <c s="6"/>
      <c s="18" t="s">
        <v>970</v>
      </c>
      <c s="6"/>
      <c s="6"/>
      <c s="19"/>
      <c s="19"/>
      <c r="O4" t="s">
        <v>20</v>
      </c>
      <c t="s">
        <v>23</v>
      </c>
    </row>
    <row r="5" spans="1:16" ht="12.75" customHeight="1">
      <c r="A5" s="15" t="s">
        <v>26</v>
      </c>
      <c s="15" t="s">
        <v>28</v>
      </c>
      <c s="15" t="s">
        <v>30</v>
      </c>
      <c s="15" t="s">
        <v>31</v>
      </c>
      <c s="15" t="s">
        <v>32</v>
      </c>
      <c s="15" t="s">
        <v>34</v>
      </c>
      <c s="15" t="s">
        <v>36</v>
      </c>
      <c s="15" t="s">
        <v>38</v>
      </c>
      <c s="15"/>
      <c r="O5" t="s">
        <v>21</v>
      </c>
      <c t="s">
        <v>23</v>
      </c>
    </row>
    <row r="6" spans="1:9" ht="12.75" customHeight="1">
      <c r="A6" s="15"/>
      <c s="15"/>
      <c s="15"/>
      <c s="15"/>
      <c s="15"/>
      <c s="15"/>
      <c s="15"/>
      <c s="15" t="s">
        <v>39</v>
      </c>
      <c s="15" t="s">
        <v>41</v>
      </c>
    </row>
    <row r="7" spans="1:9" ht="12.75" customHeight="1">
      <c r="A7" s="15" t="s">
        <v>27</v>
      </c>
      <c s="15" t="s">
        <v>29</v>
      </c>
      <c s="15" t="s">
        <v>23</v>
      </c>
      <c s="15" t="s">
        <v>22</v>
      </c>
      <c s="15" t="s">
        <v>33</v>
      </c>
      <c s="15" t="s">
        <v>35</v>
      </c>
      <c s="15" t="s">
        <v>37</v>
      </c>
      <c s="15" t="s">
        <v>40</v>
      </c>
      <c s="15" t="s">
        <v>42</v>
      </c>
    </row>
    <row r="8" spans="1:18" ht="12.75" customHeight="1">
      <c r="A8" s="19" t="s">
        <v>43</v>
      </c>
      <c s="19"/>
      <c s="26" t="s">
        <v>27</v>
      </c>
      <c s="19"/>
      <c s="27" t="s">
        <v>44</v>
      </c>
      <c s="19"/>
      <c s="19"/>
      <c s="19"/>
      <c s="28">
        <f>0+Q8</f>
      </c>
      <c r="O8">
        <f>0+R8</f>
      </c>
      <c r="Q8">
        <f>0+I9+I13+I17</f>
      </c>
      <c>
        <f>0+O9+O13+O17</f>
      </c>
    </row>
    <row r="9" spans="1:16" ht="12.75">
      <c r="A9" s="25" t="s">
        <v>45</v>
      </c>
      <c s="29" t="s">
        <v>22</v>
      </c>
      <c s="29" t="s">
        <v>971</v>
      </c>
      <c s="25" t="s">
        <v>47</v>
      </c>
      <c s="30" t="s">
        <v>670</v>
      </c>
      <c s="31" t="s">
        <v>152</v>
      </c>
      <c s="32">
        <v>1</v>
      </c>
      <c s="33">
        <v>0</v>
      </c>
      <c s="34">
        <f>ROUND(ROUND(H9,2)*ROUND(G9,3),2)</f>
      </c>
      <c r="O9">
        <f>(I9*21)/100</f>
      </c>
      <c t="s">
        <v>23</v>
      </c>
    </row>
    <row r="10" spans="1:5" ht="12.75">
      <c r="A10" s="35" t="s">
        <v>50</v>
      </c>
      <c r="E10" s="36" t="s">
        <v>47</v>
      </c>
    </row>
    <row r="11" spans="1:5" ht="12.75">
      <c r="A11" s="37" t="s">
        <v>52</v>
      </c>
      <c r="E11" s="38" t="s">
        <v>47</v>
      </c>
    </row>
    <row r="12" spans="1:5" ht="12.75">
      <c r="A12" t="s">
        <v>54</v>
      </c>
      <c r="E12" s="36" t="s">
        <v>47</v>
      </c>
    </row>
    <row r="13" spans="1:16" ht="25.5">
      <c r="A13" s="25" t="s">
        <v>45</v>
      </c>
      <c s="29" t="s">
        <v>33</v>
      </c>
      <c s="29" t="s">
        <v>145</v>
      </c>
      <c s="25" t="s">
        <v>47</v>
      </c>
      <c s="30" t="s">
        <v>972</v>
      </c>
      <c s="31" t="s">
        <v>66</v>
      </c>
      <c s="32">
        <v>1</v>
      </c>
      <c s="33">
        <v>0</v>
      </c>
      <c s="34">
        <f>ROUND(ROUND(H13,2)*ROUND(G13,3),2)</f>
      </c>
      <c r="O13">
        <f>(I13*21)/100</f>
      </c>
      <c t="s">
        <v>23</v>
      </c>
    </row>
    <row r="14" spans="1:5" ht="12.75">
      <c r="A14" s="35" t="s">
        <v>50</v>
      </c>
      <c r="E14" s="36" t="s">
        <v>47</v>
      </c>
    </row>
    <row r="15" spans="1:5" ht="12.75">
      <c r="A15" s="37" t="s">
        <v>52</v>
      </c>
      <c r="E15" s="38" t="s">
        <v>47</v>
      </c>
    </row>
    <row r="16" spans="1:5" ht="12.75">
      <c r="A16" t="s">
        <v>54</v>
      </c>
      <c r="E16" s="36" t="s">
        <v>47</v>
      </c>
    </row>
    <row r="17" spans="1:16" ht="12.75">
      <c r="A17" s="25" t="s">
        <v>45</v>
      </c>
      <c s="29" t="s">
        <v>35</v>
      </c>
      <c s="29" t="s">
        <v>973</v>
      </c>
      <c s="25" t="s">
        <v>47</v>
      </c>
      <c s="30" t="s">
        <v>974</v>
      </c>
      <c s="31" t="s">
        <v>125</v>
      </c>
      <c s="32">
        <v>1</v>
      </c>
      <c s="33">
        <v>0</v>
      </c>
      <c s="34">
        <f>ROUND(ROUND(H17,2)*ROUND(G17,3),2)</f>
      </c>
      <c r="O17">
        <f>(I17*21)/100</f>
      </c>
      <c t="s">
        <v>23</v>
      </c>
    </row>
    <row r="18" spans="1:5" ht="12.75">
      <c r="A18" s="35" t="s">
        <v>50</v>
      </c>
      <c r="E18" s="36" t="s">
        <v>47</v>
      </c>
    </row>
    <row r="19" spans="1:5" ht="12.75">
      <c r="A19" s="37" t="s">
        <v>52</v>
      </c>
      <c r="E19" s="38" t="s">
        <v>47</v>
      </c>
    </row>
    <row r="20" spans="1:5" ht="12.75">
      <c r="A20" t="s">
        <v>54</v>
      </c>
      <c r="E20" s="36" t="s">
        <v>47</v>
      </c>
    </row>
    <row r="21" spans="1:18" ht="12.75" customHeight="1">
      <c r="A21" s="6" t="s">
        <v>43</v>
      </c>
      <c s="6"/>
      <c s="40" t="s">
        <v>29</v>
      </c>
      <c s="6"/>
      <c s="27" t="s">
        <v>183</v>
      </c>
      <c s="6"/>
      <c s="6"/>
      <c s="6"/>
      <c s="41">
        <f>0+Q21</f>
      </c>
      <c r="O21">
        <f>0+R21</f>
      </c>
      <c r="Q21">
        <f>0+I22+I26+I30</f>
      </c>
      <c>
        <f>0+O22+O26+O30</f>
      </c>
    </row>
    <row r="22" spans="1:16" ht="12.75">
      <c r="A22" s="25" t="s">
        <v>45</v>
      </c>
      <c s="29" t="s">
        <v>84</v>
      </c>
      <c s="29" t="s">
        <v>690</v>
      </c>
      <c s="25" t="s">
        <v>47</v>
      </c>
      <c s="30" t="s">
        <v>691</v>
      </c>
      <c s="31" t="s">
        <v>49</v>
      </c>
      <c s="32">
        <v>4</v>
      </c>
      <c s="33">
        <v>0</v>
      </c>
      <c s="34">
        <f>ROUND(ROUND(H22,2)*ROUND(G22,3),2)</f>
      </c>
      <c r="O22">
        <f>(I22*21)/100</f>
      </c>
      <c t="s">
        <v>23</v>
      </c>
    </row>
    <row r="23" spans="1:5" ht="25.5">
      <c r="A23" s="35" t="s">
        <v>50</v>
      </c>
      <c r="E23" s="36" t="s">
        <v>975</v>
      </c>
    </row>
    <row r="24" spans="1:5" ht="12.75">
      <c r="A24" s="37" t="s">
        <v>52</v>
      </c>
      <c r="E24" s="38" t="s">
        <v>47</v>
      </c>
    </row>
    <row r="25" spans="1:5" ht="12.75">
      <c r="A25" t="s">
        <v>54</v>
      </c>
      <c r="E25" s="36" t="s">
        <v>47</v>
      </c>
    </row>
    <row r="26" spans="1:16" ht="12.75">
      <c r="A26" s="25" t="s">
        <v>45</v>
      </c>
      <c s="29" t="s">
        <v>40</v>
      </c>
      <c s="29" t="s">
        <v>976</v>
      </c>
      <c s="25" t="s">
        <v>47</v>
      </c>
      <c s="30" t="s">
        <v>691</v>
      </c>
      <c s="31" t="s">
        <v>49</v>
      </c>
      <c s="32">
        <v>0.8</v>
      </c>
      <c s="33">
        <v>0</v>
      </c>
      <c s="34">
        <f>ROUND(ROUND(H26,2)*ROUND(G26,3),2)</f>
      </c>
      <c r="O26">
        <f>(I26*21)/100</f>
      </c>
      <c t="s">
        <v>23</v>
      </c>
    </row>
    <row r="27" spans="1:5" ht="12.75">
      <c r="A27" s="35" t="s">
        <v>50</v>
      </c>
      <c r="E27" s="36" t="s">
        <v>977</v>
      </c>
    </row>
    <row r="28" spans="1:5" ht="12.75">
      <c r="A28" s="37" t="s">
        <v>52</v>
      </c>
      <c r="E28" s="38" t="s">
        <v>47</v>
      </c>
    </row>
    <row r="29" spans="1:5" ht="12.75">
      <c r="A29" t="s">
        <v>54</v>
      </c>
      <c r="E29" s="36" t="s">
        <v>47</v>
      </c>
    </row>
    <row r="30" spans="1:16" ht="12.75">
      <c r="A30" s="25" t="s">
        <v>45</v>
      </c>
      <c s="29" t="s">
        <v>42</v>
      </c>
      <c s="29" t="s">
        <v>706</v>
      </c>
      <c s="25" t="s">
        <v>47</v>
      </c>
      <c s="30" t="s">
        <v>978</v>
      </c>
      <c s="31" t="s">
        <v>49</v>
      </c>
      <c s="32">
        <v>4</v>
      </c>
      <c s="33">
        <v>0</v>
      </c>
      <c s="34">
        <f>ROUND(ROUND(H30,2)*ROUND(G30,3),2)</f>
      </c>
      <c r="O30">
        <f>(I30*21)/100</f>
      </c>
      <c t="s">
        <v>23</v>
      </c>
    </row>
    <row r="31" spans="1:5" ht="12.75">
      <c r="A31" s="35" t="s">
        <v>50</v>
      </c>
      <c r="E31" s="36" t="s">
        <v>47</v>
      </c>
    </row>
    <row r="32" spans="1:5" ht="12.75">
      <c r="A32" s="37" t="s">
        <v>52</v>
      </c>
      <c r="E32" s="38" t="s">
        <v>47</v>
      </c>
    </row>
    <row r="33" spans="1:5" ht="12.75">
      <c r="A33" t="s">
        <v>54</v>
      </c>
      <c r="E33" s="36" t="s">
        <v>47</v>
      </c>
    </row>
    <row r="34" spans="1:18" ht="12.75" customHeight="1">
      <c r="A34" s="6" t="s">
        <v>43</v>
      </c>
      <c s="6"/>
      <c s="40" t="s">
        <v>33</v>
      </c>
      <c s="6"/>
      <c s="27" t="s">
        <v>361</v>
      </c>
      <c s="6"/>
      <c s="6"/>
      <c s="6"/>
      <c s="41">
        <f>0+Q34</f>
      </c>
      <c r="O34">
        <f>0+R34</f>
      </c>
      <c r="Q34">
        <f>0+I35</f>
      </c>
      <c>
        <f>0+O35</f>
      </c>
    </row>
    <row r="35" spans="1:16" ht="12.75">
      <c r="A35" s="25" t="s">
        <v>45</v>
      </c>
      <c s="29" t="s">
        <v>107</v>
      </c>
      <c s="29" t="s">
        <v>734</v>
      </c>
      <c s="25" t="s">
        <v>47</v>
      </c>
      <c s="30" t="s">
        <v>979</v>
      </c>
      <c s="31" t="s">
        <v>49</v>
      </c>
      <c s="32">
        <v>0.8</v>
      </c>
      <c s="33">
        <v>0</v>
      </c>
      <c s="34">
        <f>ROUND(ROUND(H35,2)*ROUND(G35,3),2)</f>
      </c>
      <c r="O35">
        <f>(I35*21)/100</f>
      </c>
      <c t="s">
        <v>23</v>
      </c>
    </row>
    <row r="36" spans="1:5" ht="12.75">
      <c r="A36" s="35" t="s">
        <v>50</v>
      </c>
      <c r="E36" s="36" t="s">
        <v>980</v>
      </c>
    </row>
    <row r="37" spans="1:5" ht="12.75">
      <c r="A37" s="37" t="s">
        <v>52</v>
      </c>
      <c r="E37" s="38" t="s">
        <v>47</v>
      </c>
    </row>
    <row r="38" spans="1:5" ht="12.75">
      <c r="A38" t="s">
        <v>54</v>
      </c>
      <c r="E38" s="36" t="s">
        <v>47</v>
      </c>
    </row>
    <row r="39" spans="1:18" ht="12.75" customHeight="1">
      <c r="A39" s="6" t="s">
        <v>43</v>
      </c>
      <c s="6"/>
      <c s="40" t="s">
        <v>80</v>
      </c>
      <c s="6"/>
      <c s="27" t="s">
        <v>485</v>
      </c>
      <c s="6"/>
      <c s="6"/>
      <c s="6"/>
      <c s="41">
        <f>0+Q39</f>
      </c>
      <c r="O39">
        <f>0+R39</f>
      </c>
      <c r="Q39">
        <f>0+I40+I44+I48+I52</f>
      </c>
      <c>
        <f>0+O40+O44+O48+O52</f>
      </c>
    </row>
    <row r="40" spans="1:16" ht="12.75">
      <c r="A40" s="25" t="s">
        <v>45</v>
      </c>
      <c s="29" t="s">
        <v>97</v>
      </c>
      <c s="29" t="s">
        <v>981</v>
      </c>
      <c s="25" t="s">
        <v>47</v>
      </c>
      <c s="30" t="s">
        <v>982</v>
      </c>
      <c s="31" t="s">
        <v>223</v>
      </c>
      <c s="32">
        <v>4</v>
      </c>
      <c s="33">
        <v>0</v>
      </c>
      <c s="34">
        <f>ROUND(ROUND(H40,2)*ROUND(G40,3),2)</f>
      </c>
      <c r="O40">
        <f>(I40*21)/100</f>
      </c>
      <c t="s">
        <v>23</v>
      </c>
    </row>
    <row r="41" spans="1:5" ht="25.5">
      <c r="A41" s="35" t="s">
        <v>50</v>
      </c>
      <c r="E41" s="36" t="s">
        <v>983</v>
      </c>
    </row>
    <row r="42" spans="1:5" ht="12.75">
      <c r="A42" s="37" t="s">
        <v>52</v>
      </c>
      <c r="E42" s="38" t="s">
        <v>47</v>
      </c>
    </row>
    <row r="43" spans="1:5" ht="12.75">
      <c r="A43" t="s">
        <v>54</v>
      </c>
      <c r="E43" s="36" t="s">
        <v>47</v>
      </c>
    </row>
    <row r="44" spans="1:16" ht="12.75">
      <c r="A44" s="25" t="s">
        <v>45</v>
      </c>
      <c s="29" t="s">
        <v>102</v>
      </c>
      <c s="29" t="s">
        <v>984</v>
      </c>
      <c s="25" t="s">
        <v>47</v>
      </c>
      <c s="30" t="s">
        <v>985</v>
      </c>
      <c s="31" t="s">
        <v>223</v>
      </c>
      <c s="32">
        <v>4</v>
      </c>
      <c s="33">
        <v>0</v>
      </c>
      <c s="34">
        <f>ROUND(ROUND(H44,2)*ROUND(G44,3),2)</f>
      </c>
      <c r="O44">
        <f>(I44*21)/100</f>
      </c>
      <c t="s">
        <v>23</v>
      </c>
    </row>
    <row r="45" spans="1:5" ht="25.5">
      <c r="A45" s="35" t="s">
        <v>50</v>
      </c>
      <c r="E45" s="36" t="s">
        <v>986</v>
      </c>
    </row>
    <row r="46" spans="1:5" ht="12.75">
      <c r="A46" s="37" t="s">
        <v>52</v>
      </c>
      <c r="E46" s="38" t="s">
        <v>47</v>
      </c>
    </row>
    <row r="47" spans="1:5" ht="12.75">
      <c r="A47" t="s">
        <v>54</v>
      </c>
      <c r="E47" s="36" t="s">
        <v>47</v>
      </c>
    </row>
    <row r="48" spans="1:16" ht="12.75">
      <c r="A48" s="25" t="s">
        <v>45</v>
      </c>
      <c s="29" t="s">
        <v>220</v>
      </c>
      <c s="29" t="s">
        <v>987</v>
      </c>
      <c s="25" t="s">
        <v>47</v>
      </c>
      <c s="30" t="s">
        <v>988</v>
      </c>
      <c s="31" t="s">
        <v>223</v>
      </c>
      <c s="32">
        <v>8</v>
      </c>
      <c s="33">
        <v>0</v>
      </c>
      <c s="34">
        <f>ROUND(ROUND(H48,2)*ROUND(G48,3),2)</f>
      </c>
      <c r="O48">
        <f>(I48*21)/100</f>
      </c>
      <c t="s">
        <v>23</v>
      </c>
    </row>
    <row r="49" spans="1:5" ht="12.75">
      <c r="A49" s="35" t="s">
        <v>50</v>
      </c>
      <c r="E49" s="36" t="s">
        <v>47</v>
      </c>
    </row>
    <row r="50" spans="1:5" ht="12.75">
      <c r="A50" s="37" t="s">
        <v>52</v>
      </c>
      <c r="E50" s="38" t="s">
        <v>47</v>
      </c>
    </row>
    <row r="51" spans="1:5" ht="12.75">
      <c r="A51" t="s">
        <v>54</v>
      </c>
      <c r="E51" s="36" t="s">
        <v>47</v>
      </c>
    </row>
    <row r="52" spans="1:16" ht="12.75">
      <c r="A52" s="25" t="s">
        <v>45</v>
      </c>
      <c s="29" t="s">
        <v>107</v>
      </c>
      <c s="29" t="s">
        <v>989</v>
      </c>
      <c s="25" t="s">
        <v>47</v>
      </c>
      <c s="30" t="s">
        <v>990</v>
      </c>
      <c s="31" t="s">
        <v>223</v>
      </c>
      <c s="32">
        <v>8</v>
      </c>
      <c s="33">
        <v>0</v>
      </c>
      <c s="34">
        <f>ROUND(ROUND(H52,2)*ROUND(G52,3),2)</f>
      </c>
      <c r="O52">
        <f>(I52*21)/100</f>
      </c>
      <c t="s">
        <v>23</v>
      </c>
    </row>
    <row r="53" spans="1:5" ht="12.75">
      <c r="A53" s="35" t="s">
        <v>50</v>
      </c>
      <c r="E53" s="36" t="s">
        <v>47</v>
      </c>
    </row>
    <row r="54" spans="1:5" ht="12.75">
      <c r="A54" s="37" t="s">
        <v>52</v>
      </c>
      <c r="E54" s="38" t="s">
        <v>47</v>
      </c>
    </row>
    <row r="55" spans="1:5" ht="12.75">
      <c r="A55" t="s">
        <v>54</v>
      </c>
      <c r="E55" s="36" t="s">
        <v>47</v>
      </c>
    </row>
  </sheetData>
  <sheetProtection password="9B31" sheet="1" objects="1" scenarios="1"/>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horizontalDpi="300" verticalDpi="300" orientation="portrait" paperSize="9"/>
  <drawing r:id="rId1"/>
</worksheet>
</file>

<file path=xl/worksheets/sheet7.xml><?xml version="1.0" encoding="utf-8"?>
<worksheet xmlns="http://schemas.openxmlformats.org/spreadsheetml/2006/main" xmlns:r="http://schemas.openxmlformats.org/officeDocument/2006/relationships">
  <sheetPr>
    <pageSetUpPr fitToPage="1"/>
  </sheetPr>
  <dimension ref="A1:R153"/>
  <sheetViews>
    <sheetView workbookViewId="0" topLeftCell="A1">
      <pane ySplit="7" topLeftCell="A8" activePane="bottomLeft" state="frozen"/>
      <selection pane="topLeft" activeCell="A1" sqref="A1"/>
      <selection pane="bottomLeft" activeCell="A8" sqref="A8"/>
    </sheetView>
  </sheetViews>
  <sheetFormatPr defaultColWidth="9.14285714285714" defaultRowHeight="12.75" customHeight="1"/>
  <cols>
    <col min="1" max="1" width="9.14285714285714" hidden="1" customWidth="1"/>
    <col min="2" max="2" width="11.7142857142857" customWidth="1"/>
    <col min="3" max="3" width="14.7142857142857" customWidth="1"/>
    <col min="4" max="4" width="9.71428571428571" customWidth="1"/>
    <col min="5" max="5" width="70.7142857142857" customWidth="1"/>
    <col min="6" max="6" width="11.7142857142857" customWidth="1"/>
    <col min="7" max="9" width="16.7142857142857" customWidth="1"/>
    <col min="15" max="18" width="9.14285714285714" hidden="1" customWidth="1"/>
  </cols>
  <sheetData>
    <row r="1" spans="1:16" ht="12.75" customHeight="1">
      <c r="A1" t="s">
        <v>11</v>
      </c>
      <c s="1"/>
      <c s="1"/>
      <c s="1"/>
      <c s="1" t="s">
        <v>0</v>
      </c>
      <c s="1"/>
      <c s="1"/>
      <c s="1"/>
      <c s="1"/>
      <c r="P1" t="s">
        <v>22</v>
      </c>
    </row>
    <row r="2" spans="2:16" ht="25" customHeight="1">
      <c r="B2" s="1"/>
      <c s="1"/>
      <c s="1"/>
      <c s="2" t="s">
        <v>13</v>
      </c>
      <c s="1"/>
      <c s="1"/>
      <c s="6"/>
      <c s="6"/>
      <c r="O2">
        <f>0+O8+O21+O58+O63+O72+O141</f>
      </c>
      <c t="s">
        <v>22</v>
      </c>
    </row>
    <row r="3" spans="1:16" ht="15" customHeight="1">
      <c r="A3" t="s">
        <v>12</v>
      </c>
      <c s="12" t="s">
        <v>14</v>
      </c>
      <c s="13" t="s">
        <v>15</v>
      </c>
      <c s="1"/>
      <c s="14" t="s">
        <v>16</v>
      </c>
      <c s="1"/>
      <c s="9"/>
      <c s="8" t="s">
        <v>991</v>
      </c>
      <c s="42">
        <f>0+I8+I21+I58+I63+I72+I141</f>
      </c>
      <c r="O3" t="s">
        <v>19</v>
      </c>
      <c t="s">
        <v>23</v>
      </c>
    </row>
    <row r="4" spans="1:16" ht="15" customHeight="1">
      <c r="A4" t="s">
        <v>17</v>
      </c>
      <c s="16" t="s">
        <v>18</v>
      </c>
      <c s="17" t="s">
        <v>991</v>
      </c>
      <c s="6"/>
      <c s="18" t="s">
        <v>992</v>
      </c>
      <c s="6"/>
      <c s="6"/>
      <c s="19"/>
      <c s="19"/>
      <c r="O4" t="s">
        <v>20</v>
      </c>
      <c t="s">
        <v>23</v>
      </c>
    </row>
    <row r="5" spans="1:16" ht="12.75" customHeight="1">
      <c r="A5" s="15" t="s">
        <v>26</v>
      </c>
      <c s="15" t="s">
        <v>28</v>
      </c>
      <c s="15" t="s">
        <v>30</v>
      </c>
      <c s="15" t="s">
        <v>31</v>
      </c>
      <c s="15" t="s">
        <v>32</v>
      </c>
      <c s="15" t="s">
        <v>34</v>
      </c>
      <c s="15" t="s">
        <v>36</v>
      </c>
      <c s="15" t="s">
        <v>38</v>
      </c>
      <c s="15"/>
      <c r="O5" t="s">
        <v>21</v>
      </c>
      <c t="s">
        <v>23</v>
      </c>
    </row>
    <row r="6" spans="1:9" ht="12.75" customHeight="1">
      <c r="A6" s="15"/>
      <c s="15"/>
      <c s="15"/>
      <c s="15"/>
      <c s="15"/>
      <c s="15"/>
      <c s="15"/>
      <c s="15" t="s">
        <v>39</v>
      </c>
      <c s="15" t="s">
        <v>41</v>
      </c>
    </row>
    <row r="7" spans="1:9" ht="12.75" customHeight="1">
      <c r="A7" s="15" t="s">
        <v>27</v>
      </c>
      <c s="15" t="s">
        <v>29</v>
      </c>
      <c s="15" t="s">
        <v>23</v>
      </c>
      <c s="15" t="s">
        <v>22</v>
      </c>
      <c s="15" t="s">
        <v>33</v>
      </c>
      <c s="15" t="s">
        <v>35</v>
      </c>
      <c s="15" t="s">
        <v>37</v>
      </c>
      <c s="15" t="s">
        <v>40</v>
      </c>
      <c s="15" t="s">
        <v>42</v>
      </c>
    </row>
    <row r="8" spans="1:18" ht="12.75" customHeight="1">
      <c r="A8" s="19" t="s">
        <v>43</v>
      </c>
      <c s="19"/>
      <c s="26" t="s">
        <v>27</v>
      </c>
      <c s="19"/>
      <c s="27" t="s">
        <v>44</v>
      </c>
      <c s="19"/>
      <c s="19"/>
      <c s="19"/>
      <c s="28">
        <f>0+Q8</f>
      </c>
      <c r="O8">
        <f>0+R8</f>
      </c>
      <c r="Q8">
        <f>0+I9+I13+I17</f>
      </c>
      <c>
        <f>0+O9+O13+O17</f>
      </c>
    </row>
    <row r="9" spans="1:16" ht="12.75">
      <c r="A9" s="25" t="s">
        <v>45</v>
      </c>
      <c s="29" t="s">
        <v>29</v>
      </c>
      <c s="29" t="s">
        <v>98</v>
      </c>
      <c s="25" t="s">
        <v>47</v>
      </c>
      <c s="30" t="s">
        <v>99</v>
      </c>
      <c s="31" t="s">
        <v>66</v>
      </c>
      <c s="32">
        <v>1</v>
      </c>
      <c s="33">
        <v>0</v>
      </c>
      <c s="34">
        <f>ROUND(ROUND(H9,2)*ROUND(G9,3),2)</f>
      </c>
      <c r="O9">
        <f>(I9*21)/100</f>
      </c>
      <c t="s">
        <v>23</v>
      </c>
    </row>
    <row r="10" spans="1:5" ht="12.75">
      <c r="A10" s="35" t="s">
        <v>50</v>
      </c>
      <c r="E10" s="36" t="s">
        <v>47</v>
      </c>
    </row>
    <row r="11" spans="1:5" ht="12.75">
      <c r="A11" s="37" t="s">
        <v>52</v>
      </c>
      <c r="E11" s="38" t="s">
        <v>47</v>
      </c>
    </row>
    <row r="12" spans="1:5" ht="12.75">
      <c r="A12" t="s">
        <v>54</v>
      </c>
      <c r="E12" s="36" t="s">
        <v>47</v>
      </c>
    </row>
    <row r="13" spans="1:16" ht="12.75">
      <c r="A13" s="25" t="s">
        <v>45</v>
      </c>
      <c s="29" t="s">
        <v>22</v>
      </c>
      <c s="29" t="s">
        <v>971</v>
      </c>
      <c s="25" t="s">
        <v>47</v>
      </c>
      <c s="30" t="s">
        <v>670</v>
      </c>
      <c s="31" t="s">
        <v>152</v>
      </c>
      <c s="32">
        <v>5</v>
      </c>
      <c s="33">
        <v>0</v>
      </c>
      <c s="34">
        <f>ROUND(ROUND(H13,2)*ROUND(G13,3),2)</f>
      </c>
      <c r="O13">
        <f>(I13*21)/100</f>
      </c>
      <c t="s">
        <v>23</v>
      </c>
    </row>
    <row r="14" spans="1:5" ht="12.75">
      <c r="A14" s="35" t="s">
        <v>50</v>
      </c>
      <c r="E14" s="36" t="s">
        <v>47</v>
      </c>
    </row>
    <row r="15" spans="1:5" ht="12.75">
      <c r="A15" s="37" t="s">
        <v>52</v>
      </c>
      <c r="E15" s="38" t="s">
        <v>47</v>
      </c>
    </row>
    <row r="16" spans="1:5" ht="12.75">
      <c r="A16" t="s">
        <v>54</v>
      </c>
      <c r="E16" s="36" t="s">
        <v>47</v>
      </c>
    </row>
    <row r="17" spans="1:16" ht="12.75">
      <c r="A17" s="25" t="s">
        <v>45</v>
      </c>
      <c s="29" t="s">
        <v>35</v>
      </c>
      <c s="29" t="s">
        <v>973</v>
      </c>
      <c s="25" t="s">
        <v>47</v>
      </c>
      <c s="30" t="s">
        <v>974</v>
      </c>
      <c s="31" t="s">
        <v>125</v>
      </c>
      <c s="32">
        <v>1</v>
      </c>
      <c s="33">
        <v>0</v>
      </c>
      <c s="34">
        <f>ROUND(ROUND(H17,2)*ROUND(G17,3),2)</f>
      </c>
      <c r="O17">
        <f>(I17*21)/100</f>
      </c>
      <c t="s">
        <v>23</v>
      </c>
    </row>
    <row r="18" spans="1:5" ht="12.75">
      <c r="A18" s="35" t="s">
        <v>50</v>
      </c>
      <c r="E18" s="36" t="s">
        <v>47</v>
      </c>
    </row>
    <row r="19" spans="1:5" ht="12.75">
      <c r="A19" s="37" t="s">
        <v>52</v>
      </c>
      <c r="E19" s="38" t="s">
        <v>47</v>
      </c>
    </row>
    <row r="20" spans="1:5" ht="12.75">
      <c r="A20" t="s">
        <v>54</v>
      </c>
      <c r="E20" s="36" t="s">
        <v>47</v>
      </c>
    </row>
    <row r="21" spans="1:18" ht="12.75" customHeight="1">
      <c r="A21" s="6" t="s">
        <v>43</v>
      </c>
      <c s="6"/>
      <c s="40" t="s">
        <v>29</v>
      </c>
      <c s="6"/>
      <c s="27" t="s">
        <v>183</v>
      </c>
      <c s="6"/>
      <c s="6"/>
      <c s="6"/>
      <c s="41">
        <f>0+Q21</f>
      </c>
      <c r="O21">
        <f>0+R21</f>
      </c>
      <c r="Q21">
        <f>0+I22+I26+I30+I34+I38+I42+I46+I50+I54</f>
      </c>
      <c>
        <f>0+O22+O26+O30+O34+O38+O42+O46+O50+O54</f>
      </c>
    </row>
    <row r="22" spans="1:16" ht="12.75">
      <c r="A22" s="25" t="s">
        <v>45</v>
      </c>
      <c s="29" t="s">
        <v>80</v>
      </c>
      <c s="29" t="s">
        <v>678</v>
      </c>
      <c s="25" t="s">
        <v>47</v>
      </c>
      <c s="30" t="s">
        <v>679</v>
      </c>
      <c s="31" t="s">
        <v>49</v>
      </c>
      <c s="32">
        <v>1.3</v>
      </c>
      <c s="33">
        <v>0</v>
      </c>
      <c s="34">
        <f>ROUND(ROUND(H22,2)*ROUND(G22,3),2)</f>
      </c>
      <c r="O22">
        <f>(I22*21)/100</f>
      </c>
      <c t="s">
        <v>23</v>
      </c>
    </row>
    <row r="23" spans="1:5" ht="12.75">
      <c r="A23" s="35" t="s">
        <v>50</v>
      </c>
      <c r="E23" s="36" t="s">
        <v>993</v>
      </c>
    </row>
    <row r="24" spans="1:5" ht="12.75">
      <c r="A24" s="37" t="s">
        <v>52</v>
      </c>
      <c r="E24" s="38" t="s">
        <v>47</v>
      </c>
    </row>
    <row r="25" spans="1:5" ht="12.75">
      <c r="A25" t="s">
        <v>54</v>
      </c>
      <c r="E25" s="36" t="s">
        <v>47</v>
      </c>
    </row>
    <row r="26" spans="1:16" ht="12.75">
      <c r="A26" s="25" t="s">
        <v>45</v>
      </c>
      <c s="29" t="s">
        <v>84</v>
      </c>
      <c s="29" t="s">
        <v>690</v>
      </c>
      <c s="25" t="s">
        <v>47</v>
      </c>
      <c s="30" t="s">
        <v>691</v>
      </c>
      <c s="31" t="s">
        <v>49</v>
      </c>
      <c s="32">
        <v>0.75</v>
      </c>
      <c s="33">
        <v>0</v>
      </c>
      <c s="34">
        <f>ROUND(ROUND(H26,2)*ROUND(G26,3),2)</f>
      </c>
      <c r="O26">
        <f>(I26*21)/100</f>
      </c>
      <c t="s">
        <v>23</v>
      </c>
    </row>
    <row r="27" spans="1:5" ht="12.75">
      <c r="A27" s="35" t="s">
        <v>50</v>
      </c>
      <c r="E27" s="36" t="s">
        <v>994</v>
      </c>
    </row>
    <row r="28" spans="1:5" ht="12.75">
      <c r="A28" s="37" t="s">
        <v>52</v>
      </c>
      <c r="E28" s="38" t="s">
        <v>47</v>
      </c>
    </row>
    <row r="29" spans="1:5" ht="12.75">
      <c r="A29" t="s">
        <v>54</v>
      </c>
      <c r="E29" s="36" t="s">
        <v>47</v>
      </c>
    </row>
    <row r="30" spans="1:16" ht="12.75">
      <c r="A30" s="25" t="s">
        <v>45</v>
      </c>
      <c s="29" t="s">
        <v>40</v>
      </c>
      <c s="29" t="s">
        <v>976</v>
      </c>
      <c s="25" t="s">
        <v>47</v>
      </c>
      <c s="30" t="s">
        <v>691</v>
      </c>
      <c s="31" t="s">
        <v>49</v>
      </c>
      <c s="32">
        <v>1.65</v>
      </c>
      <c s="33">
        <v>0</v>
      </c>
      <c s="34">
        <f>ROUND(ROUND(H30,2)*ROUND(G30,3),2)</f>
      </c>
      <c r="O30">
        <f>(I30*21)/100</f>
      </c>
      <c t="s">
        <v>23</v>
      </c>
    </row>
    <row r="31" spans="1:5" ht="12.75">
      <c r="A31" s="35" t="s">
        <v>50</v>
      </c>
      <c r="E31" s="36" t="s">
        <v>977</v>
      </c>
    </row>
    <row r="32" spans="1:5" ht="12.75">
      <c r="A32" s="37" t="s">
        <v>52</v>
      </c>
      <c r="E32" s="38" t="s">
        <v>47</v>
      </c>
    </row>
    <row r="33" spans="1:5" ht="12.75">
      <c r="A33" t="s">
        <v>54</v>
      </c>
      <c r="E33" s="36" t="s">
        <v>47</v>
      </c>
    </row>
    <row r="34" spans="1:16" ht="12.75">
      <c r="A34" s="25" t="s">
        <v>45</v>
      </c>
      <c s="29" t="s">
        <v>42</v>
      </c>
      <c s="29" t="s">
        <v>695</v>
      </c>
      <c s="25" t="s">
        <v>47</v>
      </c>
      <c s="30" t="s">
        <v>995</v>
      </c>
      <c s="31" t="s">
        <v>49</v>
      </c>
      <c s="32">
        <v>9.45</v>
      </c>
      <c s="33">
        <v>0</v>
      </c>
      <c s="34">
        <f>ROUND(ROUND(H34,2)*ROUND(G34,3),2)</f>
      </c>
      <c r="O34">
        <f>(I34*21)/100</f>
      </c>
      <c t="s">
        <v>23</v>
      </c>
    </row>
    <row r="35" spans="1:5" ht="12.75">
      <c r="A35" s="35" t="s">
        <v>50</v>
      </c>
      <c r="E35" s="36" t="s">
        <v>996</v>
      </c>
    </row>
    <row r="36" spans="1:5" ht="12.75">
      <c r="A36" s="37" t="s">
        <v>52</v>
      </c>
      <c r="E36" s="38" t="s">
        <v>47</v>
      </c>
    </row>
    <row r="37" spans="1:5" ht="12.75">
      <c r="A37" t="s">
        <v>54</v>
      </c>
      <c r="E37" s="36" t="s">
        <v>47</v>
      </c>
    </row>
    <row r="38" spans="1:16" ht="12.75">
      <c r="A38" s="25" t="s">
        <v>45</v>
      </c>
      <c s="29" t="s">
        <v>97</v>
      </c>
      <c s="29" t="s">
        <v>997</v>
      </c>
      <c s="25" t="s">
        <v>47</v>
      </c>
      <c s="30" t="s">
        <v>995</v>
      </c>
      <c s="31" t="s">
        <v>49</v>
      </c>
      <c s="32">
        <v>3.3</v>
      </c>
      <c s="33">
        <v>0</v>
      </c>
      <c s="34">
        <f>ROUND(ROUND(H38,2)*ROUND(G38,3),2)</f>
      </c>
      <c r="O38">
        <f>(I38*21)/100</f>
      </c>
      <c t="s">
        <v>23</v>
      </c>
    </row>
    <row r="39" spans="1:5" ht="12.75">
      <c r="A39" s="35" t="s">
        <v>50</v>
      </c>
      <c r="E39" s="36" t="s">
        <v>977</v>
      </c>
    </row>
    <row r="40" spans="1:5" ht="12.75">
      <c r="A40" s="37" t="s">
        <v>52</v>
      </c>
      <c r="E40" s="38" t="s">
        <v>47</v>
      </c>
    </row>
    <row r="41" spans="1:5" ht="12.75">
      <c r="A41" t="s">
        <v>54</v>
      </c>
      <c r="E41" s="36" t="s">
        <v>47</v>
      </c>
    </row>
    <row r="42" spans="1:16" ht="12.75">
      <c r="A42" s="25" t="s">
        <v>45</v>
      </c>
      <c s="29" t="s">
        <v>102</v>
      </c>
      <c s="29" t="s">
        <v>998</v>
      </c>
      <c s="25" t="s">
        <v>47</v>
      </c>
      <c s="30" t="s">
        <v>999</v>
      </c>
      <c s="31" t="s">
        <v>223</v>
      </c>
      <c s="32">
        <v>9</v>
      </c>
      <c s="33">
        <v>0</v>
      </c>
      <c s="34">
        <f>ROUND(ROUND(H42,2)*ROUND(G42,3),2)</f>
      </c>
      <c r="O42">
        <f>(I42*21)/100</f>
      </c>
      <c t="s">
        <v>23</v>
      </c>
    </row>
    <row r="43" spans="1:5" ht="38.25">
      <c r="A43" s="35" t="s">
        <v>50</v>
      </c>
      <c r="E43" s="36" t="s">
        <v>1000</v>
      </c>
    </row>
    <row r="44" spans="1:5" ht="12.75">
      <c r="A44" s="37" t="s">
        <v>52</v>
      </c>
      <c r="E44" s="38" t="s">
        <v>47</v>
      </c>
    </row>
    <row r="45" spans="1:5" ht="12.75">
      <c r="A45" t="s">
        <v>54</v>
      </c>
      <c r="E45" s="36" t="s">
        <v>47</v>
      </c>
    </row>
    <row r="46" spans="1:16" ht="12.75">
      <c r="A46" s="25" t="s">
        <v>45</v>
      </c>
      <c s="29" t="s">
        <v>107</v>
      </c>
      <c s="29" t="s">
        <v>706</v>
      </c>
      <c s="25" t="s">
        <v>47</v>
      </c>
      <c s="30" t="s">
        <v>978</v>
      </c>
      <c s="31" t="s">
        <v>49</v>
      </c>
      <c s="32">
        <v>10.2</v>
      </c>
      <c s="33">
        <v>0</v>
      </c>
      <c s="34">
        <f>ROUND(ROUND(H46,2)*ROUND(G46,3),2)</f>
      </c>
      <c r="O46">
        <f>(I46*21)/100</f>
      </c>
      <c t="s">
        <v>23</v>
      </c>
    </row>
    <row r="47" spans="1:5" ht="12.75">
      <c r="A47" s="35" t="s">
        <v>50</v>
      </c>
      <c r="E47" s="36" t="s">
        <v>47</v>
      </c>
    </row>
    <row r="48" spans="1:5" ht="12.75">
      <c r="A48" s="37" t="s">
        <v>52</v>
      </c>
      <c r="E48" s="38" t="s">
        <v>47</v>
      </c>
    </row>
    <row r="49" spans="1:5" ht="12.75">
      <c r="A49" t="s">
        <v>54</v>
      </c>
      <c r="E49" s="36" t="s">
        <v>47</v>
      </c>
    </row>
    <row r="50" spans="1:16" ht="12.75">
      <c r="A50" s="25" t="s">
        <v>45</v>
      </c>
      <c s="29" t="s">
        <v>112</v>
      </c>
      <c s="29" t="s">
        <v>722</v>
      </c>
      <c s="25" t="s">
        <v>47</v>
      </c>
      <c s="30" t="s">
        <v>723</v>
      </c>
      <c s="31" t="s">
        <v>49</v>
      </c>
      <c s="32">
        <v>1.3</v>
      </c>
      <c s="33">
        <v>0</v>
      </c>
      <c s="34">
        <f>ROUND(ROUND(H50,2)*ROUND(G50,3),2)</f>
      </c>
      <c r="O50">
        <f>(I50*21)/100</f>
      </c>
      <c t="s">
        <v>23</v>
      </c>
    </row>
    <row r="51" spans="1:5" ht="12.75">
      <c r="A51" s="35" t="s">
        <v>50</v>
      </c>
      <c r="E51" s="36" t="s">
        <v>47</v>
      </c>
    </row>
    <row r="52" spans="1:5" ht="12.75">
      <c r="A52" s="37" t="s">
        <v>52</v>
      </c>
      <c r="E52" s="38" t="s">
        <v>47</v>
      </c>
    </row>
    <row r="53" spans="1:5" ht="12.75">
      <c r="A53" t="s">
        <v>54</v>
      </c>
      <c r="E53" s="36" t="s">
        <v>47</v>
      </c>
    </row>
    <row r="54" spans="1:16" ht="12.75">
      <c r="A54" s="25" t="s">
        <v>45</v>
      </c>
      <c s="29" t="s">
        <v>116</v>
      </c>
      <c s="29" t="s">
        <v>725</v>
      </c>
      <c s="25" t="s">
        <v>47</v>
      </c>
      <c s="30" t="s">
        <v>726</v>
      </c>
      <c s="31" t="s">
        <v>76</v>
      </c>
      <c s="32">
        <v>13</v>
      </c>
      <c s="33">
        <v>0</v>
      </c>
      <c s="34">
        <f>ROUND(ROUND(H54,2)*ROUND(G54,3),2)</f>
      </c>
      <c r="O54">
        <f>(I54*21)/100</f>
      </c>
      <c t="s">
        <v>23</v>
      </c>
    </row>
    <row r="55" spans="1:5" ht="12.75">
      <c r="A55" s="35" t="s">
        <v>50</v>
      </c>
      <c r="E55" s="36" t="s">
        <v>1001</v>
      </c>
    </row>
    <row r="56" spans="1:5" ht="12.75">
      <c r="A56" s="37" t="s">
        <v>52</v>
      </c>
      <c r="E56" s="38" t="s">
        <v>47</v>
      </c>
    </row>
    <row r="57" spans="1:5" ht="12.75">
      <c r="A57" t="s">
        <v>54</v>
      </c>
      <c r="E57" s="36" t="s">
        <v>47</v>
      </c>
    </row>
    <row r="58" spans="1:18" ht="12.75" customHeight="1">
      <c r="A58" s="6" t="s">
        <v>43</v>
      </c>
      <c s="6"/>
      <c s="40" t="s">
        <v>23</v>
      </c>
      <c s="6"/>
      <c s="27" t="s">
        <v>278</v>
      </c>
      <c s="6"/>
      <c s="6"/>
      <c s="6"/>
      <c s="41">
        <f>0+Q58</f>
      </c>
      <c r="O58">
        <f>0+R58</f>
      </c>
      <c r="Q58">
        <f>0+I59</f>
      </c>
      <c>
        <f>0+O59</f>
      </c>
    </row>
    <row r="59" spans="1:16" ht="12.75">
      <c r="A59" s="25" t="s">
        <v>45</v>
      </c>
      <c s="29" t="s">
        <v>122</v>
      </c>
      <c s="29" t="s">
        <v>1002</v>
      </c>
      <c s="25" t="s">
        <v>47</v>
      </c>
      <c s="30" t="s">
        <v>1003</v>
      </c>
      <c s="31" t="s">
        <v>49</v>
      </c>
      <c s="32">
        <v>1.65</v>
      </c>
      <c s="33">
        <v>0</v>
      </c>
      <c s="34">
        <f>ROUND(ROUND(H59,2)*ROUND(G59,3),2)</f>
      </c>
      <c r="O59">
        <f>(I59*21)/100</f>
      </c>
      <c t="s">
        <v>23</v>
      </c>
    </row>
    <row r="60" spans="1:5" ht="12.75">
      <c r="A60" s="35" t="s">
        <v>50</v>
      </c>
      <c r="E60" s="36" t="s">
        <v>1004</v>
      </c>
    </row>
    <row r="61" spans="1:5" ht="12.75">
      <c r="A61" s="37" t="s">
        <v>52</v>
      </c>
      <c r="E61" s="38" t="s">
        <v>47</v>
      </c>
    </row>
    <row r="62" spans="1:5" ht="12.75">
      <c r="A62" t="s">
        <v>54</v>
      </c>
      <c r="E62" s="36" t="s">
        <v>47</v>
      </c>
    </row>
    <row r="63" spans="1:18" ht="12.75" customHeight="1">
      <c r="A63" s="6" t="s">
        <v>43</v>
      </c>
      <c s="6"/>
      <c s="40" t="s">
        <v>33</v>
      </c>
      <c s="6"/>
      <c s="27" t="s">
        <v>361</v>
      </c>
      <c s="6"/>
      <c s="6"/>
      <c s="6"/>
      <c s="41">
        <f>0+Q63</f>
      </c>
      <c r="O63">
        <f>0+R63</f>
      </c>
      <c r="Q63">
        <f>0+I64+I68</f>
      </c>
      <c>
        <f>0+O64+O68</f>
      </c>
    </row>
    <row r="64" spans="1:16" ht="12.75">
      <c r="A64" s="25" t="s">
        <v>45</v>
      </c>
      <c s="29" t="s">
        <v>129</v>
      </c>
      <c s="29" t="s">
        <v>734</v>
      </c>
      <c s="25" t="s">
        <v>47</v>
      </c>
      <c s="30" t="s">
        <v>979</v>
      </c>
      <c s="31" t="s">
        <v>49</v>
      </c>
      <c s="32">
        <v>3.3</v>
      </c>
      <c s="33">
        <v>0</v>
      </c>
      <c s="34">
        <f>ROUND(ROUND(H64,2)*ROUND(G64,3),2)</f>
      </c>
      <c r="O64">
        <f>(I64*21)/100</f>
      </c>
      <c t="s">
        <v>23</v>
      </c>
    </row>
    <row r="65" spans="1:5" ht="12.75">
      <c r="A65" s="35" t="s">
        <v>50</v>
      </c>
      <c r="E65" s="36" t="s">
        <v>1005</v>
      </c>
    </row>
    <row r="66" spans="1:5" ht="12.75">
      <c r="A66" s="37" t="s">
        <v>52</v>
      </c>
      <c r="E66" s="38" t="s">
        <v>47</v>
      </c>
    </row>
    <row r="67" spans="1:5" ht="12.75">
      <c r="A67" t="s">
        <v>54</v>
      </c>
      <c r="E67" s="36" t="s">
        <v>47</v>
      </c>
    </row>
    <row r="68" spans="1:16" ht="12.75">
      <c r="A68" s="25" t="s">
        <v>45</v>
      </c>
      <c s="29" t="s">
        <v>129</v>
      </c>
      <c s="29" t="s">
        <v>1006</v>
      </c>
      <c s="25" t="s">
        <v>47</v>
      </c>
      <c s="30" t="s">
        <v>1007</v>
      </c>
      <c s="31" t="s">
        <v>76</v>
      </c>
      <c s="32">
        <v>20</v>
      </c>
      <c s="33">
        <v>0</v>
      </c>
      <c s="34">
        <f>ROUND(ROUND(H68,2)*ROUND(G68,3),2)</f>
      </c>
      <c r="O68">
        <f>(I68*21)/100</f>
      </c>
      <c t="s">
        <v>23</v>
      </c>
    </row>
    <row r="69" spans="1:5" ht="12.75">
      <c r="A69" s="35" t="s">
        <v>50</v>
      </c>
      <c r="E69" s="36" t="s">
        <v>47</v>
      </c>
    </row>
    <row r="70" spans="1:5" ht="12.75">
      <c r="A70" s="37" t="s">
        <v>52</v>
      </c>
      <c r="E70" s="38" t="s">
        <v>47</v>
      </c>
    </row>
    <row r="71" spans="1:5" ht="12.75">
      <c r="A71" t="s">
        <v>54</v>
      </c>
      <c r="E71" s="36" t="s">
        <v>47</v>
      </c>
    </row>
    <row r="72" spans="1:18" ht="12.75" customHeight="1">
      <c r="A72" s="6" t="s">
        <v>43</v>
      </c>
      <c s="6"/>
      <c s="40" t="s">
        <v>80</v>
      </c>
      <c s="6"/>
      <c s="27" t="s">
        <v>485</v>
      </c>
      <c s="6"/>
      <c s="6"/>
      <c s="6"/>
      <c s="41">
        <f>0+Q72</f>
      </c>
      <c r="O72">
        <f>0+R72</f>
      </c>
      <c r="Q72">
        <f>0+I73+I77+I81+I85+I89+I93+I97+I101+I105+I109+I113+I117+I121+I125+I129+I133+I137</f>
      </c>
      <c>
        <f>0+O73+O77+O81+O85+O89+O93+O97+O101+O105+O109+O113+O117+O121+O125+O129+O133+O137</f>
      </c>
    </row>
    <row r="73" spans="1:16" ht="12.75">
      <c r="A73" s="25" t="s">
        <v>45</v>
      </c>
      <c s="29" t="s">
        <v>144</v>
      </c>
      <c s="29" t="s">
        <v>987</v>
      </c>
      <c s="25" t="s">
        <v>47</v>
      </c>
      <c s="30" t="s">
        <v>988</v>
      </c>
      <c s="31" t="s">
        <v>223</v>
      </c>
      <c s="32">
        <v>40</v>
      </c>
      <c s="33">
        <v>0</v>
      </c>
      <c s="34">
        <f>ROUND(ROUND(H73,2)*ROUND(G73,3),2)</f>
      </c>
      <c r="O73">
        <f>(I73*21)/100</f>
      </c>
      <c t="s">
        <v>23</v>
      </c>
    </row>
    <row r="74" spans="1:5" ht="12.75">
      <c r="A74" s="35" t="s">
        <v>50</v>
      </c>
      <c r="E74" s="36" t="s">
        <v>47</v>
      </c>
    </row>
    <row r="75" spans="1:5" ht="12.75">
      <c r="A75" s="37" t="s">
        <v>52</v>
      </c>
      <c r="E75" s="38" t="s">
        <v>47</v>
      </c>
    </row>
    <row r="76" spans="1:5" ht="12.75">
      <c r="A76" t="s">
        <v>54</v>
      </c>
      <c r="E76" s="36" t="s">
        <v>47</v>
      </c>
    </row>
    <row r="77" spans="1:16" ht="12.75">
      <c r="A77" s="25" t="s">
        <v>45</v>
      </c>
      <c s="29" t="s">
        <v>149</v>
      </c>
      <c s="29" t="s">
        <v>989</v>
      </c>
      <c s="25" t="s">
        <v>47</v>
      </c>
      <c s="30" t="s">
        <v>990</v>
      </c>
      <c s="31" t="s">
        <v>223</v>
      </c>
      <c s="32">
        <v>40</v>
      </c>
      <c s="33">
        <v>0</v>
      </c>
      <c s="34">
        <f>ROUND(ROUND(H77,2)*ROUND(G77,3),2)</f>
      </c>
      <c r="O77">
        <f>(I77*21)/100</f>
      </c>
      <c t="s">
        <v>23</v>
      </c>
    </row>
    <row r="78" spans="1:5" ht="12.75">
      <c r="A78" s="35" t="s">
        <v>50</v>
      </c>
      <c r="E78" s="36" t="s">
        <v>47</v>
      </c>
    </row>
    <row r="79" spans="1:5" ht="12.75">
      <c r="A79" s="37" t="s">
        <v>52</v>
      </c>
      <c r="E79" s="38" t="s">
        <v>47</v>
      </c>
    </row>
    <row r="80" spans="1:5" ht="12.75">
      <c r="A80" t="s">
        <v>54</v>
      </c>
      <c r="E80" s="36" t="s">
        <v>47</v>
      </c>
    </row>
    <row r="81" spans="1:16" ht="25.5">
      <c r="A81" s="25" t="s">
        <v>45</v>
      </c>
      <c s="29" t="s">
        <v>156</v>
      </c>
      <c s="29" t="s">
        <v>1008</v>
      </c>
      <c s="25" t="s">
        <v>47</v>
      </c>
      <c s="30" t="s">
        <v>1009</v>
      </c>
      <c s="31" t="s">
        <v>223</v>
      </c>
      <c s="32">
        <v>30</v>
      </c>
      <c s="33">
        <v>0</v>
      </c>
      <c s="34">
        <f>ROUND(ROUND(H81,2)*ROUND(G81,3),2)</f>
      </c>
      <c r="O81">
        <f>(I81*21)/100</f>
      </c>
      <c t="s">
        <v>23</v>
      </c>
    </row>
    <row r="82" spans="1:5" ht="12.75">
      <c r="A82" s="35" t="s">
        <v>50</v>
      </c>
      <c r="E82" s="36" t="s">
        <v>1010</v>
      </c>
    </row>
    <row r="83" spans="1:5" ht="12.75">
      <c r="A83" s="37" t="s">
        <v>52</v>
      </c>
      <c r="E83" s="38" t="s">
        <v>47</v>
      </c>
    </row>
    <row r="84" spans="1:5" ht="12.75">
      <c r="A84" t="s">
        <v>54</v>
      </c>
      <c r="E84" s="36" t="s">
        <v>47</v>
      </c>
    </row>
    <row r="85" spans="1:16" ht="12.75">
      <c r="A85" s="25" t="s">
        <v>45</v>
      </c>
      <c s="29" t="s">
        <v>162</v>
      </c>
      <c s="29" t="s">
        <v>1011</v>
      </c>
      <c s="25" t="s">
        <v>47</v>
      </c>
      <c s="30" t="s">
        <v>1012</v>
      </c>
      <c s="31" t="s">
        <v>223</v>
      </c>
      <c s="32">
        <v>11</v>
      </c>
      <c s="33">
        <v>0</v>
      </c>
      <c s="34">
        <f>ROUND(ROUND(H85,2)*ROUND(G85,3),2)</f>
      </c>
      <c r="O85">
        <f>(I85*21)/100</f>
      </c>
      <c t="s">
        <v>23</v>
      </c>
    </row>
    <row r="86" spans="1:5" ht="12.75">
      <c r="A86" s="35" t="s">
        <v>50</v>
      </c>
      <c r="E86" s="36" t="s">
        <v>47</v>
      </c>
    </row>
    <row r="87" spans="1:5" ht="12.75">
      <c r="A87" s="37" t="s">
        <v>52</v>
      </c>
      <c r="E87" s="38" t="s">
        <v>47</v>
      </c>
    </row>
    <row r="88" spans="1:5" ht="12.75">
      <c r="A88" t="s">
        <v>54</v>
      </c>
      <c r="E88" s="36" t="s">
        <v>47</v>
      </c>
    </row>
    <row r="89" spans="1:16" ht="12.75">
      <c r="A89" s="25" t="s">
        <v>45</v>
      </c>
      <c s="29" t="s">
        <v>167</v>
      </c>
      <c s="29" t="s">
        <v>1013</v>
      </c>
      <c s="25" t="s">
        <v>47</v>
      </c>
      <c s="30" t="s">
        <v>1014</v>
      </c>
      <c s="31" t="s">
        <v>223</v>
      </c>
      <c s="32">
        <v>85</v>
      </c>
      <c s="33">
        <v>0</v>
      </c>
      <c s="34">
        <f>ROUND(ROUND(H89,2)*ROUND(G89,3),2)</f>
      </c>
      <c r="O89">
        <f>(I89*21)/100</f>
      </c>
      <c t="s">
        <v>23</v>
      </c>
    </row>
    <row r="90" spans="1:5" ht="25.5">
      <c r="A90" s="35" t="s">
        <v>50</v>
      </c>
      <c r="E90" s="36" t="s">
        <v>1015</v>
      </c>
    </row>
    <row r="91" spans="1:5" ht="12.75">
      <c r="A91" s="37" t="s">
        <v>52</v>
      </c>
      <c r="E91" s="38" t="s">
        <v>47</v>
      </c>
    </row>
    <row r="92" spans="1:5" ht="12.75">
      <c r="A92" t="s">
        <v>54</v>
      </c>
      <c r="E92" s="36" t="s">
        <v>47</v>
      </c>
    </row>
    <row r="93" spans="1:16" ht="12.75">
      <c r="A93" s="25" t="s">
        <v>45</v>
      </c>
      <c s="29" t="s">
        <v>184</v>
      </c>
      <c s="29" t="s">
        <v>1016</v>
      </c>
      <c s="25" t="s">
        <v>47</v>
      </c>
      <c s="30" t="s">
        <v>1017</v>
      </c>
      <c s="31" t="s">
        <v>223</v>
      </c>
      <c s="32">
        <v>72</v>
      </c>
      <c s="33">
        <v>0</v>
      </c>
      <c s="34">
        <f>ROUND(ROUND(H93,2)*ROUND(G93,3),2)</f>
      </c>
      <c r="O93">
        <f>(I93*21)/100</f>
      </c>
      <c t="s">
        <v>23</v>
      </c>
    </row>
    <row r="94" spans="1:5" ht="12.75">
      <c r="A94" s="35" t="s">
        <v>50</v>
      </c>
      <c r="E94" s="36" t="s">
        <v>1018</v>
      </c>
    </row>
    <row r="95" spans="1:5" ht="12.75">
      <c r="A95" s="37" t="s">
        <v>52</v>
      </c>
      <c r="E95" s="38" t="s">
        <v>47</v>
      </c>
    </row>
    <row r="96" spans="1:5" ht="12.75">
      <c r="A96" t="s">
        <v>54</v>
      </c>
      <c r="E96" s="36" t="s">
        <v>47</v>
      </c>
    </row>
    <row r="97" spans="1:16" ht="12.75">
      <c r="A97" s="25" t="s">
        <v>45</v>
      </c>
      <c s="29" t="s">
        <v>184</v>
      </c>
      <c s="29" t="s">
        <v>1019</v>
      </c>
      <c s="25" t="s">
        <v>47</v>
      </c>
      <c s="30" t="s">
        <v>1017</v>
      </c>
      <c s="31" t="s">
        <v>223</v>
      </c>
      <c s="32">
        <v>12</v>
      </c>
      <c s="33">
        <v>0</v>
      </c>
      <c s="34">
        <f>ROUND(ROUND(H97,2)*ROUND(G97,3),2)</f>
      </c>
      <c r="O97">
        <f>(I97*21)/100</f>
      </c>
      <c t="s">
        <v>23</v>
      </c>
    </row>
    <row r="98" spans="1:5" ht="12.75">
      <c r="A98" s="35" t="s">
        <v>50</v>
      </c>
      <c r="E98" s="36" t="s">
        <v>1020</v>
      </c>
    </row>
    <row r="99" spans="1:5" ht="12.75">
      <c r="A99" s="37" t="s">
        <v>52</v>
      </c>
      <c r="E99" s="38" t="s">
        <v>47</v>
      </c>
    </row>
    <row r="100" spans="1:5" ht="12.75">
      <c r="A100" t="s">
        <v>54</v>
      </c>
      <c r="E100" s="36" t="s">
        <v>47</v>
      </c>
    </row>
    <row r="101" spans="1:16" ht="25.5">
      <c r="A101" s="25" t="s">
        <v>45</v>
      </c>
      <c s="29" t="s">
        <v>189</v>
      </c>
      <c s="29" t="s">
        <v>1021</v>
      </c>
      <c s="25" t="s">
        <v>47</v>
      </c>
      <c s="30" t="s">
        <v>1022</v>
      </c>
      <c s="31" t="s">
        <v>125</v>
      </c>
      <c s="32">
        <v>7</v>
      </c>
      <c s="33">
        <v>0</v>
      </c>
      <c s="34">
        <f>ROUND(ROUND(H101,2)*ROUND(G101,3),2)</f>
      </c>
      <c r="O101">
        <f>(I101*21)/100</f>
      </c>
      <c t="s">
        <v>23</v>
      </c>
    </row>
    <row r="102" spans="1:5" ht="12.75">
      <c r="A102" s="35" t="s">
        <v>50</v>
      </c>
      <c r="E102" s="36" t="s">
        <v>1023</v>
      </c>
    </row>
    <row r="103" spans="1:5" ht="12.75">
      <c r="A103" s="37" t="s">
        <v>52</v>
      </c>
      <c r="E103" s="38" t="s">
        <v>47</v>
      </c>
    </row>
    <row r="104" spans="1:5" ht="12.75">
      <c r="A104" t="s">
        <v>54</v>
      </c>
      <c r="E104" s="36" t="s">
        <v>47</v>
      </c>
    </row>
    <row r="105" spans="1:16" ht="12.75">
      <c r="A105" s="25" t="s">
        <v>45</v>
      </c>
      <c s="29" t="s">
        <v>134</v>
      </c>
      <c s="29" t="s">
        <v>1024</v>
      </c>
      <c s="25" t="s">
        <v>47</v>
      </c>
      <c s="30" t="s">
        <v>1025</v>
      </c>
      <c s="31" t="s">
        <v>223</v>
      </c>
      <c s="32">
        <v>78</v>
      </c>
      <c s="33">
        <v>0</v>
      </c>
      <c s="34">
        <f>ROUND(ROUND(H105,2)*ROUND(G105,3),2)</f>
      </c>
      <c r="O105">
        <f>(I105*21)/100</f>
      </c>
      <c t="s">
        <v>23</v>
      </c>
    </row>
    <row r="106" spans="1:5" ht="12.75">
      <c r="A106" s="35" t="s">
        <v>50</v>
      </c>
      <c r="E106" s="36" t="s">
        <v>1026</v>
      </c>
    </row>
    <row r="107" spans="1:5" ht="12.75">
      <c r="A107" s="37" t="s">
        <v>52</v>
      </c>
      <c r="E107" s="38" t="s">
        <v>47</v>
      </c>
    </row>
    <row r="108" spans="1:5" ht="12.75">
      <c r="A108" t="s">
        <v>54</v>
      </c>
      <c r="E108" s="36" t="s">
        <v>47</v>
      </c>
    </row>
    <row r="109" spans="1:16" ht="12.75">
      <c r="A109" s="25" t="s">
        <v>45</v>
      </c>
      <c s="29" t="s">
        <v>139</v>
      </c>
      <c s="29" t="s">
        <v>1027</v>
      </c>
      <c s="25" t="s">
        <v>47</v>
      </c>
      <c s="30" t="s">
        <v>1028</v>
      </c>
      <c s="31" t="s">
        <v>125</v>
      </c>
      <c s="32">
        <v>6</v>
      </c>
      <c s="33">
        <v>0</v>
      </c>
      <c s="34">
        <f>ROUND(ROUND(H109,2)*ROUND(G109,3),2)</f>
      </c>
      <c r="O109">
        <f>(I109*21)/100</f>
      </c>
      <c t="s">
        <v>23</v>
      </c>
    </row>
    <row r="110" spans="1:5" ht="12.75">
      <c r="A110" s="35" t="s">
        <v>50</v>
      </c>
      <c r="E110" s="36" t="s">
        <v>47</v>
      </c>
    </row>
    <row r="111" spans="1:5" ht="12.75">
      <c r="A111" s="37" t="s">
        <v>52</v>
      </c>
      <c r="E111" s="38" t="s">
        <v>47</v>
      </c>
    </row>
    <row r="112" spans="1:5" ht="12.75">
      <c r="A112" t="s">
        <v>54</v>
      </c>
      <c r="E112" s="36" t="s">
        <v>47</v>
      </c>
    </row>
    <row r="113" spans="1:16" ht="12.75">
      <c r="A113" s="25" t="s">
        <v>45</v>
      </c>
      <c s="29" t="s">
        <v>173</v>
      </c>
      <c s="29" t="s">
        <v>1029</v>
      </c>
      <c s="25" t="s">
        <v>47</v>
      </c>
      <c s="30" t="s">
        <v>1030</v>
      </c>
      <c s="31" t="s">
        <v>125</v>
      </c>
      <c s="32">
        <v>1</v>
      </c>
      <c s="33">
        <v>0</v>
      </c>
      <c s="34">
        <f>ROUND(ROUND(H113,2)*ROUND(G113,3),2)</f>
      </c>
      <c r="O113">
        <f>(I113*21)/100</f>
      </c>
      <c t="s">
        <v>23</v>
      </c>
    </row>
    <row r="114" spans="1:5" ht="25.5">
      <c r="A114" s="35" t="s">
        <v>50</v>
      </c>
      <c r="E114" s="36" t="s">
        <v>1031</v>
      </c>
    </row>
    <row r="115" spans="1:5" ht="12.75">
      <c r="A115" s="37" t="s">
        <v>52</v>
      </c>
      <c r="E115" s="38" t="s">
        <v>47</v>
      </c>
    </row>
    <row r="116" spans="1:5" ht="12.75">
      <c r="A116" t="s">
        <v>54</v>
      </c>
      <c r="E116" s="36" t="s">
        <v>47</v>
      </c>
    </row>
    <row r="117" spans="1:16" ht="12.75">
      <c r="A117" s="25" t="s">
        <v>45</v>
      </c>
      <c s="29" t="s">
        <v>177</v>
      </c>
      <c s="29" t="s">
        <v>1032</v>
      </c>
      <c s="25" t="s">
        <v>47</v>
      </c>
      <c s="30" t="s">
        <v>1033</v>
      </c>
      <c s="31" t="s">
        <v>125</v>
      </c>
      <c s="32">
        <v>2</v>
      </c>
      <c s="33">
        <v>0</v>
      </c>
      <c s="34">
        <f>ROUND(ROUND(H117,2)*ROUND(G117,3),2)</f>
      </c>
      <c r="O117">
        <f>(I117*21)/100</f>
      </c>
      <c t="s">
        <v>23</v>
      </c>
    </row>
    <row r="118" spans="1:5" ht="25.5">
      <c r="A118" s="35" t="s">
        <v>50</v>
      </c>
      <c r="E118" s="36" t="s">
        <v>1034</v>
      </c>
    </row>
    <row r="119" spans="1:5" ht="12.75">
      <c r="A119" s="37" t="s">
        <v>52</v>
      </c>
      <c r="E119" s="38" t="s">
        <v>47</v>
      </c>
    </row>
    <row r="120" spans="1:5" ht="12.75">
      <c r="A120" t="s">
        <v>54</v>
      </c>
      <c r="E120" s="36" t="s">
        <v>47</v>
      </c>
    </row>
    <row r="121" spans="1:16" ht="25.5">
      <c r="A121" s="25" t="s">
        <v>45</v>
      </c>
      <c s="29" t="s">
        <v>193</v>
      </c>
      <c s="29" t="s">
        <v>1035</v>
      </c>
      <c s="25" t="s">
        <v>47</v>
      </c>
      <c s="30" t="s">
        <v>1036</v>
      </c>
      <c s="31" t="s">
        <v>125</v>
      </c>
      <c s="32">
        <v>2</v>
      </c>
      <c s="33">
        <v>0</v>
      </c>
      <c s="34">
        <f>ROUND(ROUND(H121,2)*ROUND(G121,3),2)</f>
      </c>
      <c r="O121">
        <f>(I121*21)/100</f>
      </c>
      <c t="s">
        <v>23</v>
      </c>
    </row>
    <row r="122" spans="1:5" ht="12.75">
      <c r="A122" s="35" t="s">
        <v>50</v>
      </c>
      <c r="E122" s="36" t="s">
        <v>1037</v>
      </c>
    </row>
    <row r="123" spans="1:5" ht="12.75">
      <c r="A123" s="37" t="s">
        <v>52</v>
      </c>
      <c r="E123" s="38" t="s">
        <v>47</v>
      </c>
    </row>
    <row r="124" spans="1:5" ht="12.75">
      <c r="A124" t="s">
        <v>54</v>
      </c>
      <c r="E124" s="36" t="s">
        <v>47</v>
      </c>
    </row>
    <row r="125" spans="1:16" ht="12.75">
      <c r="A125" s="25" t="s">
        <v>45</v>
      </c>
      <c s="29" t="s">
        <v>199</v>
      </c>
      <c s="29" t="s">
        <v>1038</v>
      </c>
      <c s="25" t="s">
        <v>47</v>
      </c>
      <c s="30" t="s">
        <v>1039</v>
      </c>
      <c s="31" t="s">
        <v>125</v>
      </c>
      <c s="32">
        <v>1</v>
      </c>
      <c s="33">
        <v>0</v>
      </c>
      <c s="34">
        <f>ROUND(ROUND(H125,2)*ROUND(G125,3),2)</f>
      </c>
      <c r="O125">
        <f>(I125*21)/100</f>
      </c>
      <c t="s">
        <v>23</v>
      </c>
    </row>
    <row r="126" spans="1:5" ht="12.75">
      <c r="A126" s="35" t="s">
        <v>50</v>
      </c>
      <c r="E126" s="36" t="s">
        <v>1040</v>
      </c>
    </row>
    <row r="127" spans="1:5" ht="12.75">
      <c r="A127" s="37" t="s">
        <v>52</v>
      </c>
      <c r="E127" s="38" t="s">
        <v>47</v>
      </c>
    </row>
    <row r="128" spans="1:5" ht="12.75">
      <c r="A128" t="s">
        <v>54</v>
      </c>
      <c r="E128" s="36" t="s">
        <v>47</v>
      </c>
    </row>
    <row r="129" spans="1:16" ht="12.75">
      <c r="A129" s="25" t="s">
        <v>45</v>
      </c>
      <c s="29" t="s">
        <v>204</v>
      </c>
      <c s="29" t="s">
        <v>1041</v>
      </c>
      <c s="25" t="s">
        <v>47</v>
      </c>
      <c s="30" t="s">
        <v>1042</v>
      </c>
      <c s="31" t="s">
        <v>125</v>
      </c>
      <c s="32">
        <v>2</v>
      </c>
      <c s="33">
        <v>0</v>
      </c>
      <c s="34">
        <f>ROUND(ROUND(H129,2)*ROUND(G129,3),2)</f>
      </c>
      <c r="O129">
        <f>(I129*21)/100</f>
      </c>
      <c t="s">
        <v>23</v>
      </c>
    </row>
    <row r="130" spans="1:5" ht="12.75">
      <c r="A130" s="35" t="s">
        <v>50</v>
      </c>
      <c r="E130" s="36" t="s">
        <v>1040</v>
      </c>
    </row>
    <row r="131" spans="1:5" ht="12.75">
      <c r="A131" s="37" t="s">
        <v>52</v>
      </c>
      <c r="E131" s="38" t="s">
        <v>47</v>
      </c>
    </row>
    <row r="132" spans="1:5" ht="12.75">
      <c r="A132" t="s">
        <v>54</v>
      </c>
      <c r="E132" s="36" t="s">
        <v>47</v>
      </c>
    </row>
    <row r="133" spans="1:16" ht="12.75">
      <c r="A133" s="25" t="s">
        <v>45</v>
      </c>
      <c s="29" t="s">
        <v>208</v>
      </c>
      <c s="29" t="s">
        <v>1043</v>
      </c>
      <c s="25" t="s">
        <v>47</v>
      </c>
      <c s="30" t="s">
        <v>1044</v>
      </c>
      <c s="31" t="s">
        <v>125</v>
      </c>
      <c s="32">
        <v>1</v>
      </c>
      <c s="33">
        <v>0</v>
      </c>
      <c s="34">
        <f>ROUND(ROUND(H133,2)*ROUND(G133,3),2)</f>
      </c>
      <c r="O133">
        <f>(I133*21)/100</f>
      </c>
      <c t="s">
        <v>23</v>
      </c>
    </row>
    <row r="134" spans="1:5" ht="12.75">
      <c r="A134" s="35" t="s">
        <v>50</v>
      </c>
      <c r="E134" s="36" t="s">
        <v>47</v>
      </c>
    </row>
    <row r="135" spans="1:5" ht="12.75">
      <c r="A135" s="37" t="s">
        <v>52</v>
      </c>
      <c r="E135" s="38" t="s">
        <v>47</v>
      </c>
    </row>
    <row r="136" spans="1:5" ht="12.75">
      <c r="A136" t="s">
        <v>54</v>
      </c>
      <c r="E136" s="36" t="s">
        <v>47</v>
      </c>
    </row>
    <row r="137" spans="1:16" ht="12.75">
      <c r="A137" s="25" t="s">
        <v>45</v>
      </c>
      <c s="29" t="s">
        <v>212</v>
      </c>
      <c s="29" t="s">
        <v>1045</v>
      </c>
      <c s="25" t="s">
        <v>47</v>
      </c>
      <c s="30" t="s">
        <v>1046</v>
      </c>
      <c s="31" t="s">
        <v>125</v>
      </c>
      <c s="32">
        <v>1</v>
      </c>
      <c s="33">
        <v>0</v>
      </c>
      <c s="34">
        <f>ROUND(ROUND(H137,2)*ROUND(G137,3),2)</f>
      </c>
      <c r="O137">
        <f>(I137*21)/100</f>
      </c>
      <c t="s">
        <v>23</v>
      </c>
    </row>
    <row r="138" spans="1:5" ht="12.75">
      <c r="A138" s="35" t="s">
        <v>50</v>
      </c>
      <c r="E138" s="36" t="s">
        <v>47</v>
      </c>
    </row>
    <row r="139" spans="1:5" ht="12.75">
      <c r="A139" s="37" t="s">
        <v>52</v>
      </c>
      <c r="E139" s="38" t="s">
        <v>47</v>
      </c>
    </row>
    <row r="140" spans="1:5" ht="12.75">
      <c r="A140" t="s">
        <v>54</v>
      </c>
      <c r="E140" s="36" t="s">
        <v>47</v>
      </c>
    </row>
    <row r="141" spans="1:18" ht="12.75" customHeight="1">
      <c r="A141" s="6" t="s">
        <v>43</v>
      </c>
      <c s="6"/>
      <c s="40" t="s">
        <v>84</v>
      </c>
      <c s="6"/>
      <c s="27" t="s">
        <v>514</v>
      </c>
      <c s="6"/>
      <c s="6"/>
      <c s="6"/>
      <c s="41">
        <f>0+Q141</f>
      </c>
      <c r="O141">
        <f>0+R141</f>
      </c>
      <c r="Q141">
        <f>0+I142+I146+I150</f>
      </c>
      <c>
        <f>0+O142+O146+O150</f>
      </c>
    </row>
    <row r="142" spans="1:16" ht="12.75">
      <c r="A142" s="25" t="s">
        <v>45</v>
      </c>
      <c s="29" t="s">
        <v>244</v>
      </c>
      <c s="29" t="s">
        <v>1047</v>
      </c>
      <c s="25" t="s">
        <v>47</v>
      </c>
      <c s="30" t="s">
        <v>1048</v>
      </c>
      <c s="31" t="s">
        <v>223</v>
      </c>
      <c s="32">
        <v>78</v>
      </c>
      <c s="33">
        <v>0</v>
      </c>
      <c s="34">
        <f>ROUND(ROUND(H142,2)*ROUND(G142,3),2)</f>
      </c>
      <c r="O142">
        <f>(I142*21)/100</f>
      </c>
      <c t="s">
        <v>23</v>
      </c>
    </row>
    <row r="143" spans="1:5" ht="12.75">
      <c r="A143" s="35" t="s">
        <v>50</v>
      </c>
      <c r="E143" s="36" t="s">
        <v>1049</v>
      </c>
    </row>
    <row r="144" spans="1:5" ht="12.75">
      <c r="A144" s="37" t="s">
        <v>52</v>
      </c>
      <c r="E144" s="38" t="s">
        <v>47</v>
      </c>
    </row>
    <row r="145" spans="1:5" ht="12.75">
      <c r="A145" t="s">
        <v>54</v>
      </c>
      <c r="E145" s="36" t="s">
        <v>47</v>
      </c>
    </row>
    <row r="146" spans="1:16" ht="12.75">
      <c r="A146" s="25" t="s">
        <v>45</v>
      </c>
      <c s="29" t="s">
        <v>255</v>
      </c>
      <c s="29" t="s">
        <v>522</v>
      </c>
      <c s="25" t="s">
        <v>47</v>
      </c>
      <c s="30" t="s">
        <v>1050</v>
      </c>
      <c s="31" t="s">
        <v>223</v>
      </c>
      <c s="32">
        <v>18</v>
      </c>
      <c s="33">
        <v>0</v>
      </c>
      <c s="34">
        <f>ROUND(ROUND(H146,2)*ROUND(G146,3),2)</f>
      </c>
      <c r="O146">
        <f>(I146*21)/100</f>
      </c>
      <c t="s">
        <v>23</v>
      </c>
    </row>
    <row r="147" spans="1:5" ht="12.75">
      <c r="A147" s="35" t="s">
        <v>50</v>
      </c>
      <c r="E147" s="36" t="s">
        <v>1049</v>
      </c>
    </row>
    <row r="148" spans="1:5" ht="12.75">
      <c r="A148" s="37" t="s">
        <v>52</v>
      </c>
      <c r="E148" s="38" t="s">
        <v>47</v>
      </c>
    </row>
    <row r="149" spans="1:5" ht="12.75">
      <c r="A149" t="s">
        <v>54</v>
      </c>
      <c r="E149" s="36" t="s">
        <v>47</v>
      </c>
    </row>
    <row r="150" spans="1:16" ht="12.75">
      <c r="A150" s="25" t="s">
        <v>45</v>
      </c>
      <c s="29" t="s">
        <v>264</v>
      </c>
      <c s="29" t="s">
        <v>1051</v>
      </c>
      <c s="25" t="s">
        <v>47</v>
      </c>
      <c s="30" t="s">
        <v>1052</v>
      </c>
      <c s="31" t="s">
        <v>223</v>
      </c>
      <c s="32">
        <v>9</v>
      </c>
      <c s="33">
        <v>0</v>
      </c>
      <c s="34">
        <f>ROUND(ROUND(H150,2)*ROUND(G150,3),2)</f>
      </c>
      <c r="O150">
        <f>(I150*21)/100</f>
      </c>
      <c t="s">
        <v>23</v>
      </c>
    </row>
    <row r="151" spans="1:5" ht="12.75">
      <c r="A151" s="35" t="s">
        <v>50</v>
      </c>
      <c r="E151" s="36" t="s">
        <v>1053</v>
      </c>
    </row>
    <row r="152" spans="1:5" ht="12.75">
      <c r="A152" s="37" t="s">
        <v>52</v>
      </c>
      <c r="E152" s="38" t="s">
        <v>47</v>
      </c>
    </row>
    <row r="153" spans="1:5" ht="12.75">
      <c r="A153" t="s">
        <v>54</v>
      </c>
      <c r="E153" s="36" t="s">
        <v>47</v>
      </c>
    </row>
  </sheetData>
  <sheetProtection password="9B31" sheet="1" objects="1" scenarios="1"/>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horizontalDpi="300" verticalDpi="300" orientation="portrait" paperSize="9"/>
  <drawing r:id="rId1"/>
</worksheet>
</file>

<file path=xl/worksheets/sheet8.xml><?xml version="1.0" encoding="utf-8"?>
<worksheet xmlns="http://schemas.openxmlformats.org/spreadsheetml/2006/main" xmlns:r="http://schemas.openxmlformats.org/officeDocument/2006/relationships">
  <sheetPr>
    <pageSetUpPr fitToPage="1"/>
  </sheetPr>
  <dimension ref="A1:R117"/>
  <sheetViews>
    <sheetView workbookViewId="0" topLeftCell="A1">
      <pane ySplit="7" topLeftCell="A8" activePane="bottomLeft" state="frozen"/>
      <selection pane="topLeft" activeCell="A1" sqref="A1"/>
      <selection pane="bottomLeft" activeCell="A8" sqref="A8"/>
    </sheetView>
  </sheetViews>
  <sheetFormatPr defaultColWidth="9.14285714285714" defaultRowHeight="12.75" customHeight="1"/>
  <cols>
    <col min="1" max="1" width="9.14285714285714" hidden="1" customWidth="1"/>
    <col min="2" max="2" width="11.7142857142857" customWidth="1"/>
    <col min="3" max="3" width="14.7142857142857" customWidth="1"/>
    <col min="4" max="4" width="9.71428571428571" customWidth="1"/>
    <col min="5" max="5" width="70.7142857142857" customWidth="1"/>
    <col min="6" max="6" width="11.7142857142857" customWidth="1"/>
    <col min="7" max="9" width="16.7142857142857" customWidth="1"/>
    <col min="15" max="18" width="9.14285714285714" hidden="1" customWidth="1"/>
  </cols>
  <sheetData>
    <row r="1" spans="1:16" ht="12.75" customHeight="1">
      <c r="A1" t="s">
        <v>11</v>
      </c>
      <c s="1"/>
      <c s="1"/>
      <c s="1"/>
      <c s="1" t="s">
        <v>0</v>
      </c>
      <c s="1"/>
      <c s="1"/>
      <c s="1"/>
      <c s="1"/>
      <c r="P1" t="s">
        <v>22</v>
      </c>
    </row>
    <row r="2" spans="2:16" ht="25" customHeight="1">
      <c r="B2" s="1"/>
      <c s="1"/>
      <c s="1"/>
      <c s="2" t="s">
        <v>13</v>
      </c>
      <c s="1"/>
      <c s="1"/>
      <c s="6"/>
      <c s="6"/>
      <c r="O2">
        <f>0+O8+O25+O46+O51+O60+O109</f>
      </c>
      <c t="s">
        <v>22</v>
      </c>
    </row>
    <row r="3" spans="1:16" ht="15" customHeight="1">
      <c r="A3" t="s">
        <v>12</v>
      </c>
      <c s="12" t="s">
        <v>14</v>
      </c>
      <c s="13" t="s">
        <v>15</v>
      </c>
      <c s="1"/>
      <c s="14" t="s">
        <v>16</v>
      </c>
      <c s="1"/>
      <c s="9"/>
      <c s="8" t="s">
        <v>1054</v>
      </c>
      <c s="42">
        <f>0+I8+I25+I46+I51+I60+I109</f>
      </c>
      <c r="O3" t="s">
        <v>19</v>
      </c>
      <c t="s">
        <v>23</v>
      </c>
    </row>
    <row r="4" spans="1:16" ht="15" customHeight="1">
      <c r="A4" t="s">
        <v>17</v>
      </c>
      <c s="16" t="s">
        <v>18</v>
      </c>
      <c s="17" t="s">
        <v>1054</v>
      </c>
      <c s="6"/>
      <c s="18" t="s">
        <v>1055</v>
      </c>
      <c s="6"/>
      <c s="6"/>
      <c s="19"/>
      <c s="19"/>
      <c r="O4" t="s">
        <v>20</v>
      </c>
      <c t="s">
        <v>23</v>
      </c>
    </row>
    <row r="5" spans="1:16" ht="12.75" customHeight="1">
      <c r="A5" s="15" t="s">
        <v>26</v>
      </c>
      <c s="15" t="s">
        <v>28</v>
      </c>
      <c s="15" t="s">
        <v>30</v>
      </c>
      <c s="15" t="s">
        <v>31</v>
      </c>
      <c s="15" t="s">
        <v>32</v>
      </c>
      <c s="15" t="s">
        <v>34</v>
      </c>
      <c s="15" t="s">
        <v>36</v>
      </c>
      <c s="15" t="s">
        <v>38</v>
      </c>
      <c s="15"/>
      <c r="O5" t="s">
        <v>21</v>
      </c>
      <c t="s">
        <v>23</v>
      </c>
    </row>
    <row r="6" spans="1:9" ht="12.75" customHeight="1">
      <c r="A6" s="15"/>
      <c s="15"/>
      <c s="15"/>
      <c s="15"/>
      <c s="15"/>
      <c s="15"/>
      <c s="15"/>
      <c s="15" t="s">
        <v>39</v>
      </c>
      <c s="15" t="s">
        <v>41</v>
      </c>
    </row>
    <row r="7" spans="1:9" ht="12.75" customHeight="1">
      <c r="A7" s="15" t="s">
        <v>27</v>
      </c>
      <c s="15" t="s">
        <v>29</v>
      </c>
      <c s="15" t="s">
        <v>23</v>
      </c>
      <c s="15" t="s">
        <v>22</v>
      </c>
      <c s="15" t="s">
        <v>33</v>
      </c>
      <c s="15" t="s">
        <v>35</v>
      </c>
      <c s="15" t="s">
        <v>37</v>
      </c>
      <c s="15" t="s">
        <v>40</v>
      </c>
      <c s="15" t="s">
        <v>42</v>
      </c>
    </row>
    <row r="8" spans="1:18" ht="12.75" customHeight="1">
      <c r="A8" s="19" t="s">
        <v>43</v>
      </c>
      <c s="19"/>
      <c s="26" t="s">
        <v>27</v>
      </c>
      <c s="19"/>
      <c s="27" t="s">
        <v>44</v>
      </c>
      <c s="19"/>
      <c s="19"/>
      <c s="19"/>
      <c s="28">
        <f>0+Q8</f>
      </c>
      <c r="O8">
        <f>0+R8</f>
      </c>
      <c r="Q8">
        <f>0+I9+I13+I17+I21</f>
      </c>
      <c>
        <f>0+O9+O13+O17+O21</f>
      </c>
    </row>
    <row r="9" spans="1:16" ht="12.75">
      <c r="A9" s="25" t="s">
        <v>45</v>
      </c>
      <c s="29" t="s">
        <v>29</v>
      </c>
      <c s="29" t="s">
        <v>98</v>
      </c>
      <c s="25" t="s">
        <v>47</v>
      </c>
      <c s="30" t="s">
        <v>99</v>
      </c>
      <c s="31" t="s">
        <v>66</v>
      </c>
      <c s="32">
        <v>1</v>
      </c>
      <c s="33">
        <v>0</v>
      </c>
      <c s="34">
        <f>ROUND(ROUND(H9,2)*ROUND(G9,3),2)</f>
      </c>
      <c r="O9">
        <f>(I9*21)/100</f>
      </c>
      <c t="s">
        <v>23</v>
      </c>
    </row>
    <row r="10" spans="1:5" ht="12.75">
      <c r="A10" s="35" t="s">
        <v>50</v>
      </c>
      <c r="E10" s="36" t="s">
        <v>47</v>
      </c>
    </row>
    <row r="11" spans="1:5" ht="12.75">
      <c r="A11" s="37" t="s">
        <v>52</v>
      </c>
      <c r="E11" s="38" t="s">
        <v>47</v>
      </c>
    </row>
    <row r="12" spans="1:5" ht="12.75">
      <c r="A12" t="s">
        <v>54</v>
      </c>
      <c r="E12" s="36" t="s">
        <v>47</v>
      </c>
    </row>
    <row r="13" spans="1:16" ht="12.75">
      <c r="A13" s="25" t="s">
        <v>45</v>
      </c>
      <c s="29" t="s">
        <v>22</v>
      </c>
      <c s="29" t="s">
        <v>971</v>
      </c>
      <c s="25" t="s">
        <v>47</v>
      </c>
      <c s="30" t="s">
        <v>670</v>
      </c>
      <c s="31" t="s">
        <v>152</v>
      </c>
      <c s="32">
        <v>5</v>
      </c>
      <c s="33">
        <v>0</v>
      </c>
      <c s="34">
        <f>ROUND(ROUND(H13,2)*ROUND(G13,3),2)</f>
      </c>
      <c r="O13">
        <f>(I13*21)/100</f>
      </c>
      <c t="s">
        <v>23</v>
      </c>
    </row>
    <row r="14" spans="1:5" ht="12.75">
      <c r="A14" s="35" t="s">
        <v>50</v>
      </c>
      <c r="E14" s="36" t="s">
        <v>47</v>
      </c>
    </row>
    <row r="15" spans="1:5" ht="12.75">
      <c r="A15" s="37" t="s">
        <v>52</v>
      </c>
      <c r="E15" s="38" t="s">
        <v>47</v>
      </c>
    </row>
    <row r="16" spans="1:5" ht="12.75">
      <c r="A16" t="s">
        <v>54</v>
      </c>
      <c r="E16" s="36" t="s">
        <v>47</v>
      </c>
    </row>
    <row r="17" spans="1:16" ht="25.5">
      <c r="A17" s="25" t="s">
        <v>45</v>
      </c>
      <c s="29" t="s">
        <v>33</v>
      </c>
      <c s="29" t="s">
        <v>145</v>
      </c>
      <c s="25" t="s">
        <v>47</v>
      </c>
      <c s="30" t="s">
        <v>972</v>
      </c>
      <c s="31" t="s">
        <v>66</v>
      </c>
      <c s="32">
        <v>1</v>
      </c>
      <c s="33">
        <v>0</v>
      </c>
      <c s="34">
        <f>ROUND(ROUND(H17,2)*ROUND(G17,3),2)</f>
      </c>
      <c r="O17">
        <f>(I17*21)/100</f>
      </c>
      <c t="s">
        <v>23</v>
      </c>
    </row>
    <row r="18" spans="1:5" ht="12.75">
      <c r="A18" s="35" t="s">
        <v>50</v>
      </c>
      <c r="E18" s="36" t="s">
        <v>47</v>
      </c>
    </row>
    <row r="19" spans="1:5" ht="12.75">
      <c r="A19" s="37" t="s">
        <v>52</v>
      </c>
      <c r="E19" s="38" t="s">
        <v>47</v>
      </c>
    </row>
    <row r="20" spans="1:5" ht="12.75">
      <c r="A20" t="s">
        <v>54</v>
      </c>
      <c r="E20" s="36" t="s">
        <v>47</v>
      </c>
    </row>
    <row r="21" spans="1:16" ht="12.75">
      <c r="A21" s="25" t="s">
        <v>45</v>
      </c>
      <c s="29" t="s">
        <v>35</v>
      </c>
      <c s="29" t="s">
        <v>973</v>
      </c>
      <c s="25" t="s">
        <v>47</v>
      </c>
      <c s="30" t="s">
        <v>974</v>
      </c>
      <c s="31" t="s">
        <v>125</v>
      </c>
      <c s="32">
        <v>1</v>
      </c>
      <c s="33">
        <v>0</v>
      </c>
      <c s="34">
        <f>ROUND(ROUND(H21,2)*ROUND(G21,3),2)</f>
      </c>
      <c r="O21">
        <f>(I21*21)/100</f>
      </c>
      <c t="s">
        <v>23</v>
      </c>
    </row>
    <row r="22" spans="1:5" ht="12.75">
      <c r="A22" s="35" t="s">
        <v>50</v>
      </c>
      <c r="E22" s="36" t="s">
        <v>47</v>
      </c>
    </row>
    <row r="23" spans="1:5" ht="12.75">
      <c r="A23" s="37" t="s">
        <v>52</v>
      </c>
      <c r="E23" s="38" t="s">
        <v>47</v>
      </c>
    </row>
    <row r="24" spans="1:5" ht="12.75">
      <c r="A24" t="s">
        <v>54</v>
      </c>
      <c r="E24" s="36" t="s">
        <v>47</v>
      </c>
    </row>
    <row r="25" spans="1:18" ht="12.75" customHeight="1">
      <c r="A25" s="6" t="s">
        <v>43</v>
      </c>
      <c s="6"/>
      <c s="40" t="s">
        <v>29</v>
      </c>
      <c s="6"/>
      <c s="27" t="s">
        <v>183</v>
      </c>
      <c s="6"/>
      <c s="6"/>
      <c s="6"/>
      <c s="41">
        <f>0+Q25</f>
      </c>
      <c r="O25">
        <f>0+R25</f>
      </c>
      <c r="Q25">
        <f>0+I26+I30+I34+I38+I42</f>
      </c>
      <c>
        <f>0+O26+O30+O34+O38+O42</f>
      </c>
    </row>
    <row r="26" spans="1:16" ht="12.75">
      <c r="A26" s="25" t="s">
        <v>45</v>
      </c>
      <c s="29" t="s">
        <v>84</v>
      </c>
      <c s="29" t="s">
        <v>690</v>
      </c>
      <c s="25" t="s">
        <v>47</v>
      </c>
      <c s="30" t="s">
        <v>691</v>
      </c>
      <c s="31" t="s">
        <v>49</v>
      </c>
      <c s="32">
        <v>0.25</v>
      </c>
      <c s="33">
        <v>0</v>
      </c>
      <c s="34">
        <f>ROUND(ROUND(H26,2)*ROUND(G26,3),2)</f>
      </c>
      <c r="O26">
        <f>(I26*21)/100</f>
      </c>
      <c t="s">
        <v>23</v>
      </c>
    </row>
    <row r="27" spans="1:5" ht="12.75">
      <c r="A27" s="35" t="s">
        <v>50</v>
      </c>
      <c r="E27" s="36" t="s">
        <v>1056</v>
      </c>
    </row>
    <row r="28" spans="1:5" ht="12.75">
      <c r="A28" s="37" t="s">
        <v>52</v>
      </c>
      <c r="E28" s="38" t="s">
        <v>47</v>
      </c>
    </row>
    <row r="29" spans="1:5" ht="12.75">
      <c r="A29" t="s">
        <v>54</v>
      </c>
      <c r="E29" s="36" t="s">
        <v>47</v>
      </c>
    </row>
    <row r="30" spans="1:16" ht="12.75">
      <c r="A30" s="25" t="s">
        <v>45</v>
      </c>
      <c s="29" t="s">
        <v>40</v>
      </c>
      <c s="29" t="s">
        <v>976</v>
      </c>
      <c s="25" t="s">
        <v>47</v>
      </c>
      <c s="30" t="s">
        <v>691</v>
      </c>
      <c s="31" t="s">
        <v>49</v>
      </c>
      <c s="32">
        <v>0.55</v>
      </c>
      <c s="33">
        <v>0</v>
      </c>
      <c s="34">
        <f>ROUND(ROUND(H30,2)*ROUND(G30,3),2)</f>
      </c>
      <c r="O30">
        <f>(I30*21)/100</f>
      </c>
      <c t="s">
        <v>23</v>
      </c>
    </row>
    <row r="31" spans="1:5" ht="12.75">
      <c r="A31" s="35" t="s">
        <v>50</v>
      </c>
      <c r="E31" s="36" t="s">
        <v>977</v>
      </c>
    </row>
    <row r="32" spans="1:5" ht="12.75">
      <c r="A32" s="37" t="s">
        <v>52</v>
      </c>
      <c r="E32" s="38" t="s">
        <v>47</v>
      </c>
    </row>
    <row r="33" spans="1:5" ht="12.75">
      <c r="A33" t="s">
        <v>54</v>
      </c>
      <c r="E33" s="36" t="s">
        <v>47</v>
      </c>
    </row>
    <row r="34" spans="1:16" ht="12.75">
      <c r="A34" s="25" t="s">
        <v>45</v>
      </c>
      <c s="29" t="s">
        <v>42</v>
      </c>
      <c s="29" t="s">
        <v>695</v>
      </c>
      <c s="25" t="s">
        <v>47</v>
      </c>
      <c s="30" t="s">
        <v>995</v>
      </c>
      <c s="31" t="s">
        <v>49</v>
      </c>
      <c s="32">
        <v>4.2</v>
      </c>
      <c s="33">
        <v>0</v>
      </c>
      <c s="34">
        <f>ROUND(ROUND(H34,2)*ROUND(G34,3),2)</f>
      </c>
      <c r="O34">
        <f>(I34*21)/100</f>
      </c>
      <c t="s">
        <v>23</v>
      </c>
    </row>
    <row r="35" spans="1:5" ht="12.75">
      <c r="A35" s="35" t="s">
        <v>50</v>
      </c>
      <c r="E35" s="36" t="s">
        <v>1057</v>
      </c>
    </row>
    <row r="36" spans="1:5" ht="12.75">
      <c r="A36" s="37" t="s">
        <v>52</v>
      </c>
      <c r="E36" s="38" t="s">
        <v>47</v>
      </c>
    </row>
    <row r="37" spans="1:5" ht="12.75">
      <c r="A37" t="s">
        <v>54</v>
      </c>
      <c r="E37" s="36" t="s">
        <v>47</v>
      </c>
    </row>
    <row r="38" spans="1:16" ht="12.75">
      <c r="A38" s="25" t="s">
        <v>45</v>
      </c>
      <c s="29" t="s">
        <v>97</v>
      </c>
      <c s="29" t="s">
        <v>997</v>
      </c>
      <c s="25" t="s">
        <v>47</v>
      </c>
      <c s="30" t="s">
        <v>995</v>
      </c>
      <c s="31" t="s">
        <v>49</v>
      </c>
      <c s="32">
        <v>2.8</v>
      </c>
      <c s="33">
        <v>0</v>
      </c>
      <c s="34">
        <f>ROUND(ROUND(H38,2)*ROUND(G38,3),2)</f>
      </c>
      <c r="O38">
        <f>(I38*21)/100</f>
      </c>
      <c t="s">
        <v>23</v>
      </c>
    </row>
    <row r="39" spans="1:5" ht="12.75">
      <c r="A39" s="35" t="s">
        <v>50</v>
      </c>
      <c r="E39" s="36" t="s">
        <v>977</v>
      </c>
    </row>
    <row r="40" spans="1:5" ht="12.75">
      <c r="A40" s="37" t="s">
        <v>52</v>
      </c>
      <c r="E40" s="38" t="s">
        <v>47</v>
      </c>
    </row>
    <row r="41" spans="1:5" ht="12.75">
      <c r="A41" t="s">
        <v>54</v>
      </c>
      <c r="E41" s="36" t="s">
        <v>47</v>
      </c>
    </row>
    <row r="42" spans="1:16" ht="12.75">
      <c r="A42" s="25" t="s">
        <v>45</v>
      </c>
      <c s="29" t="s">
        <v>107</v>
      </c>
      <c s="29" t="s">
        <v>706</v>
      </c>
      <c s="25" t="s">
        <v>47</v>
      </c>
      <c s="30" t="s">
        <v>978</v>
      </c>
      <c s="31" t="s">
        <v>49</v>
      </c>
      <c s="32">
        <v>4.45</v>
      </c>
      <c s="33">
        <v>0</v>
      </c>
      <c s="34">
        <f>ROUND(ROUND(H42,2)*ROUND(G42,3),2)</f>
      </c>
      <c r="O42">
        <f>(I42*21)/100</f>
      </c>
      <c t="s">
        <v>23</v>
      </c>
    </row>
    <row r="43" spans="1:5" ht="12.75">
      <c r="A43" s="35" t="s">
        <v>50</v>
      </c>
      <c r="E43" s="36" t="s">
        <v>47</v>
      </c>
    </row>
    <row r="44" spans="1:5" ht="12.75">
      <c r="A44" s="37" t="s">
        <v>52</v>
      </c>
      <c r="E44" s="38" t="s">
        <v>47</v>
      </c>
    </row>
    <row r="45" spans="1:5" ht="12.75">
      <c r="A45" t="s">
        <v>54</v>
      </c>
      <c r="E45" s="36" t="s">
        <v>47</v>
      </c>
    </row>
    <row r="46" spans="1:18" ht="12.75" customHeight="1">
      <c r="A46" s="6" t="s">
        <v>43</v>
      </c>
      <c s="6"/>
      <c s="40" t="s">
        <v>23</v>
      </c>
      <c s="6"/>
      <c s="27" t="s">
        <v>278</v>
      </c>
      <c s="6"/>
      <c s="6"/>
      <c s="6"/>
      <c s="41">
        <f>0+Q46</f>
      </c>
      <c r="O46">
        <f>0+R46</f>
      </c>
      <c r="Q46">
        <f>0+I47</f>
      </c>
      <c>
        <f>0+O47</f>
      </c>
    </row>
    <row r="47" spans="1:16" ht="12.75">
      <c r="A47" s="25" t="s">
        <v>45</v>
      </c>
      <c s="29" t="s">
        <v>122</v>
      </c>
      <c s="29" t="s">
        <v>1002</v>
      </c>
      <c s="25" t="s">
        <v>47</v>
      </c>
      <c s="30" t="s">
        <v>1003</v>
      </c>
      <c s="31" t="s">
        <v>49</v>
      </c>
      <c s="32">
        <v>0.55</v>
      </c>
      <c s="33">
        <v>0</v>
      </c>
      <c s="34">
        <f>ROUND(ROUND(H47,2)*ROUND(G47,3),2)</f>
      </c>
      <c r="O47">
        <f>(I47*21)/100</f>
      </c>
      <c t="s">
        <v>23</v>
      </c>
    </row>
    <row r="48" spans="1:5" ht="12.75">
      <c r="A48" s="35" t="s">
        <v>50</v>
      </c>
      <c r="E48" s="36" t="s">
        <v>1058</v>
      </c>
    </row>
    <row r="49" spans="1:5" ht="12.75">
      <c r="A49" s="37" t="s">
        <v>52</v>
      </c>
      <c r="E49" s="38" t="s">
        <v>47</v>
      </c>
    </row>
    <row r="50" spans="1:5" ht="12.75">
      <c r="A50" t="s">
        <v>54</v>
      </c>
      <c r="E50" s="36" t="s">
        <v>47</v>
      </c>
    </row>
    <row r="51" spans="1:18" ht="12.75" customHeight="1">
      <c r="A51" s="6" t="s">
        <v>43</v>
      </c>
      <c s="6"/>
      <c s="40" t="s">
        <v>33</v>
      </c>
      <c s="6"/>
      <c s="27" t="s">
        <v>361</v>
      </c>
      <c s="6"/>
      <c s="6"/>
      <c s="6"/>
      <c s="41">
        <f>0+Q51</f>
      </c>
      <c r="O51">
        <f>0+R51</f>
      </c>
      <c r="Q51">
        <f>0+I52+I56</f>
      </c>
      <c>
        <f>0+O52+O56</f>
      </c>
    </row>
    <row r="52" spans="1:16" ht="12.75">
      <c r="A52" s="25" t="s">
        <v>45</v>
      </c>
      <c s="29" t="s">
        <v>129</v>
      </c>
      <c s="29" t="s">
        <v>734</v>
      </c>
      <c s="25" t="s">
        <v>47</v>
      </c>
      <c s="30" t="s">
        <v>979</v>
      </c>
      <c s="31" t="s">
        <v>49</v>
      </c>
      <c s="32">
        <v>2.8</v>
      </c>
      <c s="33">
        <v>0</v>
      </c>
      <c s="34">
        <f>ROUND(ROUND(H52,2)*ROUND(G52,3),2)</f>
      </c>
      <c r="O52">
        <f>(I52*21)/100</f>
      </c>
      <c t="s">
        <v>23</v>
      </c>
    </row>
    <row r="53" spans="1:5" ht="12.75">
      <c r="A53" s="35" t="s">
        <v>50</v>
      </c>
      <c r="E53" s="36" t="s">
        <v>1059</v>
      </c>
    </row>
    <row r="54" spans="1:5" ht="12.75">
      <c r="A54" s="37" t="s">
        <v>52</v>
      </c>
      <c r="E54" s="38" t="s">
        <v>47</v>
      </c>
    </row>
    <row r="55" spans="1:5" ht="12.75">
      <c r="A55" t="s">
        <v>54</v>
      </c>
      <c r="E55" s="36" t="s">
        <v>47</v>
      </c>
    </row>
    <row r="56" spans="1:16" ht="12.75">
      <c r="A56" s="25" t="s">
        <v>45</v>
      </c>
      <c s="29" t="s">
        <v>129</v>
      </c>
      <c s="29" t="s">
        <v>1006</v>
      </c>
      <c s="25" t="s">
        <v>47</v>
      </c>
      <c s="30" t="s">
        <v>1007</v>
      </c>
      <c s="31" t="s">
        <v>76</v>
      </c>
      <c s="32">
        <v>6</v>
      </c>
      <c s="33">
        <v>0</v>
      </c>
      <c s="34">
        <f>ROUND(ROUND(H56,2)*ROUND(G56,3),2)</f>
      </c>
      <c r="O56">
        <f>(I56*21)/100</f>
      </c>
      <c t="s">
        <v>23</v>
      </c>
    </row>
    <row r="57" spans="1:5" ht="12.75">
      <c r="A57" s="35" t="s">
        <v>50</v>
      </c>
      <c r="E57" s="36" t="s">
        <v>47</v>
      </c>
    </row>
    <row r="58" spans="1:5" ht="12.75">
      <c r="A58" s="37" t="s">
        <v>52</v>
      </c>
      <c r="E58" s="38" t="s">
        <v>47</v>
      </c>
    </row>
    <row r="59" spans="1:5" ht="12.75">
      <c r="A59" t="s">
        <v>54</v>
      </c>
      <c r="E59" s="36" t="s">
        <v>47</v>
      </c>
    </row>
    <row r="60" spans="1:18" ht="12.75" customHeight="1">
      <c r="A60" s="6" t="s">
        <v>43</v>
      </c>
      <c s="6"/>
      <c s="40" t="s">
        <v>80</v>
      </c>
      <c s="6"/>
      <c s="27" t="s">
        <v>485</v>
      </c>
      <c s="6"/>
      <c s="6"/>
      <c s="6"/>
      <c s="41">
        <f>0+Q60</f>
      </c>
      <c r="O60">
        <f>0+R60</f>
      </c>
      <c r="Q60">
        <f>0+I61+I65+I69+I73+I77+I81+I85+I89+I93+I97+I101+I105</f>
      </c>
      <c>
        <f>0+O61+O65+O69+O73+O77+O81+O85+O89+O93+O97+O101+O105</f>
      </c>
    </row>
    <row r="61" spans="1:16" ht="12.75">
      <c r="A61" s="25" t="s">
        <v>45</v>
      </c>
      <c s="29" t="s">
        <v>144</v>
      </c>
      <c s="29" t="s">
        <v>987</v>
      </c>
      <c s="25" t="s">
        <v>47</v>
      </c>
      <c s="30" t="s">
        <v>988</v>
      </c>
      <c s="31" t="s">
        <v>223</v>
      </c>
      <c s="32">
        <v>60</v>
      </c>
      <c s="33">
        <v>0</v>
      </c>
      <c s="34">
        <f>ROUND(ROUND(H61,2)*ROUND(G61,3),2)</f>
      </c>
      <c r="O61">
        <f>(I61*21)/100</f>
      </c>
      <c t="s">
        <v>23</v>
      </c>
    </row>
    <row r="62" spans="1:5" ht="12.75">
      <c r="A62" s="35" t="s">
        <v>50</v>
      </c>
      <c r="E62" s="36" t="s">
        <v>47</v>
      </c>
    </row>
    <row r="63" spans="1:5" ht="12.75">
      <c r="A63" s="37" t="s">
        <v>52</v>
      </c>
      <c r="E63" s="38" t="s">
        <v>47</v>
      </c>
    </row>
    <row r="64" spans="1:5" ht="12.75">
      <c r="A64" t="s">
        <v>54</v>
      </c>
      <c r="E64" s="36" t="s">
        <v>47</v>
      </c>
    </row>
    <row r="65" spans="1:16" ht="12.75">
      <c r="A65" s="25" t="s">
        <v>45</v>
      </c>
      <c s="29" t="s">
        <v>149</v>
      </c>
      <c s="29" t="s">
        <v>989</v>
      </c>
      <c s="25" t="s">
        <v>47</v>
      </c>
      <c s="30" t="s">
        <v>990</v>
      </c>
      <c s="31" t="s">
        <v>223</v>
      </c>
      <c s="32">
        <v>40</v>
      </c>
      <c s="33">
        <v>0</v>
      </c>
      <c s="34">
        <f>ROUND(ROUND(H65,2)*ROUND(G65,3),2)</f>
      </c>
      <c r="O65">
        <f>(I65*21)/100</f>
      </c>
      <c t="s">
        <v>23</v>
      </c>
    </row>
    <row r="66" spans="1:5" ht="12.75">
      <c r="A66" s="35" t="s">
        <v>50</v>
      </c>
      <c r="E66" s="36" t="s">
        <v>47</v>
      </c>
    </row>
    <row r="67" spans="1:5" ht="12.75">
      <c r="A67" s="37" t="s">
        <v>52</v>
      </c>
      <c r="E67" s="38" t="s">
        <v>47</v>
      </c>
    </row>
    <row r="68" spans="1:5" ht="12.75">
      <c r="A68" t="s">
        <v>54</v>
      </c>
      <c r="E68" s="36" t="s">
        <v>47</v>
      </c>
    </row>
    <row r="69" spans="1:16" ht="12.75">
      <c r="A69" s="25" t="s">
        <v>45</v>
      </c>
      <c s="29" t="s">
        <v>156</v>
      </c>
      <c s="29" t="s">
        <v>1013</v>
      </c>
      <c s="25" t="s">
        <v>47</v>
      </c>
      <c s="30" t="s">
        <v>1060</v>
      </c>
      <c s="31" t="s">
        <v>223</v>
      </c>
      <c s="32">
        <v>66</v>
      </c>
      <c s="33">
        <v>0</v>
      </c>
      <c s="34">
        <f>ROUND(ROUND(H69,2)*ROUND(G69,3),2)</f>
      </c>
      <c r="O69">
        <f>(I69*21)/100</f>
      </c>
      <c t="s">
        <v>23</v>
      </c>
    </row>
    <row r="70" spans="1:5" ht="25.5">
      <c r="A70" s="35" t="s">
        <v>50</v>
      </c>
      <c r="E70" s="36" t="s">
        <v>1015</v>
      </c>
    </row>
    <row r="71" spans="1:5" ht="12.75">
      <c r="A71" s="37" t="s">
        <v>52</v>
      </c>
      <c r="E71" s="38" t="s">
        <v>47</v>
      </c>
    </row>
    <row r="72" spans="1:5" ht="12.75">
      <c r="A72" t="s">
        <v>54</v>
      </c>
      <c r="E72" s="36" t="s">
        <v>47</v>
      </c>
    </row>
    <row r="73" spans="1:16" ht="12.75">
      <c r="A73" s="25" t="s">
        <v>45</v>
      </c>
      <c s="29" t="s">
        <v>184</v>
      </c>
      <c s="29" t="s">
        <v>1061</v>
      </c>
      <c s="25" t="s">
        <v>47</v>
      </c>
      <c s="30" t="s">
        <v>1017</v>
      </c>
      <c s="31" t="s">
        <v>223</v>
      </c>
      <c s="32">
        <v>86</v>
      </c>
      <c s="33">
        <v>0</v>
      </c>
      <c s="34">
        <f>ROUND(ROUND(H73,2)*ROUND(G73,3),2)</f>
      </c>
      <c r="O73">
        <f>(I73*21)/100</f>
      </c>
      <c t="s">
        <v>23</v>
      </c>
    </row>
    <row r="74" spans="1:5" ht="12.75">
      <c r="A74" s="35" t="s">
        <v>50</v>
      </c>
      <c r="E74" s="36" t="s">
        <v>1018</v>
      </c>
    </row>
    <row r="75" spans="1:5" ht="12.75">
      <c r="A75" s="37" t="s">
        <v>52</v>
      </c>
      <c r="E75" s="38" t="s">
        <v>47</v>
      </c>
    </row>
    <row r="76" spans="1:5" ht="12.75">
      <c r="A76" t="s">
        <v>54</v>
      </c>
      <c r="E76" s="36" t="s">
        <v>47</v>
      </c>
    </row>
    <row r="77" spans="1:16" ht="25.5">
      <c r="A77" s="25" t="s">
        <v>45</v>
      </c>
      <c s="29" t="s">
        <v>189</v>
      </c>
      <c s="29" t="s">
        <v>1021</v>
      </c>
      <c s="25" t="s">
        <v>47</v>
      </c>
      <c s="30" t="s">
        <v>1022</v>
      </c>
      <c s="31" t="s">
        <v>125</v>
      </c>
      <c s="32">
        <v>4</v>
      </c>
      <c s="33">
        <v>0</v>
      </c>
      <c s="34">
        <f>ROUND(ROUND(H77,2)*ROUND(G77,3),2)</f>
      </c>
      <c r="O77">
        <f>(I77*21)/100</f>
      </c>
      <c t="s">
        <v>23</v>
      </c>
    </row>
    <row r="78" spans="1:5" ht="12.75">
      <c r="A78" s="35" t="s">
        <v>50</v>
      </c>
      <c r="E78" s="36" t="s">
        <v>1023</v>
      </c>
    </row>
    <row r="79" spans="1:5" ht="12.75">
      <c r="A79" s="37" t="s">
        <v>52</v>
      </c>
      <c r="E79" s="38" t="s">
        <v>47</v>
      </c>
    </row>
    <row r="80" spans="1:5" ht="12.75">
      <c r="A80" t="s">
        <v>54</v>
      </c>
      <c r="E80" s="36" t="s">
        <v>47</v>
      </c>
    </row>
    <row r="81" spans="1:16" ht="12.75">
      <c r="A81" s="25" t="s">
        <v>45</v>
      </c>
      <c s="29" t="s">
        <v>134</v>
      </c>
      <c s="29" t="s">
        <v>1024</v>
      </c>
      <c s="25" t="s">
        <v>47</v>
      </c>
      <c s="30" t="s">
        <v>1025</v>
      </c>
      <c s="31" t="s">
        <v>223</v>
      </c>
      <c s="32">
        <v>80</v>
      </c>
      <c s="33">
        <v>0</v>
      </c>
      <c s="34">
        <f>ROUND(ROUND(H81,2)*ROUND(G81,3),2)</f>
      </c>
      <c r="O81">
        <f>(I81*21)/100</f>
      </c>
      <c t="s">
        <v>23</v>
      </c>
    </row>
    <row r="82" spans="1:5" ht="12.75">
      <c r="A82" s="35" t="s">
        <v>50</v>
      </c>
      <c r="E82" s="36" t="s">
        <v>1026</v>
      </c>
    </row>
    <row r="83" spans="1:5" ht="12.75">
      <c r="A83" s="37" t="s">
        <v>52</v>
      </c>
      <c r="E83" s="38" t="s">
        <v>47</v>
      </c>
    </row>
    <row r="84" spans="1:5" ht="12.75">
      <c r="A84" t="s">
        <v>54</v>
      </c>
      <c r="E84" s="36" t="s">
        <v>47</v>
      </c>
    </row>
    <row r="85" spans="1:16" ht="12.75">
      <c r="A85" s="25" t="s">
        <v>45</v>
      </c>
      <c s="29" t="s">
        <v>139</v>
      </c>
      <c s="29" t="s">
        <v>1027</v>
      </c>
      <c s="25" t="s">
        <v>47</v>
      </c>
      <c s="30" t="s">
        <v>1028</v>
      </c>
      <c s="31" t="s">
        <v>125</v>
      </c>
      <c s="32">
        <v>4</v>
      </c>
      <c s="33">
        <v>0</v>
      </c>
      <c s="34">
        <f>ROUND(ROUND(H85,2)*ROUND(G85,3),2)</f>
      </c>
      <c r="O85">
        <f>(I85*21)/100</f>
      </c>
      <c t="s">
        <v>23</v>
      </c>
    </row>
    <row r="86" spans="1:5" ht="12.75">
      <c r="A86" s="35" t="s">
        <v>50</v>
      </c>
      <c r="E86" s="36" t="s">
        <v>47</v>
      </c>
    </row>
    <row r="87" spans="1:5" ht="12.75">
      <c r="A87" s="37" t="s">
        <v>52</v>
      </c>
      <c r="E87" s="38" t="s">
        <v>47</v>
      </c>
    </row>
    <row r="88" spans="1:5" ht="12.75">
      <c r="A88" t="s">
        <v>54</v>
      </c>
      <c r="E88" s="36" t="s">
        <v>47</v>
      </c>
    </row>
    <row r="89" spans="1:16" ht="25.5">
      <c r="A89" s="25" t="s">
        <v>45</v>
      </c>
      <c s="29" t="s">
        <v>162</v>
      </c>
      <c s="29" t="s">
        <v>1062</v>
      </c>
      <c s="25" t="s">
        <v>47</v>
      </c>
      <c s="30" t="s">
        <v>1063</v>
      </c>
      <c s="31" t="s">
        <v>125</v>
      </c>
      <c s="32">
        <v>1</v>
      </c>
      <c s="33">
        <v>0</v>
      </c>
      <c s="34">
        <f>ROUND(ROUND(H89,2)*ROUND(G89,3),2)</f>
      </c>
      <c r="O89">
        <f>(I89*21)/100</f>
      </c>
      <c t="s">
        <v>23</v>
      </c>
    </row>
    <row r="90" spans="1:5" ht="25.5">
      <c r="A90" s="35" t="s">
        <v>50</v>
      </c>
      <c r="E90" s="36" t="s">
        <v>1064</v>
      </c>
    </row>
    <row r="91" spans="1:5" ht="12.75">
      <c r="A91" s="37" t="s">
        <v>52</v>
      </c>
      <c r="E91" s="38" t="s">
        <v>47</v>
      </c>
    </row>
    <row r="92" spans="1:5" ht="12.75">
      <c r="A92" t="s">
        <v>54</v>
      </c>
      <c r="E92" s="36" t="s">
        <v>47</v>
      </c>
    </row>
    <row r="93" spans="1:16" ht="25.5">
      <c r="A93" s="25" t="s">
        <v>45</v>
      </c>
      <c s="29" t="s">
        <v>167</v>
      </c>
      <c s="29" t="s">
        <v>1065</v>
      </c>
      <c s="25" t="s">
        <v>47</v>
      </c>
      <c s="30" t="s">
        <v>1066</v>
      </c>
      <c s="31" t="s">
        <v>125</v>
      </c>
      <c s="32">
        <v>1</v>
      </c>
      <c s="33">
        <v>0</v>
      </c>
      <c s="34">
        <f>ROUND(ROUND(H93,2)*ROUND(G93,3),2)</f>
      </c>
      <c r="O93">
        <f>(I93*21)/100</f>
      </c>
      <c t="s">
        <v>23</v>
      </c>
    </row>
    <row r="94" spans="1:5" ht="12.75">
      <c r="A94" s="35" t="s">
        <v>50</v>
      </c>
      <c r="E94" s="36" t="s">
        <v>1067</v>
      </c>
    </row>
    <row r="95" spans="1:5" ht="12.75">
      <c r="A95" s="37" t="s">
        <v>52</v>
      </c>
      <c r="E95" s="38" t="s">
        <v>47</v>
      </c>
    </row>
    <row r="96" spans="1:5" ht="12.75">
      <c r="A96" t="s">
        <v>54</v>
      </c>
      <c r="E96" s="36" t="s">
        <v>47</v>
      </c>
    </row>
    <row r="97" spans="1:16" ht="12.75">
      <c r="A97" s="25" t="s">
        <v>45</v>
      </c>
      <c s="29" t="s">
        <v>173</v>
      </c>
      <c s="29" t="s">
        <v>1068</v>
      </c>
      <c s="25" t="s">
        <v>47</v>
      </c>
      <c s="30" t="s">
        <v>1069</v>
      </c>
      <c s="31" t="s">
        <v>125</v>
      </c>
      <c s="32">
        <v>1</v>
      </c>
      <c s="33">
        <v>0</v>
      </c>
      <c s="34">
        <f>ROUND(ROUND(H97,2)*ROUND(G97,3),2)</f>
      </c>
      <c r="O97">
        <f>(I97*21)/100</f>
      </c>
      <c t="s">
        <v>23</v>
      </c>
    </row>
    <row r="98" spans="1:5" ht="12.75">
      <c r="A98" s="35" t="s">
        <v>50</v>
      </c>
      <c r="E98" s="36" t="s">
        <v>1040</v>
      </c>
    </row>
    <row r="99" spans="1:5" ht="12.75">
      <c r="A99" s="37" t="s">
        <v>52</v>
      </c>
      <c r="E99" s="38" t="s">
        <v>47</v>
      </c>
    </row>
    <row r="100" spans="1:5" ht="12.75">
      <c r="A100" t="s">
        <v>54</v>
      </c>
      <c r="E100" s="36" t="s">
        <v>47</v>
      </c>
    </row>
    <row r="101" spans="1:16" ht="12.75">
      <c r="A101" s="25" t="s">
        <v>45</v>
      </c>
      <c s="29" t="s">
        <v>177</v>
      </c>
      <c s="29" t="s">
        <v>1043</v>
      </c>
      <c s="25" t="s">
        <v>47</v>
      </c>
      <c s="30" t="s">
        <v>1044</v>
      </c>
      <c s="31" t="s">
        <v>125</v>
      </c>
      <c s="32">
        <v>1</v>
      </c>
      <c s="33">
        <v>0</v>
      </c>
      <c s="34">
        <f>ROUND(ROUND(H101,2)*ROUND(G101,3),2)</f>
      </c>
      <c r="O101">
        <f>(I101*21)/100</f>
      </c>
      <c t="s">
        <v>23</v>
      </c>
    </row>
    <row r="102" spans="1:5" ht="12.75">
      <c r="A102" s="35" t="s">
        <v>50</v>
      </c>
      <c r="E102" s="36" t="s">
        <v>47</v>
      </c>
    </row>
    <row r="103" spans="1:5" ht="12.75">
      <c r="A103" s="37" t="s">
        <v>52</v>
      </c>
      <c r="E103" s="38" t="s">
        <v>47</v>
      </c>
    </row>
    <row r="104" spans="1:5" ht="12.75">
      <c r="A104" t="s">
        <v>54</v>
      </c>
      <c r="E104" s="36" t="s">
        <v>47</v>
      </c>
    </row>
    <row r="105" spans="1:16" ht="12.75">
      <c r="A105" s="25" t="s">
        <v>45</v>
      </c>
      <c s="29" t="s">
        <v>184</v>
      </c>
      <c s="29" t="s">
        <v>1045</v>
      </c>
      <c s="25" t="s">
        <v>47</v>
      </c>
      <c s="30" t="s">
        <v>1046</v>
      </c>
      <c s="31" t="s">
        <v>125</v>
      </c>
      <c s="32">
        <v>1</v>
      </c>
      <c s="33">
        <v>0</v>
      </c>
      <c s="34">
        <f>ROUND(ROUND(H105,2)*ROUND(G105,3),2)</f>
      </c>
      <c r="O105">
        <f>(I105*21)/100</f>
      </c>
      <c t="s">
        <v>23</v>
      </c>
    </row>
    <row r="106" spans="1:5" ht="12.75">
      <c r="A106" s="35" t="s">
        <v>50</v>
      </c>
      <c r="E106" s="36" t="s">
        <v>47</v>
      </c>
    </row>
    <row r="107" spans="1:5" ht="12.75">
      <c r="A107" s="37" t="s">
        <v>52</v>
      </c>
      <c r="E107" s="38" t="s">
        <v>47</v>
      </c>
    </row>
    <row r="108" spans="1:5" ht="12.75">
      <c r="A108" t="s">
        <v>54</v>
      </c>
      <c r="E108" s="36" t="s">
        <v>47</v>
      </c>
    </row>
    <row r="109" spans="1:18" ht="12.75" customHeight="1">
      <c r="A109" s="6" t="s">
        <v>43</v>
      </c>
      <c s="6"/>
      <c s="40" t="s">
        <v>84</v>
      </c>
      <c s="6"/>
      <c s="27" t="s">
        <v>514</v>
      </c>
      <c s="6"/>
      <c s="6"/>
      <c s="6"/>
      <c s="41">
        <f>0+Q109</f>
      </c>
      <c r="O109">
        <f>0+R109</f>
      </c>
      <c r="Q109">
        <f>0+I110+I114</f>
      </c>
      <c>
        <f>0+O110+O114</f>
      </c>
    </row>
    <row r="110" spans="1:16" ht="12.75">
      <c r="A110" s="25" t="s">
        <v>45</v>
      </c>
      <c s="29" t="s">
        <v>244</v>
      </c>
      <c s="29" t="s">
        <v>1047</v>
      </c>
      <c s="25" t="s">
        <v>47</v>
      </c>
      <c s="30" t="s">
        <v>1048</v>
      </c>
      <c s="31" t="s">
        <v>223</v>
      </c>
      <c s="32">
        <v>60</v>
      </c>
      <c s="33">
        <v>0</v>
      </c>
      <c s="34">
        <f>ROUND(ROUND(H110,2)*ROUND(G110,3),2)</f>
      </c>
      <c r="O110">
        <f>(I110*21)/100</f>
      </c>
      <c t="s">
        <v>23</v>
      </c>
    </row>
    <row r="111" spans="1:5" ht="12.75">
      <c r="A111" s="35" t="s">
        <v>50</v>
      </c>
      <c r="E111" s="36" t="s">
        <v>1049</v>
      </c>
    </row>
    <row r="112" spans="1:5" ht="12.75">
      <c r="A112" s="37" t="s">
        <v>52</v>
      </c>
      <c r="E112" s="38" t="s">
        <v>47</v>
      </c>
    </row>
    <row r="113" spans="1:5" ht="12.75">
      <c r="A113" t="s">
        <v>54</v>
      </c>
      <c r="E113" s="36" t="s">
        <v>47</v>
      </c>
    </row>
    <row r="114" spans="1:16" ht="12.75">
      <c r="A114" s="25" t="s">
        <v>45</v>
      </c>
      <c s="29" t="s">
        <v>264</v>
      </c>
      <c s="29" t="s">
        <v>1051</v>
      </c>
      <c s="25" t="s">
        <v>47</v>
      </c>
      <c s="30" t="s">
        <v>1052</v>
      </c>
      <c s="31" t="s">
        <v>223</v>
      </c>
      <c s="32">
        <v>9</v>
      </c>
      <c s="33">
        <v>0</v>
      </c>
      <c s="34">
        <f>ROUND(ROUND(H114,2)*ROUND(G114,3),2)</f>
      </c>
      <c r="O114">
        <f>(I114*21)/100</f>
      </c>
      <c t="s">
        <v>23</v>
      </c>
    </row>
    <row r="115" spans="1:5" ht="12.75">
      <c r="A115" s="35" t="s">
        <v>50</v>
      </c>
      <c r="E115" s="36" t="s">
        <v>1053</v>
      </c>
    </row>
    <row r="116" spans="1:5" ht="12.75">
      <c r="A116" s="37" t="s">
        <v>52</v>
      </c>
      <c r="E116" s="38" t="s">
        <v>47</v>
      </c>
    </row>
    <row r="117" spans="1:5" ht="12.75">
      <c r="A117" t="s">
        <v>54</v>
      </c>
      <c r="E117" s="36" t="s">
        <v>47</v>
      </c>
    </row>
  </sheetData>
  <sheetProtection password="9B31" sheet="1" objects="1" scenarios="1"/>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horizontalDpi="300" verticalDpi="300" orientation="portrait" paperSize="9"/>
  <drawing r:id="rId1"/>
</worksheet>
</file>

<file path=xl/worksheets/sheet9.xml><?xml version="1.0" encoding="utf-8"?>
<worksheet xmlns="http://schemas.openxmlformats.org/spreadsheetml/2006/main" xmlns:r="http://schemas.openxmlformats.org/officeDocument/2006/relationships">
  <sheetPr>
    <pageSetUpPr fitToPage="1"/>
  </sheetPr>
  <dimension ref="A1:R205"/>
  <sheetViews>
    <sheetView workbookViewId="0" topLeftCell="A1">
      <pane ySplit="7" topLeftCell="A8" activePane="bottomLeft" state="frozen"/>
      <selection pane="topLeft" activeCell="A1" sqref="A1"/>
      <selection pane="bottomLeft" activeCell="A8" sqref="A8"/>
    </sheetView>
  </sheetViews>
  <sheetFormatPr defaultColWidth="9.14285714285714" defaultRowHeight="12.75" customHeight="1"/>
  <cols>
    <col min="1" max="1" width="9.14285714285714" hidden="1" customWidth="1"/>
    <col min="2" max="2" width="11.7142857142857" customWidth="1"/>
    <col min="3" max="3" width="14.7142857142857" customWidth="1"/>
    <col min="4" max="4" width="9.71428571428571" customWidth="1"/>
    <col min="5" max="5" width="70.7142857142857" customWidth="1"/>
    <col min="6" max="6" width="11.7142857142857" customWidth="1"/>
    <col min="7" max="9" width="16.7142857142857" customWidth="1"/>
    <col min="15" max="18" width="9.14285714285714" hidden="1" customWidth="1"/>
  </cols>
  <sheetData>
    <row r="1" spans="1:16" ht="12.75" customHeight="1">
      <c r="A1" t="s">
        <v>11</v>
      </c>
      <c s="1"/>
      <c s="1"/>
      <c s="1"/>
      <c s="1" t="s">
        <v>0</v>
      </c>
      <c s="1"/>
      <c s="1"/>
      <c s="1"/>
      <c s="1"/>
      <c r="P1" t="s">
        <v>22</v>
      </c>
    </row>
    <row r="2" spans="2:16" ht="25" customHeight="1">
      <c r="B2" s="1"/>
      <c s="1"/>
      <c s="1"/>
      <c s="2" t="s">
        <v>13</v>
      </c>
      <c s="1"/>
      <c s="1"/>
      <c s="6"/>
      <c s="6"/>
      <c r="O2">
        <f>0+O8+O41+O94+O99+O128+O181</f>
      </c>
      <c t="s">
        <v>22</v>
      </c>
    </row>
    <row r="3" spans="1:16" ht="15" customHeight="1">
      <c r="A3" t="s">
        <v>12</v>
      </c>
      <c s="12" t="s">
        <v>14</v>
      </c>
      <c s="13" t="s">
        <v>15</v>
      </c>
      <c s="1"/>
      <c s="14" t="s">
        <v>16</v>
      </c>
      <c s="1"/>
      <c s="9"/>
      <c s="8" t="s">
        <v>1070</v>
      </c>
      <c s="42">
        <f>0+I8+I41+I94+I99+I128+I181</f>
      </c>
      <c r="O3" t="s">
        <v>19</v>
      </c>
      <c t="s">
        <v>23</v>
      </c>
    </row>
    <row r="4" spans="1:16" ht="15" customHeight="1">
      <c r="A4" t="s">
        <v>17</v>
      </c>
      <c s="16" t="s">
        <v>18</v>
      </c>
      <c s="17" t="s">
        <v>1070</v>
      </c>
      <c s="6"/>
      <c s="18" t="s">
        <v>1071</v>
      </c>
      <c s="6"/>
      <c s="6"/>
      <c s="19"/>
      <c s="19"/>
      <c r="O4" t="s">
        <v>20</v>
      </c>
      <c t="s">
        <v>23</v>
      </c>
    </row>
    <row r="5" spans="1:16" ht="12.75" customHeight="1">
      <c r="A5" s="15" t="s">
        <v>26</v>
      </c>
      <c s="15" t="s">
        <v>28</v>
      </c>
      <c s="15" t="s">
        <v>30</v>
      </c>
      <c s="15" t="s">
        <v>31</v>
      </c>
      <c s="15" t="s">
        <v>32</v>
      </c>
      <c s="15" t="s">
        <v>34</v>
      </c>
      <c s="15" t="s">
        <v>36</v>
      </c>
      <c s="15" t="s">
        <v>38</v>
      </c>
      <c s="15"/>
      <c r="O5" t="s">
        <v>21</v>
      </c>
      <c t="s">
        <v>23</v>
      </c>
    </row>
    <row r="6" spans="1:9" ht="12.75" customHeight="1">
      <c r="A6" s="15"/>
      <c s="15"/>
      <c s="15"/>
      <c s="15"/>
      <c s="15"/>
      <c s="15"/>
      <c s="15"/>
      <c s="15" t="s">
        <v>39</v>
      </c>
      <c s="15" t="s">
        <v>41</v>
      </c>
    </row>
    <row r="7" spans="1:9" ht="12.75" customHeight="1">
      <c r="A7" s="15" t="s">
        <v>27</v>
      </c>
      <c s="15" t="s">
        <v>29</v>
      </c>
      <c s="15" t="s">
        <v>23</v>
      </c>
      <c s="15" t="s">
        <v>22</v>
      </c>
      <c s="15" t="s">
        <v>33</v>
      </c>
      <c s="15" t="s">
        <v>35</v>
      </c>
      <c s="15" t="s">
        <v>37</v>
      </c>
      <c s="15" t="s">
        <v>40</v>
      </c>
      <c s="15" t="s">
        <v>42</v>
      </c>
    </row>
    <row r="8" spans="1:18" ht="12.75" customHeight="1">
      <c r="A8" s="19" t="s">
        <v>43</v>
      </c>
      <c s="19"/>
      <c s="26" t="s">
        <v>27</v>
      </c>
      <c s="19"/>
      <c s="27" t="s">
        <v>44</v>
      </c>
      <c s="19"/>
      <c s="19"/>
      <c s="19"/>
      <c s="28">
        <f>0+Q8</f>
      </c>
      <c r="O8">
        <f>0+R8</f>
      </c>
      <c r="Q8">
        <f>0+I9+I13+I17+I21+I25+I29+I33+I37</f>
      </c>
      <c>
        <f>0+O9+O13+O17+O21+O25+O29+O33+O37</f>
      </c>
    </row>
    <row r="9" spans="1:16" ht="12.75">
      <c r="A9" s="25" t="s">
        <v>45</v>
      </c>
      <c s="29" t="s">
        <v>27</v>
      </c>
      <c s="29" t="s">
        <v>46</v>
      </c>
      <c s="25" t="s">
        <v>47</v>
      </c>
      <c s="30" t="s">
        <v>48</v>
      </c>
      <c s="31" t="s">
        <v>49</v>
      </c>
      <c s="32">
        <v>28.558</v>
      </c>
      <c s="33">
        <v>0</v>
      </c>
      <c s="34">
        <f>ROUND(ROUND(H9,2)*ROUND(G9,3),2)</f>
      </c>
      <c r="O9">
        <f>(I9*21)/100</f>
      </c>
      <c t="s">
        <v>23</v>
      </c>
    </row>
    <row r="10" spans="1:5" ht="12.75">
      <c r="A10" s="35" t="s">
        <v>50</v>
      </c>
      <c r="E10" s="36" t="s">
        <v>47</v>
      </c>
    </row>
    <row r="11" spans="1:5" ht="25.5">
      <c r="A11" s="37" t="s">
        <v>52</v>
      </c>
      <c r="E11" s="38" t="s">
        <v>1072</v>
      </c>
    </row>
    <row r="12" spans="1:5" ht="12.75">
      <c r="A12" t="s">
        <v>54</v>
      </c>
      <c r="E12" s="36" t="s">
        <v>47</v>
      </c>
    </row>
    <row r="13" spans="1:16" ht="12.75">
      <c r="A13" s="25" t="s">
        <v>45</v>
      </c>
      <c s="29" t="s">
        <v>27</v>
      </c>
      <c s="29" t="s">
        <v>1073</v>
      </c>
      <c s="25" t="s">
        <v>47</v>
      </c>
      <c s="30" t="s">
        <v>57</v>
      </c>
      <c s="31" t="s">
        <v>294</v>
      </c>
      <c s="32">
        <v>0.846</v>
      </c>
      <c s="33">
        <v>0</v>
      </c>
      <c s="34">
        <f>ROUND(ROUND(H13,2)*ROUND(G13,3),2)</f>
      </c>
      <c r="O13">
        <f>(I13*21)/100</f>
      </c>
      <c t="s">
        <v>23</v>
      </c>
    </row>
    <row r="14" spans="1:5" ht="12.75">
      <c r="A14" s="35" t="s">
        <v>50</v>
      </c>
      <c r="E14" s="36" t="s">
        <v>47</v>
      </c>
    </row>
    <row r="15" spans="1:5" ht="12.75">
      <c r="A15" s="37" t="s">
        <v>52</v>
      </c>
      <c r="E15" s="38" t="s">
        <v>1074</v>
      </c>
    </row>
    <row r="16" spans="1:5" ht="12.75">
      <c r="A16" t="s">
        <v>54</v>
      </c>
      <c r="E16" s="36" t="s">
        <v>47</v>
      </c>
    </row>
    <row r="17" spans="1:16" ht="12.75">
      <c r="A17" s="25" t="s">
        <v>45</v>
      </c>
      <c s="29" t="s">
        <v>27</v>
      </c>
      <c s="29" t="s">
        <v>1075</v>
      </c>
      <c s="25" t="s">
        <v>47</v>
      </c>
      <c s="30" t="s">
        <v>61</v>
      </c>
      <c s="31" t="s">
        <v>294</v>
      </c>
      <c s="32">
        <v>18.663</v>
      </c>
      <c s="33">
        <v>0</v>
      </c>
      <c s="34">
        <f>ROUND(ROUND(H17,2)*ROUND(G17,3),2)</f>
      </c>
      <c r="O17">
        <f>(I17*21)/100</f>
      </c>
      <c t="s">
        <v>23</v>
      </c>
    </row>
    <row r="18" spans="1:5" ht="12.75">
      <c r="A18" s="35" t="s">
        <v>50</v>
      </c>
      <c r="E18" s="36" t="s">
        <v>47</v>
      </c>
    </row>
    <row r="19" spans="1:5" ht="12.75">
      <c r="A19" s="37" t="s">
        <v>52</v>
      </c>
      <c r="E19" s="38" t="s">
        <v>1076</v>
      </c>
    </row>
    <row r="20" spans="1:5" ht="12.75">
      <c r="A20" t="s">
        <v>54</v>
      </c>
      <c r="E20" s="36" t="s">
        <v>47</v>
      </c>
    </row>
    <row r="21" spans="1:16" ht="12.75">
      <c r="A21" s="25" t="s">
        <v>45</v>
      </c>
      <c s="29" t="s">
        <v>27</v>
      </c>
      <c s="29" t="s">
        <v>98</v>
      </c>
      <c s="25" t="s">
        <v>47</v>
      </c>
      <c s="30" t="s">
        <v>99</v>
      </c>
      <c s="31" t="s">
        <v>66</v>
      </c>
      <c s="32">
        <v>1</v>
      </c>
      <c s="33">
        <v>0</v>
      </c>
      <c s="34">
        <f>ROUND(ROUND(H21,2)*ROUND(G21,3),2)</f>
      </c>
      <c r="O21">
        <f>(I21*21)/100</f>
      </c>
      <c t="s">
        <v>23</v>
      </c>
    </row>
    <row r="22" spans="1:5" ht="12.75">
      <c r="A22" s="35" t="s">
        <v>50</v>
      </c>
      <c r="E22" s="36" t="s">
        <v>47</v>
      </c>
    </row>
    <row r="23" spans="1:5" ht="12.75">
      <c r="A23" s="37" t="s">
        <v>52</v>
      </c>
      <c r="E23" s="38" t="s">
        <v>47</v>
      </c>
    </row>
    <row r="24" spans="1:5" ht="12.75">
      <c r="A24" t="s">
        <v>54</v>
      </c>
      <c r="E24" s="36" t="s">
        <v>47</v>
      </c>
    </row>
    <row r="25" spans="1:16" ht="12.75">
      <c r="A25" s="25" t="s">
        <v>45</v>
      </c>
      <c s="29" t="s">
        <v>27</v>
      </c>
      <c s="29" t="s">
        <v>669</v>
      </c>
      <c s="25" t="s">
        <v>47</v>
      </c>
      <c s="30" t="s">
        <v>670</v>
      </c>
      <c s="31" t="s">
        <v>152</v>
      </c>
      <c s="32">
        <v>1</v>
      </c>
      <c s="33">
        <v>0</v>
      </c>
      <c s="34">
        <f>ROUND(ROUND(H25,2)*ROUND(G25,3),2)</f>
      </c>
      <c r="O25">
        <f>(I25*21)/100</f>
      </c>
      <c t="s">
        <v>23</v>
      </c>
    </row>
    <row r="26" spans="1:5" ht="12.75">
      <c r="A26" s="35" t="s">
        <v>50</v>
      </c>
      <c r="E26" s="36" t="s">
        <v>47</v>
      </c>
    </row>
    <row r="27" spans="1:5" ht="12.75">
      <c r="A27" s="37" t="s">
        <v>52</v>
      </c>
      <c r="E27" s="38" t="s">
        <v>47</v>
      </c>
    </row>
    <row r="28" spans="1:5" ht="12.75">
      <c r="A28" t="s">
        <v>54</v>
      </c>
      <c r="E28" s="36" t="s">
        <v>47</v>
      </c>
    </row>
    <row r="29" spans="1:16" ht="12.75">
      <c r="A29" s="25" t="s">
        <v>45</v>
      </c>
      <c s="29" t="s">
        <v>27</v>
      </c>
      <c s="29" t="s">
        <v>145</v>
      </c>
      <c s="25" t="s">
        <v>47</v>
      </c>
      <c s="30" t="s">
        <v>146</v>
      </c>
      <c s="31" t="s">
        <v>66</v>
      </c>
      <c s="32">
        <v>1</v>
      </c>
      <c s="33">
        <v>0</v>
      </c>
      <c s="34">
        <f>ROUND(ROUND(H29,2)*ROUND(G29,3),2)</f>
      </c>
      <c r="O29">
        <f>(I29*21)/100</f>
      </c>
      <c t="s">
        <v>23</v>
      </c>
    </row>
    <row r="30" spans="1:5" ht="12.75">
      <c r="A30" s="35" t="s">
        <v>50</v>
      </c>
      <c r="E30" s="36" t="s">
        <v>47</v>
      </c>
    </row>
    <row r="31" spans="1:5" ht="12.75">
      <c r="A31" s="37" t="s">
        <v>52</v>
      </c>
      <c r="E31" s="38" t="s">
        <v>47</v>
      </c>
    </row>
    <row r="32" spans="1:5" ht="12.75">
      <c r="A32" t="s">
        <v>54</v>
      </c>
      <c r="E32" s="36" t="s">
        <v>47</v>
      </c>
    </row>
    <row r="33" spans="1:16" ht="12.75">
      <c r="A33" s="25" t="s">
        <v>45</v>
      </c>
      <c s="29" t="s">
        <v>27</v>
      </c>
      <c s="29" t="s">
        <v>973</v>
      </c>
      <c s="25" t="s">
        <v>47</v>
      </c>
      <c s="30" t="s">
        <v>974</v>
      </c>
      <c s="31" t="s">
        <v>125</v>
      </c>
      <c s="32">
        <v>1</v>
      </c>
      <c s="33">
        <v>0</v>
      </c>
      <c s="34">
        <f>ROUND(ROUND(H33,2)*ROUND(G33,3),2)</f>
      </c>
      <c r="O33">
        <f>(I33*21)/100</f>
      </c>
      <c t="s">
        <v>23</v>
      </c>
    </row>
    <row r="34" spans="1:5" ht="12.75">
      <c r="A34" s="35" t="s">
        <v>50</v>
      </c>
      <c r="E34" s="36" t="s">
        <v>47</v>
      </c>
    </row>
    <row r="35" spans="1:5" ht="12.75">
      <c r="A35" s="37" t="s">
        <v>52</v>
      </c>
      <c r="E35" s="38" t="s">
        <v>47</v>
      </c>
    </row>
    <row r="36" spans="1:5" ht="12.75">
      <c r="A36" t="s">
        <v>54</v>
      </c>
      <c r="E36" s="36" t="s">
        <v>47</v>
      </c>
    </row>
    <row r="37" spans="1:16" ht="12.75">
      <c r="A37" s="25" t="s">
        <v>45</v>
      </c>
      <c s="29" t="s">
        <v>27</v>
      </c>
      <c s="29" t="s">
        <v>1077</v>
      </c>
      <c s="25" t="s">
        <v>47</v>
      </c>
      <c s="30" t="s">
        <v>169</v>
      </c>
      <c s="31" t="s">
        <v>125</v>
      </c>
      <c s="32">
        <v>30</v>
      </c>
      <c s="33">
        <v>0</v>
      </c>
      <c s="34">
        <f>ROUND(ROUND(H37,2)*ROUND(G37,3),2)</f>
      </c>
      <c r="O37">
        <f>(I37*21)/100</f>
      </c>
      <c t="s">
        <v>23</v>
      </c>
    </row>
    <row r="38" spans="1:5" ht="12.75">
      <c r="A38" s="35" t="s">
        <v>50</v>
      </c>
      <c r="E38" s="36" t="s">
        <v>47</v>
      </c>
    </row>
    <row r="39" spans="1:5" ht="12.75">
      <c r="A39" s="37" t="s">
        <v>52</v>
      </c>
      <c r="E39" s="38" t="s">
        <v>47</v>
      </c>
    </row>
    <row r="40" spans="1:5" ht="12.75">
      <c r="A40" t="s">
        <v>54</v>
      </c>
      <c r="E40" s="36" t="s">
        <v>47</v>
      </c>
    </row>
    <row r="41" spans="1:18" ht="12.75" customHeight="1">
      <c r="A41" s="6" t="s">
        <v>43</v>
      </c>
      <c s="6"/>
      <c s="40" t="s">
        <v>29</v>
      </c>
      <c s="6"/>
      <c s="27" t="s">
        <v>183</v>
      </c>
      <c s="6"/>
      <c s="6"/>
      <c s="6"/>
      <c s="41">
        <f>0+Q41</f>
      </c>
      <c r="O41">
        <f>0+R41</f>
      </c>
      <c r="Q41">
        <f>0+I42+I46+I50+I54+I58+I62+I66+I70+I74+I78+I82+I86+I90</f>
      </c>
      <c>
        <f>0+O42+O46+O50+O54+O58+O62+O66+O70+O74+O78+O82+O86+O90</f>
      </c>
    </row>
    <row r="42" spans="1:16" ht="25.5">
      <c r="A42" s="25" t="s">
        <v>45</v>
      </c>
      <c s="29" t="s">
        <v>27</v>
      </c>
      <c s="29" t="s">
        <v>194</v>
      </c>
      <c s="25" t="s">
        <v>47</v>
      </c>
      <c s="30" t="s">
        <v>1078</v>
      </c>
      <c s="31" t="s">
        <v>49</v>
      </c>
      <c s="32">
        <v>8.283</v>
      </c>
      <c s="33">
        <v>0</v>
      </c>
      <c s="34">
        <f>ROUND(ROUND(H42,2)*ROUND(G42,3),2)</f>
      </c>
      <c r="O42">
        <f>(I42*21)/100</f>
      </c>
      <c t="s">
        <v>23</v>
      </c>
    </row>
    <row r="43" spans="1:5" ht="12.75">
      <c r="A43" s="35" t="s">
        <v>50</v>
      </c>
      <c r="E43" s="36" t="s">
        <v>47</v>
      </c>
    </row>
    <row r="44" spans="1:5" ht="12.75">
      <c r="A44" s="37" t="s">
        <v>52</v>
      </c>
      <c r="E44" s="38" t="s">
        <v>1079</v>
      </c>
    </row>
    <row r="45" spans="1:5" ht="12.75">
      <c r="A45" t="s">
        <v>54</v>
      </c>
      <c r="E45" s="36" t="s">
        <v>47</v>
      </c>
    </row>
    <row r="46" spans="1:16" ht="12.75">
      <c r="A46" s="25" t="s">
        <v>45</v>
      </c>
      <c s="29" t="s">
        <v>27</v>
      </c>
      <c s="29" t="s">
        <v>1080</v>
      </c>
      <c s="25" t="s">
        <v>47</v>
      </c>
      <c s="30" t="s">
        <v>1081</v>
      </c>
      <c s="31" t="s">
        <v>223</v>
      </c>
      <c s="32">
        <v>3.5</v>
      </c>
      <c s="33">
        <v>0</v>
      </c>
      <c s="34">
        <f>ROUND(ROUND(H46,2)*ROUND(G46,3),2)</f>
      </c>
      <c r="O46">
        <f>(I46*21)/100</f>
      </c>
      <c t="s">
        <v>23</v>
      </c>
    </row>
    <row r="47" spans="1:5" ht="12.75">
      <c r="A47" s="35" t="s">
        <v>50</v>
      </c>
      <c r="E47" s="36" t="s">
        <v>47</v>
      </c>
    </row>
    <row r="48" spans="1:5" ht="12.75">
      <c r="A48" s="37" t="s">
        <v>52</v>
      </c>
      <c r="E48" s="38" t="s">
        <v>1082</v>
      </c>
    </row>
    <row r="49" spans="1:5" ht="12.75">
      <c r="A49" t="s">
        <v>54</v>
      </c>
      <c r="E49" s="36" t="s">
        <v>47</v>
      </c>
    </row>
    <row r="50" spans="1:16" ht="12.75">
      <c r="A50" s="25" t="s">
        <v>45</v>
      </c>
      <c s="29" t="s">
        <v>27</v>
      </c>
      <c s="29" t="s">
        <v>230</v>
      </c>
      <c s="25" t="s">
        <v>47</v>
      </c>
      <c s="30" t="s">
        <v>1083</v>
      </c>
      <c s="31" t="s">
        <v>49</v>
      </c>
      <c s="32">
        <v>0.2</v>
      </c>
      <c s="33">
        <v>0</v>
      </c>
      <c s="34">
        <f>ROUND(ROUND(H50,2)*ROUND(G50,3),2)</f>
      </c>
      <c r="O50">
        <f>(I50*21)/100</f>
      </c>
      <c t="s">
        <v>23</v>
      </c>
    </row>
    <row r="51" spans="1:5" ht="12.75">
      <c r="A51" s="35" t="s">
        <v>50</v>
      </c>
      <c r="E51" s="36" t="s">
        <v>47</v>
      </c>
    </row>
    <row r="52" spans="1:5" ht="12.75">
      <c r="A52" s="37" t="s">
        <v>52</v>
      </c>
      <c r="E52" s="38" t="s">
        <v>1084</v>
      </c>
    </row>
    <row r="53" spans="1:5" ht="12.75">
      <c r="A53" t="s">
        <v>54</v>
      </c>
      <c r="E53" s="36" t="s">
        <v>47</v>
      </c>
    </row>
    <row r="54" spans="1:16" ht="12.75">
      <c r="A54" s="25" t="s">
        <v>45</v>
      </c>
      <c s="29" t="s">
        <v>27</v>
      </c>
      <c s="29" t="s">
        <v>1085</v>
      </c>
      <c s="25" t="s">
        <v>47</v>
      </c>
      <c s="30" t="s">
        <v>1086</v>
      </c>
      <c s="31" t="s">
        <v>241</v>
      </c>
      <c s="32">
        <v>34</v>
      </c>
      <c s="33">
        <v>0</v>
      </c>
      <c s="34">
        <f>ROUND(ROUND(H54,2)*ROUND(G54,3),2)</f>
      </c>
      <c r="O54">
        <f>(I54*21)/100</f>
      </c>
      <c t="s">
        <v>23</v>
      </c>
    </row>
    <row r="55" spans="1:5" ht="12.75">
      <c r="A55" s="35" t="s">
        <v>50</v>
      </c>
      <c r="E55" s="36" t="s">
        <v>47</v>
      </c>
    </row>
    <row r="56" spans="1:5" ht="12.75">
      <c r="A56" s="37" t="s">
        <v>52</v>
      </c>
      <c r="E56" s="38" t="s">
        <v>1087</v>
      </c>
    </row>
    <row r="57" spans="1:5" ht="12.75">
      <c r="A57" t="s">
        <v>54</v>
      </c>
      <c r="E57" s="36" t="s">
        <v>47</v>
      </c>
    </row>
    <row r="58" spans="1:16" ht="12.75">
      <c r="A58" s="25" t="s">
        <v>45</v>
      </c>
      <c s="29" t="s">
        <v>27</v>
      </c>
      <c s="29" t="s">
        <v>678</v>
      </c>
      <c s="25" t="s">
        <v>47</v>
      </c>
      <c s="30" t="s">
        <v>679</v>
      </c>
      <c s="31" t="s">
        <v>49</v>
      </c>
      <c s="32">
        <v>8.013</v>
      </c>
      <c s="33">
        <v>0</v>
      </c>
      <c s="34">
        <f>ROUND(ROUND(H58,2)*ROUND(G58,3),2)</f>
      </c>
      <c r="O58">
        <f>(I58*21)/100</f>
      </c>
      <c t="s">
        <v>23</v>
      </c>
    </row>
    <row r="59" spans="1:5" ht="12.75">
      <c r="A59" s="35" t="s">
        <v>50</v>
      </c>
      <c r="E59" s="36" t="s">
        <v>47</v>
      </c>
    </row>
    <row r="60" spans="1:5" ht="12.75">
      <c r="A60" s="37" t="s">
        <v>52</v>
      </c>
      <c r="E60" s="38" t="s">
        <v>1088</v>
      </c>
    </row>
    <row r="61" spans="1:5" ht="12.75">
      <c r="A61" t="s">
        <v>54</v>
      </c>
      <c r="E61" s="36" t="s">
        <v>47</v>
      </c>
    </row>
    <row r="62" spans="1:16" ht="12.75">
      <c r="A62" s="25" t="s">
        <v>45</v>
      </c>
      <c s="29" t="s">
        <v>27</v>
      </c>
      <c s="29" t="s">
        <v>1089</v>
      </c>
      <c s="25" t="s">
        <v>47</v>
      </c>
      <c s="30" t="s">
        <v>1090</v>
      </c>
      <c s="31" t="s">
        <v>49</v>
      </c>
      <c s="32">
        <v>43.496</v>
      </c>
      <c s="33">
        <v>0</v>
      </c>
      <c s="34">
        <f>ROUND(ROUND(H62,2)*ROUND(G62,3),2)</f>
      </c>
      <c r="O62">
        <f>(I62*21)/100</f>
      </c>
      <c t="s">
        <v>23</v>
      </c>
    </row>
    <row r="63" spans="1:5" ht="12.75">
      <c r="A63" s="35" t="s">
        <v>50</v>
      </c>
      <c r="E63" s="36" t="s">
        <v>47</v>
      </c>
    </row>
    <row r="64" spans="1:5" ht="12.75">
      <c r="A64" s="37" t="s">
        <v>52</v>
      </c>
      <c r="E64" s="38" t="s">
        <v>1091</v>
      </c>
    </row>
    <row r="65" spans="1:5" ht="12.75">
      <c r="A65" t="s">
        <v>54</v>
      </c>
      <c r="E65" s="36" t="s">
        <v>47</v>
      </c>
    </row>
    <row r="66" spans="1:16" ht="12.75">
      <c r="A66" s="25" t="s">
        <v>45</v>
      </c>
      <c s="29" t="s">
        <v>27</v>
      </c>
      <c s="29" t="s">
        <v>695</v>
      </c>
      <c s="25" t="s">
        <v>47</v>
      </c>
      <c s="30" t="s">
        <v>696</v>
      </c>
      <c s="31" t="s">
        <v>49</v>
      </c>
      <c s="32">
        <v>64.45</v>
      </c>
      <c s="33">
        <v>0</v>
      </c>
      <c s="34">
        <f>ROUND(ROUND(H66,2)*ROUND(G66,3),2)</f>
      </c>
      <c r="O66">
        <f>(I66*21)/100</f>
      </c>
      <c t="s">
        <v>23</v>
      </c>
    </row>
    <row r="67" spans="1:5" ht="12.75">
      <c r="A67" s="35" t="s">
        <v>50</v>
      </c>
      <c r="E67" s="36" t="s">
        <v>47</v>
      </c>
    </row>
    <row r="68" spans="1:5" ht="25.5">
      <c r="A68" s="37" t="s">
        <v>52</v>
      </c>
      <c r="E68" s="38" t="s">
        <v>1092</v>
      </c>
    </row>
    <row r="69" spans="1:5" ht="12.75">
      <c r="A69" t="s">
        <v>54</v>
      </c>
      <c r="E69" s="36" t="s">
        <v>47</v>
      </c>
    </row>
    <row r="70" spans="1:16" ht="12.75">
      <c r="A70" s="25" t="s">
        <v>45</v>
      </c>
      <c s="29" t="s">
        <v>27</v>
      </c>
      <c s="29" t="s">
        <v>1093</v>
      </c>
      <c s="25" t="s">
        <v>47</v>
      </c>
      <c s="30" t="s">
        <v>1094</v>
      </c>
      <c s="31" t="s">
        <v>49</v>
      </c>
      <c s="32">
        <v>542.488</v>
      </c>
      <c s="33">
        <v>0</v>
      </c>
      <c s="34">
        <f>ROUND(ROUND(H70,2)*ROUND(G70,3),2)</f>
      </c>
      <c r="O70">
        <f>(I70*21)/100</f>
      </c>
      <c t="s">
        <v>23</v>
      </c>
    </row>
    <row r="71" spans="1:5" ht="12.75">
      <c r="A71" s="35" t="s">
        <v>50</v>
      </c>
      <c r="E71" s="36" t="s">
        <v>47</v>
      </c>
    </row>
    <row r="72" spans="1:5" ht="12.75">
      <c r="A72" s="37" t="s">
        <v>52</v>
      </c>
      <c r="E72" s="38" t="s">
        <v>1095</v>
      </c>
    </row>
    <row r="73" spans="1:5" ht="12.75">
      <c r="A73" t="s">
        <v>54</v>
      </c>
      <c r="E73" s="36" t="s">
        <v>47</v>
      </c>
    </row>
    <row r="74" spans="1:16" ht="12.75">
      <c r="A74" s="25" t="s">
        <v>45</v>
      </c>
      <c s="29" t="s">
        <v>27</v>
      </c>
      <c s="29" t="s">
        <v>701</v>
      </c>
      <c s="25" t="s">
        <v>47</v>
      </c>
      <c s="30" t="s">
        <v>702</v>
      </c>
      <c s="31" t="s">
        <v>49</v>
      </c>
      <c s="32">
        <v>80.437</v>
      </c>
      <c s="33">
        <v>0</v>
      </c>
      <c s="34">
        <f>ROUND(ROUND(H74,2)*ROUND(G74,3),2)</f>
      </c>
      <c r="O74">
        <f>(I74*21)/100</f>
      </c>
      <c t="s">
        <v>23</v>
      </c>
    </row>
    <row r="75" spans="1:5" ht="12.75">
      <c r="A75" s="35" t="s">
        <v>50</v>
      </c>
      <c r="E75" s="36" t="s">
        <v>47</v>
      </c>
    </row>
    <row r="76" spans="1:5" ht="51">
      <c r="A76" s="37" t="s">
        <v>52</v>
      </c>
      <c r="E76" s="38" t="s">
        <v>1096</v>
      </c>
    </row>
    <row r="77" spans="1:5" ht="12.75">
      <c r="A77" t="s">
        <v>54</v>
      </c>
      <c r="E77" s="36" t="s">
        <v>47</v>
      </c>
    </row>
    <row r="78" spans="1:16" ht="12.75">
      <c r="A78" s="25" t="s">
        <v>45</v>
      </c>
      <c s="29" t="s">
        <v>27</v>
      </c>
      <c s="29" t="s">
        <v>706</v>
      </c>
      <c s="25" t="s">
        <v>47</v>
      </c>
      <c s="30" t="s">
        <v>978</v>
      </c>
      <c s="31" t="s">
        <v>49</v>
      </c>
      <c s="32">
        <v>35.483</v>
      </c>
      <c s="33">
        <v>0</v>
      </c>
      <c s="34">
        <f>ROUND(ROUND(H78,2)*ROUND(G78,3),2)</f>
      </c>
      <c r="O78">
        <f>(I78*21)/100</f>
      </c>
      <c t="s">
        <v>23</v>
      </c>
    </row>
    <row r="79" spans="1:5" ht="12.75">
      <c r="A79" s="35" t="s">
        <v>50</v>
      </c>
      <c r="E79" s="36" t="s">
        <v>47</v>
      </c>
    </row>
    <row r="80" spans="1:5" ht="25.5">
      <c r="A80" s="37" t="s">
        <v>52</v>
      </c>
      <c r="E80" s="38" t="s">
        <v>1097</v>
      </c>
    </row>
    <row r="81" spans="1:5" ht="12.75">
      <c r="A81" t="s">
        <v>54</v>
      </c>
      <c r="E81" s="36" t="s">
        <v>47</v>
      </c>
    </row>
    <row r="82" spans="1:16" ht="12.75">
      <c r="A82" s="25" t="s">
        <v>45</v>
      </c>
      <c s="29" t="s">
        <v>27</v>
      </c>
      <c s="29" t="s">
        <v>1098</v>
      </c>
      <c s="25" t="s">
        <v>47</v>
      </c>
      <c s="30" t="s">
        <v>1099</v>
      </c>
      <c s="31" t="s">
        <v>49</v>
      </c>
      <c s="32">
        <v>18.334</v>
      </c>
      <c s="33">
        <v>0</v>
      </c>
      <c s="34">
        <f>ROUND(ROUND(H82,2)*ROUND(G82,3),2)</f>
      </c>
      <c r="O82">
        <f>(I82*21)/100</f>
      </c>
      <c t="s">
        <v>23</v>
      </c>
    </row>
    <row r="83" spans="1:5" ht="12.75">
      <c r="A83" s="35" t="s">
        <v>50</v>
      </c>
      <c r="E83" s="36" t="s">
        <v>47</v>
      </c>
    </row>
    <row r="84" spans="1:5" ht="12.75">
      <c r="A84" s="37" t="s">
        <v>52</v>
      </c>
      <c r="E84" s="38" t="s">
        <v>1100</v>
      </c>
    </row>
    <row r="85" spans="1:5" ht="12.75">
      <c r="A85" t="s">
        <v>54</v>
      </c>
      <c r="E85" s="36" t="s">
        <v>47</v>
      </c>
    </row>
    <row r="86" spans="1:16" ht="12.75">
      <c r="A86" s="25" t="s">
        <v>45</v>
      </c>
      <c s="29" t="s">
        <v>27</v>
      </c>
      <c s="29" t="s">
        <v>715</v>
      </c>
      <c s="25" t="s">
        <v>47</v>
      </c>
      <c s="30" t="s">
        <v>716</v>
      </c>
      <c s="31" t="s">
        <v>49</v>
      </c>
      <c s="32">
        <v>8.323</v>
      </c>
      <c s="33">
        <v>0</v>
      </c>
      <c s="34">
        <f>ROUND(ROUND(H86,2)*ROUND(G86,3),2)</f>
      </c>
      <c r="O86">
        <f>(I86*21)/100</f>
      </c>
      <c t="s">
        <v>23</v>
      </c>
    </row>
    <row r="87" spans="1:5" ht="12.75">
      <c r="A87" s="35" t="s">
        <v>50</v>
      </c>
      <c r="E87" s="36" t="s">
        <v>47</v>
      </c>
    </row>
    <row r="88" spans="1:5" ht="12.75">
      <c r="A88" s="37" t="s">
        <v>52</v>
      </c>
      <c r="E88" s="38" t="s">
        <v>1101</v>
      </c>
    </row>
    <row r="89" spans="1:5" ht="12.75">
      <c r="A89" t="s">
        <v>54</v>
      </c>
      <c r="E89" s="36" t="s">
        <v>47</v>
      </c>
    </row>
    <row r="90" spans="1:16" ht="12.75">
      <c r="A90" s="25" t="s">
        <v>45</v>
      </c>
      <c s="29" t="s">
        <v>27</v>
      </c>
      <c s="29" t="s">
        <v>722</v>
      </c>
      <c s="25" t="s">
        <v>47</v>
      </c>
      <c s="30" t="s">
        <v>723</v>
      </c>
      <c s="31" t="s">
        <v>49</v>
      </c>
      <c s="32">
        <v>8.013</v>
      </c>
      <c s="33">
        <v>0</v>
      </c>
      <c s="34">
        <f>ROUND(ROUND(H90,2)*ROUND(G90,3),2)</f>
      </c>
      <c r="O90">
        <f>(I90*21)/100</f>
      </c>
      <c t="s">
        <v>23</v>
      </c>
    </row>
    <row r="91" spans="1:5" ht="12.75">
      <c r="A91" s="35" t="s">
        <v>50</v>
      </c>
      <c r="E91" s="36" t="s">
        <v>47</v>
      </c>
    </row>
    <row r="92" spans="1:5" ht="12.75">
      <c r="A92" s="37" t="s">
        <v>52</v>
      </c>
      <c r="E92" s="38" t="s">
        <v>1102</v>
      </c>
    </row>
    <row r="93" spans="1:5" ht="12.75">
      <c r="A93" t="s">
        <v>54</v>
      </c>
      <c r="E93" s="36" t="s">
        <v>47</v>
      </c>
    </row>
    <row r="94" spans="1:18" ht="12.75" customHeight="1">
      <c r="A94" s="6" t="s">
        <v>43</v>
      </c>
      <c s="6"/>
      <c s="40" t="s">
        <v>33</v>
      </c>
      <c s="6"/>
      <c s="27" t="s">
        <v>361</v>
      </c>
      <c s="6"/>
      <c s="6"/>
      <c s="6"/>
      <c s="41">
        <f>0+Q94</f>
      </c>
      <c r="O94">
        <f>0+R94</f>
      </c>
      <c r="Q94">
        <f>0+I95</f>
      </c>
      <c>
        <f>0+O95</f>
      </c>
    </row>
    <row r="95" spans="1:16" ht="12.75">
      <c r="A95" s="25" t="s">
        <v>45</v>
      </c>
      <c s="29" t="s">
        <v>27</v>
      </c>
      <c s="29" t="s">
        <v>734</v>
      </c>
      <c s="25" t="s">
        <v>47</v>
      </c>
      <c s="30" t="s">
        <v>1103</v>
      </c>
      <c s="31" t="s">
        <v>49</v>
      </c>
      <c s="32">
        <v>2.312</v>
      </c>
      <c s="33">
        <v>0</v>
      </c>
      <c s="34">
        <f>ROUND(ROUND(H95,2)*ROUND(G95,3),2)</f>
      </c>
      <c r="O95">
        <f>(I95*21)/100</f>
      </c>
      <c t="s">
        <v>23</v>
      </c>
    </row>
    <row r="96" spans="1:5" ht="12.75">
      <c r="A96" s="35" t="s">
        <v>50</v>
      </c>
      <c r="E96" s="36" t="s">
        <v>47</v>
      </c>
    </row>
    <row r="97" spans="1:5" ht="12.75">
      <c r="A97" s="37" t="s">
        <v>52</v>
      </c>
      <c r="E97" s="38" t="s">
        <v>1104</v>
      </c>
    </row>
    <row r="98" spans="1:5" ht="12.75">
      <c r="A98" t="s">
        <v>54</v>
      </c>
      <c r="E98" s="36" t="s">
        <v>47</v>
      </c>
    </row>
    <row r="99" spans="1:18" ht="12.75" customHeight="1">
      <c r="A99" s="6" t="s">
        <v>43</v>
      </c>
      <c s="6"/>
      <c s="40" t="s">
        <v>35</v>
      </c>
      <c s="6"/>
      <c s="27" t="s">
        <v>428</v>
      </c>
      <c s="6"/>
      <c s="6"/>
      <c s="6"/>
      <c s="41">
        <f>0+Q99</f>
      </c>
      <c r="O99">
        <f>0+R99</f>
      </c>
      <c r="Q99">
        <f>0+I100+I104+I108+I112+I116+I120+I124</f>
      </c>
      <c>
        <f>0+O100+O104+O108+O112+O116+O120+O124</f>
      </c>
    </row>
    <row r="100" spans="1:16" ht="12.75">
      <c r="A100" s="25" t="s">
        <v>45</v>
      </c>
      <c s="29" t="s">
        <v>27</v>
      </c>
      <c s="29" t="s">
        <v>747</v>
      </c>
      <c s="25" t="s">
        <v>47</v>
      </c>
      <c s="30" t="s">
        <v>748</v>
      </c>
      <c s="31" t="s">
        <v>49</v>
      </c>
      <c s="32">
        <v>2.028</v>
      </c>
      <c s="33">
        <v>0</v>
      </c>
      <c s="34">
        <f>ROUND(ROUND(H100,2)*ROUND(G100,3),2)</f>
      </c>
      <c r="O100">
        <f>(I100*21)/100</f>
      </c>
      <c t="s">
        <v>23</v>
      </c>
    </row>
    <row r="101" spans="1:5" ht="12.75">
      <c r="A101" s="35" t="s">
        <v>50</v>
      </c>
      <c r="E101" s="36" t="s">
        <v>47</v>
      </c>
    </row>
    <row r="102" spans="1:5" ht="12.75">
      <c r="A102" s="37" t="s">
        <v>52</v>
      </c>
      <c r="E102" s="38" t="s">
        <v>1105</v>
      </c>
    </row>
    <row r="103" spans="1:5" ht="12.75">
      <c r="A103" t="s">
        <v>54</v>
      </c>
      <c r="E103" s="36" t="s">
        <v>47</v>
      </c>
    </row>
    <row r="104" spans="1:16" ht="12.75">
      <c r="A104" s="25" t="s">
        <v>45</v>
      </c>
      <c s="29" t="s">
        <v>27</v>
      </c>
      <c s="29" t="s">
        <v>1106</v>
      </c>
      <c s="25" t="s">
        <v>47</v>
      </c>
      <c s="30" t="s">
        <v>1107</v>
      </c>
      <c s="31" t="s">
        <v>49</v>
      </c>
      <c s="32">
        <v>0.456</v>
      </c>
      <c s="33">
        <v>0</v>
      </c>
      <c s="34">
        <f>ROUND(ROUND(H104,2)*ROUND(G104,3),2)</f>
      </c>
      <c r="O104">
        <f>(I104*21)/100</f>
      </c>
      <c t="s">
        <v>23</v>
      </c>
    </row>
    <row r="105" spans="1:5" ht="12.75">
      <c r="A105" s="35" t="s">
        <v>50</v>
      </c>
      <c r="E105" s="36" t="s">
        <v>47</v>
      </c>
    </row>
    <row r="106" spans="1:5" ht="12.75">
      <c r="A106" s="37" t="s">
        <v>52</v>
      </c>
      <c r="E106" s="38" t="s">
        <v>1108</v>
      </c>
    </row>
    <row r="107" spans="1:5" ht="12.75">
      <c r="A107" t="s">
        <v>54</v>
      </c>
      <c r="E107" s="36" t="s">
        <v>47</v>
      </c>
    </row>
    <row r="108" spans="1:16" ht="12.75">
      <c r="A108" s="25" t="s">
        <v>45</v>
      </c>
      <c s="29" t="s">
        <v>27</v>
      </c>
      <c s="29" t="s">
        <v>461</v>
      </c>
      <c s="25" t="s">
        <v>47</v>
      </c>
      <c s="30" t="s">
        <v>462</v>
      </c>
      <c s="31" t="s">
        <v>49</v>
      </c>
      <c s="32">
        <v>0.4</v>
      </c>
      <c s="33">
        <v>0</v>
      </c>
      <c s="34">
        <f>ROUND(ROUND(H108,2)*ROUND(G108,3),2)</f>
      </c>
      <c r="O108">
        <f>(I108*21)/100</f>
      </c>
      <c t="s">
        <v>23</v>
      </c>
    </row>
    <row r="109" spans="1:5" ht="12.75">
      <c r="A109" s="35" t="s">
        <v>50</v>
      </c>
      <c r="E109" s="36" t="s">
        <v>47</v>
      </c>
    </row>
    <row r="110" spans="1:5" ht="12.75">
      <c r="A110" s="37" t="s">
        <v>52</v>
      </c>
      <c r="E110" s="38" t="s">
        <v>1109</v>
      </c>
    </row>
    <row r="111" spans="1:5" ht="12.75">
      <c r="A111" t="s">
        <v>54</v>
      </c>
      <c r="E111" s="36" t="s">
        <v>47</v>
      </c>
    </row>
    <row r="112" spans="1:16" ht="12.75">
      <c r="A112" s="25" t="s">
        <v>45</v>
      </c>
      <c s="29" t="s">
        <v>27</v>
      </c>
      <c s="29" t="s">
        <v>1110</v>
      </c>
      <c s="25" t="s">
        <v>47</v>
      </c>
      <c s="30" t="s">
        <v>1111</v>
      </c>
      <c s="31" t="s">
        <v>76</v>
      </c>
      <c s="32">
        <v>3.8</v>
      </c>
      <c s="33">
        <v>0</v>
      </c>
      <c s="34">
        <f>ROUND(ROUND(H112,2)*ROUND(G112,3),2)</f>
      </c>
      <c r="O112">
        <f>(I112*21)/100</f>
      </c>
      <c t="s">
        <v>23</v>
      </c>
    </row>
    <row r="113" spans="1:5" ht="12.75">
      <c r="A113" s="35" t="s">
        <v>50</v>
      </c>
      <c r="E113" s="36" t="s">
        <v>47</v>
      </c>
    </row>
    <row r="114" spans="1:5" ht="12.75">
      <c r="A114" s="37" t="s">
        <v>52</v>
      </c>
      <c r="E114" s="38" t="s">
        <v>1112</v>
      </c>
    </row>
    <row r="115" spans="1:5" ht="12.75">
      <c r="A115" t="s">
        <v>54</v>
      </c>
      <c r="E115" s="36" t="s">
        <v>47</v>
      </c>
    </row>
    <row r="116" spans="1:16" ht="12.75">
      <c r="A116" s="25" t="s">
        <v>45</v>
      </c>
      <c s="29" t="s">
        <v>27</v>
      </c>
      <c s="29" t="s">
        <v>1113</v>
      </c>
      <c s="25" t="s">
        <v>47</v>
      </c>
      <c s="30" t="s">
        <v>1114</v>
      </c>
      <c s="31" t="s">
        <v>76</v>
      </c>
      <c s="32">
        <v>22.5</v>
      </c>
      <c s="33">
        <v>0</v>
      </c>
      <c s="34">
        <f>ROUND(ROUND(H116,2)*ROUND(G116,3),2)</f>
      </c>
      <c r="O116">
        <f>(I116*21)/100</f>
      </c>
      <c t="s">
        <v>23</v>
      </c>
    </row>
    <row r="117" spans="1:5" ht="12.75">
      <c r="A117" s="35" t="s">
        <v>50</v>
      </c>
      <c r="E117" s="36" t="s">
        <v>47</v>
      </c>
    </row>
    <row r="118" spans="1:5" ht="12.75">
      <c r="A118" s="37" t="s">
        <v>52</v>
      </c>
      <c r="E118" s="38" t="s">
        <v>1115</v>
      </c>
    </row>
    <row r="119" spans="1:5" ht="12.75">
      <c r="A119" t="s">
        <v>54</v>
      </c>
      <c r="E119" s="36" t="s">
        <v>47</v>
      </c>
    </row>
    <row r="120" spans="1:16" ht="12.75">
      <c r="A120" s="25" t="s">
        <v>45</v>
      </c>
      <c s="29" t="s">
        <v>27</v>
      </c>
      <c s="29" t="s">
        <v>1116</v>
      </c>
      <c s="25" t="s">
        <v>47</v>
      </c>
      <c s="30" t="s">
        <v>1117</v>
      </c>
      <c s="31" t="s">
        <v>49</v>
      </c>
      <c s="32">
        <v>0.58</v>
      </c>
      <c s="33">
        <v>0</v>
      </c>
      <c s="34">
        <f>ROUND(ROUND(H120,2)*ROUND(G120,3),2)</f>
      </c>
      <c r="O120">
        <f>(I120*21)/100</f>
      </c>
      <c t="s">
        <v>23</v>
      </c>
    </row>
    <row r="121" spans="1:5" ht="12.75">
      <c r="A121" s="35" t="s">
        <v>50</v>
      </c>
      <c r="E121" s="36" t="s">
        <v>47</v>
      </c>
    </row>
    <row r="122" spans="1:5" ht="12.75">
      <c r="A122" s="37" t="s">
        <v>52</v>
      </c>
      <c r="E122" s="38" t="s">
        <v>1118</v>
      </c>
    </row>
    <row r="123" spans="1:5" ht="12.75">
      <c r="A123" t="s">
        <v>54</v>
      </c>
      <c r="E123" s="36" t="s">
        <v>47</v>
      </c>
    </row>
    <row r="124" spans="1:16" ht="12.75">
      <c r="A124" s="25" t="s">
        <v>45</v>
      </c>
      <c s="29" t="s">
        <v>27</v>
      </c>
      <c s="29" t="s">
        <v>1119</v>
      </c>
      <c s="25" t="s">
        <v>47</v>
      </c>
      <c s="30" t="s">
        <v>1120</v>
      </c>
      <c s="31" t="s">
        <v>49</v>
      </c>
      <c s="32">
        <v>0.266</v>
      </c>
      <c s="33">
        <v>0</v>
      </c>
      <c s="34">
        <f>ROUND(ROUND(H124,2)*ROUND(G124,3),2)</f>
      </c>
      <c r="O124">
        <f>(I124*21)/100</f>
      </c>
      <c t="s">
        <v>23</v>
      </c>
    </row>
    <row r="125" spans="1:5" ht="12.75">
      <c r="A125" s="35" t="s">
        <v>50</v>
      </c>
      <c r="E125" s="36" t="s">
        <v>47</v>
      </c>
    </row>
    <row r="126" spans="1:5" ht="12.75">
      <c r="A126" s="37" t="s">
        <v>52</v>
      </c>
      <c r="E126" s="38" t="s">
        <v>1121</v>
      </c>
    </row>
    <row r="127" spans="1:5" ht="12.75">
      <c r="A127" t="s">
        <v>54</v>
      </c>
      <c r="E127" s="36" t="s">
        <v>47</v>
      </c>
    </row>
    <row r="128" spans="1:18" ht="12.75" customHeight="1">
      <c r="A128" s="6" t="s">
        <v>43</v>
      </c>
      <c s="6"/>
      <c s="40" t="s">
        <v>84</v>
      </c>
      <c s="6"/>
      <c s="27" t="s">
        <v>514</v>
      </c>
      <c s="6"/>
      <c s="6"/>
      <c s="6"/>
      <c s="41">
        <f>0+Q128</f>
      </c>
      <c r="O128">
        <f>0+R128</f>
      </c>
      <c r="Q128">
        <f>0+I129+I133+I137+I141+I145+I149+I153+I157+I161+I165+I169+I173+I177</f>
      </c>
      <c>
        <f>0+O129+O133+O137+O141+O145+O149+O153+O157+O161+O165+O169+O173+O177</f>
      </c>
    </row>
    <row r="129" spans="1:16" ht="12.75">
      <c r="A129" s="25" t="s">
        <v>45</v>
      </c>
      <c s="29" t="s">
        <v>27</v>
      </c>
      <c s="29" t="s">
        <v>1122</v>
      </c>
      <c s="25" t="s">
        <v>47</v>
      </c>
      <c s="30" t="s">
        <v>1123</v>
      </c>
      <c s="31" t="s">
        <v>223</v>
      </c>
      <c s="32">
        <v>20</v>
      </c>
      <c s="33">
        <v>0</v>
      </c>
      <c s="34">
        <f>ROUND(ROUND(H129,2)*ROUND(G129,3),2)</f>
      </c>
      <c r="O129">
        <f>(I129*21)/100</f>
      </c>
      <c t="s">
        <v>23</v>
      </c>
    </row>
    <row r="130" spans="1:5" ht="12.75">
      <c r="A130" s="35" t="s">
        <v>50</v>
      </c>
      <c r="E130" s="36" t="s">
        <v>47</v>
      </c>
    </row>
    <row r="131" spans="1:5" ht="12.75">
      <c r="A131" s="37" t="s">
        <v>52</v>
      </c>
      <c r="E131" s="38" t="s">
        <v>1124</v>
      </c>
    </row>
    <row r="132" spans="1:5" ht="12.75">
      <c r="A132" t="s">
        <v>54</v>
      </c>
      <c r="E132" s="36" t="s">
        <v>47</v>
      </c>
    </row>
    <row r="133" spans="1:16" ht="12.75">
      <c r="A133" s="25" t="s">
        <v>45</v>
      </c>
      <c s="29" t="s">
        <v>27</v>
      </c>
      <c s="29" t="s">
        <v>1125</v>
      </c>
      <c s="25" t="s">
        <v>47</v>
      </c>
      <c s="30" t="s">
        <v>1126</v>
      </c>
      <c s="31" t="s">
        <v>223</v>
      </c>
      <c s="32">
        <v>62</v>
      </c>
      <c s="33">
        <v>0</v>
      </c>
      <c s="34">
        <f>ROUND(ROUND(H133,2)*ROUND(G133,3),2)</f>
      </c>
      <c r="O133">
        <f>(I133*21)/100</f>
      </c>
      <c t="s">
        <v>23</v>
      </c>
    </row>
    <row r="134" spans="1:5" ht="12.75">
      <c r="A134" s="35" t="s">
        <v>50</v>
      </c>
      <c r="E134" s="36" t="s">
        <v>47</v>
      </c>
    </row>
    <row r="135" spans="1:5" ht="12.75">
      <c r="A135" s="37" t="s">
        <v>52</v>
      </c>
      <c r="E135" s="38" t="s">
        <v>1127</v>
      </c>
    </row>
    <row r="136" spans="1:5" ht="12.75">
      <c r="A136" t="s">
        <v>54</v>
      </c>
      <c r="E136" s="36" t="s">
        <v>47</v>
      </c>
    </row>
    <row r="137" spans="1:16" ht="25.5">
      <c r="A137" s="25" t="s">
        <v>45</v>
      </c>
      <c s="29" t="s">
        <v>27</v>
      </c>
      <c s="29" t="s">
        <v>1128</v>
      </c>
      <c s="25" t="s">
        <v>47</v>
      </c>
      <c s="30" t="s">
        <v>1129</v>
      </c>
      <c s="31" t="s">
        <v>223</v>
      </c>
      <c s="32">
        <v>32</v>
      </c>
      <c s="33">
        <v>0</v>
      </c>
      <c s="34">
        <f>ROUND(ROUND(H137,2)*ROUND(G137,3),2)</f>
      </c>
      <c r="O137">
        <f>(I137*21)/100</f>
      </c>
      <c t="s">
        <v>23</v>
      </c>
    </row>
    <row r="138" spans="1:5" ht="12.75">
      <c r="A138" s="35" t="s">
        <v>50</v>
      </c>
      <c r="E138" s="36" t="s">
        <v>47</v>
      </c>
    </row>
    <row r="139" spans="1:5" ht="12.75">
      <c r="A139" s="37" t="s">
        <v>52</v>
      </c>
      <c r="E139" s="38" t="s">
        <v>1130</v>
      </c>
    </row>
    <row r="140" spans="1:5" ht="12.75">
      <c r="A140" t="s">
        <v>54</v>
      </c>
      <c r="E140" s="36" t="s">
        <v>47</v>
      </c>
    </row>
    <row r="141" spans="1:16" ht="12.75">
      <c r="A141" s="25" t="s">
        <v>45</v>
      </c>
      <c s="29" t="s">
        <v>27</v>
      </c>
      <c s="29" t="s">
        <v>1131</v>
      </c>
      <c s="25" t="s">
        <v>47</v>
      </c>
      <c s="30" t="s">
        <v>1132</v>
      </c>
      <c s="31" t="s">
        <v>223</v>
      </c>
      <c s="32">
        <v>31</v>
      </c>
      <c s="33">
        <v>0</v>
      </c>
      <c s="34">
        <f>ROUND(ROUND(H141,2)*ROUND(G141,3),2)</f>
      </c>
      <c r="O141">
        <f>(I141*21)/100</f>
      </c>
      <c t="s">
        <v>23</v>
      </c>
    </row>
    <row r="142" spans="1:5" ht="12.75">
      <c r="A142" s="35" t="s">
        <v>50</v>
      </c>
      <c r="E142" s="36" t="s">
        <v>47</v>
      </c>
    </row>
    <row r="143" spans="1:5" ht="12.75">
      <c r="A143" s="37" t="s">
        <v>52</v>
      </c>
      <c r="E143" s="38" t="s">
        <v>1133</v>
      </c>
    </row>
    <row r="144" spans="1:5" ht="12.75">
      <c r="A144" t="s">
        <v>54</v>
      </c>
      <c r="E144" s="36" t="s">
        <v>47</v>
      </c>
    </row>
    <row r="145" spans="1:16" ht="12.75">
      <c r="A145" s="25" t="s">
        <v>45</v>
      </c>
      <c s="29" t="s">
        <v>27</v>
      </c>
      <c s="29" t="s">
        <v>1134</v>
      </c>
      <c s="25" t="s">
        <v>47</v>
      </c>
      <c s="30" t="s">
        <v>1135</v>
      </c>
      <c s="31" t="s">
        <v>125</v>
      </c>
      <c s="32">
        <v>2</v>
      </c>
      <c s="33">
        <v>0</v>
      </c>
      <c s="34">
        <f>ROUND(ROUND(H145,2)*ROUND(G145,3),2)</f>
      </c>
      <c r="O145">
        <f>(I145*21)/100</f>
      </c>
      <c t="s">
        <v>23</v>
      </c>
    </row>
    <row r="146" spans="1:5" ht="12.75">
      <c r="A146" s="35" t="s">
        <v>50</v>
      </c>
      <c r="E146" s="36" t="s">
        <v>47</v>
      </c>
    </row>
    <row r="147" spans="1:5" ht="12.75">
      <c r="A147" s="37" t="s">
        <v>52</v>
      </c>
      <c r="E147" s="38" t="s">
        <v>47</v>
      </c>
    </row>
    <row r="148" spans="1:5" ht="12.75">
      <c r="A148" t="s">
        <v>54</v>
      </c>
      <c r="E148" s="36" t="s">
        <v>47</v>
      </c>
    </row>
    <row r="149" spans="1:16" ht="12.75">
      <c r="A149" s="25" t="s">
        <v>45</v>
      </c>
      <c s="29" t="s">
        <v>27</v>
      </c>
      <c s="29" t="s">
        <v>1136</v>
      </c>
      <c s="25" t="s">
        <v>47</v>
      </c>
      <c s="30" t="s">
        <v>1137</v>
      </c>
      <c s="31" t="s">
        <v>125</v>
      </c>
      <c s="32">
        <v>2</v>
      </c>
      <c s="33">
        <v>0</v>
      </c>
      <c s="34">
        <f>ROUND(ROUND(H149,2)*ROUND(G149,3),2)</f>
      </c>
      <c r="O149">
        <f>(I149*21)/100</f>
      </c>
      <c t="s">
        <v>23</v>
      </c>
    </row>
    <row r="150" spans="1:5" ht="12.75">
      <c r="A150" s="35" t="s">
        <v>50</v>
      </c>
      <c r="E150" s="36" t="s">
        <v>47</v>
      </c>
    </row>
    <row r="151" spans="1:5" ht="12.75">
      <c r="A151" s="37" t="s">
        <v>52</v>
      </c>
      <c r="E151" s="38" t="s">
        <v>47</v>
      </c>
    </row>
    <row r="152" spans="1:5" ht="12.75">
      <c r="A152" t="s">
        <v>54</v>
      </c>
      <c r="E152" s="36" t="s">
        <v>47</v>
      </c>
    </row>
    <row r="153" spans="1:16" ht="12.75">
      <c r="A153" s="25" t="s">
        <v>45</v>
      </c>
      <c s="29" t="s">
        <v>27</v>
      </c>
      <c s="29" t="s">
        <v>1138</v>
      </c>
      <c s="25" t="s">
        <v>47</v>
      </c>
      <c s="30" t="s">
        <v>1139</v>
      </c>
      <c s="31" t="s">
        <v>125</v>
      </c>
      <c s="32">
        <v>5</v>
      </c>
      <c s="33">
        <v>0</v>
      </c>
      <c s="34">
        <f>ROUND(ROUND(H153,2)*ROUND(G153,3),2)</f>
      </c>
      <c r="O153">
        <f>(I153*21)/100</f>
      </c>
      <c t="s">
        <v>23</v>
      </c>
    </row>
    <row r="154" spans="1:5" ht="12.75">
      <c r="A154" s="35" t="s">
        <v>50</v>
      </c>
      <c r="E154" s="36" t="s">
        <v>47</v>
      </c>
    </row>
    <row r="155" spans="1:5" ht="12.75">
      <c r="A155" s="37" t="s">
        <v>52</v>
      </c>
      <c r="E155" s="38" t="s">
        <v>47</v>
      </c>
    </row>
    <row r="156" spans="1:5" ht="12.75">
      <c r="A156" t="s">
        <v>54</v>
      </c>
      <c r="E156" s="36" t="s">
        <v>47</v>
      </c>
    </row>
    <row r="157" spans="1:16" ht="12.75">
      <c r="A157" s="25" t="s">
        <v>45</v>
      </c>
      <c s="29" t="s">
        <v>27</v>
      </c>
      <c s="29" t="s">
        <v>810</v>
      </c>
      <c s="25" t="s">
        <v>47</v>
      </c>
      <c s="30" t="s">
        <v>811</v>
      </c>
      <c s="31" t="s">
        <v>49</v>
      </c>
      <c s="32">
        <v>0.144</v>
      </c>
      <c s="33">
        <v>0</v>
      </c>
      <c s="34">
        <f>ROUND(ROUND(H157,2)*ROUND(G157,3),2)</f>
      </c>
      <c r="O157">
        <f>(I157*21)/100</f>
      </c>
      <c t="s">
        <v>23</v>
      </c>
    </row>
    <row r="158" spans="1:5" ht="12.75">
      <c r="A158" s="35" t="s">
        <v>50</v>
      </c>
      <c r="E158" s="36" t="s">
        <v>47</v>
      </c>
    </row>
    <row r="159" spans="1:5" ht="12.75">
      <c r="A159" s="37" t="s">
        <v>52</v>
      </c>
      <c r="E159" s="38" t="s">
        <v>47</v>
      </c>
    </row>
    <row r="160" spans="1:5" ht="12.75">
      <c r="A160" t="s">
        <v>54</v>
      </c>
      <c r="E160" s="36" t="s">
        <v>47</v>
      </c>
    </row>
    <row r="161" spans="1:16" ht="12.75">
      <c r="A161" s="25" t="s">
        <v>45</v>
      </c>
      <c s="29" t="s">
        <v>27</v>
      </c>
      <c s="29" t="s">
        <v>815</v>
      </c>
      <c s="25" t="s">
        <v>47</v>
      </c>
      <c s="30" t="s">
        <v>1140</v>
      </c>
      <c s="31" t="s">
        <v>223</v>
      </c>
      <c s="32">
        <v>65</v>
      </c>
      <c s="33">
        <v>0</v>
      </c>
      <c s="34">
        <f>ROUND(ROUND(H161,2)*ROUND(G161,3),2)</f>
      </c>
      <c r="O161">
        <f>(I161*21)/100</f>
      </c>
      <c t="s">
        <v>23</v>
      </c>
    </row>
    <row r="162" spans="1:5" ht="12.75">
      <c r="A162" s="35" t="s">
        <v>50</v>
      </c>
      <c r="E162" s="36" t="s">
        <v>47</v>
      </c>
    </row>
    <row r="163" spans="1:5" ht="12.75">
      <c r="A163" s="37" t="s">
        <v>52</v>
      </c>
      <c r="E163" s="38" t="s">
        <v>47</v>
      </c>
    </row>
    <row r="164" spans="1:5" ht="12.75">
      <c r="A164" t="s">
        <v>54</v>
      </c>
      <c r="E164" s="36" t="s">
        <v>47</v>
      </c>
    </row>
    <row r="165" spans="1:16" ht="12.75">
      <c r="A165" s="25" t="s">
        <v>45</v>
      </c>
      <c s="29" t="s">
        <v>27</v>
      </c>
      <c s="29" t="s">
        <v>819</v>
      </c>
      <c s="25" t="s">
        <v>47</v>
      </c>
      <c s="30" t="s">
        <v>1141</v>
      </c>
      <c s="31" t="s">
        <v>223</v>
      </c>
      <c s="32">
        <v>35</v>
      </c>
      <c s="33">
        <v>0</v>
      </c>
      <c s="34">
        <f>ROUND(ROUND(H165,2)*ROUND(G165,3),2)</f>
      </c>
      <c r="O165">
        <f>(I165*21)/100</f>
      </c>
      <c t="s">
        <v>23</v>
      </c>
    </row>
    <row r="166" spans="1:5" ht="12.75">
      <c r="A166" s="35" t="s">
        <v>50</v>
      </c>
      <c r="E166" s="36" t="s">
        <v>47</v>
      </c>
    </row>
    <row r="167" spans="1:5" ht="12.75">
      <c r="A167" s="37" t="s">
        <v>52</v>
      </c>
      <c r="E167" s="38" t="s">
        <v>47</v>
      </c>
    </row>
    <row r="168" spans="1:5" ht="12.75">
      <c r="A168" t="s">
        <v>54</v>
      </c>
      <c r="E168" s="36" t="s">
        <v>47</v>
      </c>
    </row>
    <row r="169" spans="1:16" ht="12.75">
      <c r="A169" s="25" t="s">
        <v>45</v>
      </c>
      <c s="29" t="s">
        <v>27</v>
      </c>
      <c s="29" t="s">
        <v>1142</v>
      </c>
      <c s="25" t="s">
        <v>47</v>
      </c>
      <c s="30" t="s">
        <v>1143</v>
      </c>
      <c s="31" t="s">
        <v>125</v>
      </c>
      <c s="32">
        <v>2</v>
      </c>
      <c s="33">
        <v>0</v>
      </c>
      <c s="34">
        <f>ROUND(ROUND(H169,2)*ROUND(G169,3),2)</f>
      </c>
      <c r="O169">
        <f>(I169*21)/100</f>
      </c>
      <c t="s">
        <v>23</v>
      </c>
    </row>
    <row r="170" spans="1:5" ht="12.75">
      <c r="A170" s="35" t="s">
        <v>50</v>
      </c>
      <c r="E170" s="36" t="s">
        <v>47</v>
      </c>
    </row>
    <row r="171" spans="1:5" ht="25.5">
      <c r="A171" s="37" t="s">
        <v>52</v>
      </c>
      <c r="E171" s="38" t="s">
        <v>1144</v>
      </c>
    </row>
    <row r="172" spans="1:5" ht="12.75">
      <c r="A172" t="s">
        <v>54</v>
      </c>
      <c r="E172" s="36" t="s">
        <v>47</v>
      </c>
    </row>
    <row r="173" spans="1:16" ht="12.75">
      <c r="A173" s="25" t="s">
        <v>45</v>
      </c>
      <c s="29" t="s">
        <v>27</v>
      </c>
      <c s="29" t="s">
        <v>1145</v>
      </c>
      <c s="25" t="s">
        <v>47</v>
      </c>
      <c s="30" t="s">
        <v>1146</v>
      </c>
      <c s="31" t="s">
        <v>125</v>
      </c>
      <c s="32">
        <v>7</v>
      </c>
      <c s="33">
        <v>0</v>
      </c>
      <c s="34">
        <f>ROUND(ROUND(H173,2)*ROUND(G173,3),2)</f>
      </c>
      <c r="O173">
        <f>(I173*21)/100</f>
      </c>
      <c t="s">
        <v>23</v>
      </c>
    </row>
    <row r="174" spans="1:5" ht="12.75">
      <c r="A174" s="35" t="s">
        <v>50</v>
      </c>
      <c r="E174" s="36" t="s">
        <v>47</v>
      </c>
    </row>
    <row r="175" spans="1:5" ht="12.75">
      <c r="A175" s="37" t="s">
        <v>52</v>
      </c>
      <c r="E175" s="38" t="s">
        <v>47</v>
      </c>
    </row>
    <row r="176" spans="1:5" ht="12.75">
      <c r="A176" t="s">
        <v>54</v>
      </c>
      <c r="E176" s="36" t="s">
        <v>47</v>
      </c>
    </row>
    <row r="177" spans="1:16" ht="12.75">
      <c r="A177" s="25" t="s">
        <v>45</v>
      </c>
      <c s="29" t="s">
        <v>27</v>
      </c>
      <c s="29" t="s">
        <v>1147</v>
      </c>
      <c s="25" t="s">
        <v>47</v>
      </c>
      <c s="30" t="s">
        <v>1148</v>
      </c>
      <c s="31" t="s">
        <v>223</v>
      </c>
      <c s="32">
        <v>62</v>
      </c>
      <c s="33">
        <v>0</v>
      </c>
      <c s="34">
        <f>ROUND(ROUND(H177,2)*ROUND(G177,3),2)</f>
      </c>
      <c r="O177">
        <f>(I177*21)/100</f>
      </c>
      <c t="s">
        <v>23</v>
      </c>
    </row>
    <row r="178" spans="1:5" ht="12.75">
      <c r="A178" s="35" t="s">
        <v>50</v>
      </c>
      <c r="E178" s="36" t="s">
        <v>47</v>
      </c>
    </row>
    <row r="179" spans="1:5" ht="12.75">
      <c r="A179" s="37" t="s">
        <v>52</v>
      </c>
      <c r="E179" s="38" t="s">
        <v>1149</v>
      </c>
    </row>
    <row r="180" spans="1:5" ht="12.75">
      <c r="A180" t="s">
        <v>54</v>
      </c>
      <c r="E180" s="36" t="s">
        <v>47</v>
      </c>
    </row>
    <row r="181" spans="1:18" ht="12.75" customHeight="1">
      <c r="A181" s="6" t="s">
        <v>43</v>
      </c>
      <c s="6"/>
      <c s="40" t="s">
        <v>40</v>
      </c>
      <c s="6"/>
      <c s="27" t="s">
        <v>1150</v>
      </c>
      <c s="6"/>
      <c s="6"/>
      <c s="6"/>
      <c s="41">
        <f>0+Q181</f>
      </c>
      <c r="O181">
        <f>0+R181</f>
      </c>
      <c r="Q181">
        <f>0+I182+I186+I190+I194+I198+I202</f>
      </c>
      <c>
        <f>0+O182+O186+O190+O194+O198+O202</f>
      </c>
    </row>
    <row r="182" spans="1:16" ht="12.75">
      <c r="A182" s="25" t="s">
        <v>45</v>
      </c>
      <c s="29" t="s">
        <v>27</v>
      </c>
      <c s="29" t="s">
        <v>1151</v>
      </c>
      <c s="25" t="s">
        <v>47</v>
      </c>
      <c s="30" t="s">
        <v>1152</v>
      </c>
      <c s="31" t="s">
        <v>223</v>
      </c>
      <c s="32">
        <v>3.5</v>
      </c>
      <c s="33">
        <v>0</v>
      </c>
      <c s="34">
        <f>ROUND(ROUND(H182,2)*ROUND(G182,3),2)</f>
      </c>
      <c r="O182">
        <f>(I182*21)/100</f>
      </c>
      <c t="s">
        <v>23</v>
      </c>
    </row>
    <row r="183" spans="1:5" ht="12.75">
      <c r="A183" s="35" t="s">
        <v>50</v>
      </c>
      <c r="E183" s="36" t="s">
        <v>47</v>
      </c>
    </row>
    <row r="184" spans="1:5" ht="12.75">
      <c r="A184" s="37" t="s">
        <v>52</v>
      </c>
      <c r="E184" s="38" t="s">
        <v>1153</v>
      </c>
    </row>
    <row r="185" spans="1:5" ht="12.75">
      <c r="A185" t="s">
        <v>54</v>
      </c>
      <c r="E185" s="36" t="s">
        <v>47</v>
      </c>
    </row>
    <row r="186" spans="1:16" ht="12.75">
      <c r="A186" s="25" t="s">
        <v>45</v>
      </c>
      <c s="29" t="s">
        <v>27</v>
      </c>
      <c s="29" t="s">
        <v>1154</v>
      </c>
      <c s="25" t="s">
        <v>47</v>
      </c>
      <c s="30" t="s">
        <v>1155</v>
      </c>
      <c s="31" t="s">
        <v>223</v>
      </c>
      <c s="32">
        <v>40.5</v>
      </c>
      <c s="33">
        <v>0</v>
      </c>
      <c s="34">
        <f>ROUND(ROUND(H186,2)*ROUND(G186,3),2)</f>
      </c>
      <c r="O186">
        <f>(I186*21)/100</f>
      </c>
      <c t="s">
        <v>23</v>
      </c>
    </row>
    <row r="187" spans="1:5" ht="12.75">
      <c r="A187" s="35" t="s">
        <v>50</v>
      </c>
      <c r="E187" s="36" t="s">
        <v>47</v>
      </c>
    </row>
    <row r="188" spans="1:5" ht="12.75">
      <c r="A188" s="37" t="s">
        <v>52</v>
      </c>
      <c r="E188" s="38" t="s">
        <v>1156</v>
      </c>
    </row>
    <row r="189" spans="1:5" ht="12.75">
      <c r="A189" t="s">
        <v>54</v>
      </c>
      <c r="E189" s="36" t="s">
        <v>47</v>
      </c>
    </row>
    <row r="190" spans="1:16" ht="12.75">
      <c r="A190" s="25" t="s">
        <v>45</v>
      </c>
      <c s="29" t="s">
        <v>27</v>
      </c>
      <c s="29" t="s">
        <v>1157</v>
      </c>
      <c s="25" t="s">
        <v>47</v>
      </c>
      <c s="30" t="s">
        <v>1158</v>
      </c>
      <c s="31" t="s">
        <v>223</v>
      </c>
      <c s="32">
        <v>4</v>
      </c>
      <c s="33">
        <v>0</v>
      </c>
      <c s="34">
        <f>ROUND(ROUND(H190,2)*ROUND(G190,3),2)</f>
      </c>
      <c r="O190">
        <f>(I190*21)/100</f>
      </c>
      <c t="s">
        <v>23</v>
      </c>
    </row>
    <row r="191" spans="1:5" ht="12.75">
      <c r="A191" s="35" t="s">
        <v>50</v>
      </c>
      <c r="E191" s="36" t="s">
        <v>47</v>
      </c>
    </row>
    <row r="192" spans="1:5" ht="12.75">
      <c r="A192" s="37" t="s">
        <v>52</v>
      </c>
      <c r="E192" s="38" t="s">
        <v>1159</v>
      </c>
    </row>
    <row r="193" spans="1:5" ht="12.75">
      <c r="A193" t="s">
        <v>54</v>
      </c>
      <c r="E193" s="36" t="s">
        <v>47</v>
      </c>
    </row>
    <row r="194" spans="1:16" ht="12.75">
      <c r="A194" s="25" t="s">
        <v>45</v>
      </c>
      <c s="29" t="s">
        <v>27</v>
      </c>
      <c s="29" t="s">
        <v>1160</v>
      </c>
      <c s="25" t="s">
        <v>47</v>
      </c>
      <c s="30" t="s">
        <v>1161</v>
      </c>
      <c s="31" t="s">
        <v>125</v>
      </c>
      <c s="32">
        <v>2</v>
      </c>
      <c s="33">
        <v>0</v>
      </c>
      <c s="34">
        <f>ROUND(ROUND(H194,2)*ROUND(G194,3),2)</f>
      </c>
      <c r="O194">
        <f>(I194*21)/100</f>
      </c>
      <c t="s">
        <v>23</v>
      </c>
    </row>
    <row r="195" spans="1:5" ht="12.75">
      <c r="A195" s="35" t="s">
        <v>50</v>
      </c>
      <c r="E195" s="36" t="s">
        <v>47</v>
      </c>
    </row>
    <row r="196" spans="1:5" ht="12.75">
      <c r="A196" s="37" t="s">
        <v>52</v>
      </c>
      <c r="E196" s="38" t="s">
        <v>47</v>
      </c>
    </row>
    <row r="197" spans="1:5" ht="12.75">
      <c r="A197" t="s">
        <v>54</v>
      </c>
      <c r="E197" s="36" t="s">
        <v>47</v>
      </c>
    </row>
    <row r="198" spans="1:16" ht="12.75">
      <c r="A198" s="25" t="s">
        <v>45</v>
      </c>
      <c s="29" t="s">
        <v>27</v>
      </c>
      <c s="29" t="s">
        <v>1162</v>
      </c>
      <c s="25" t="s">
        <v>47</v>
      </c>
      <c s="30" t="s">
        <v>1163</v>
      </c>
      <c s="31" t="s">
        <v>223</v>
      </c>
      <c s="32">
        <v>46.5</v>
      </c>
      <c s="33">
        <v>0</v>
      </c>
      <c s="34">
        <f>ROUND(ROUND(H198,2)*ROUND(G198,3),2)</f>
      </c>
      <c r="O198">
        <f>(I198*21)/100</f>
      </c>
      <c t="s">
        <v>23</v>
      </c>
    </row>
    <row r="199" spans="1:5" ht="12.75">
      <c r="A199" s="35" t="s">
        <v>50</v>
      </c>
      <c r="E199" s="36" t="s">
        <v>47</v>
      </c>
    </row>
    <row r="200" spans="1:5" ht="12.75">
      <c r="A200" s="37" t="s">
        <v>52</v>
      </c>
      <c r="E200" s="38" t="s">
        <v>47</v>
      </c>
    </row>
    <row r="201" spans="1:5" ht="12.75">
      <c r="A201" t="s">
        <v>54</v>
      </c>
      <c r="E201" s="36" t="s">
        <v>47</v>
      </c>
    </row>
    <row r="202" spans="1:16" ht="12.75">
      <c r="A202" s="25" t="s">
        <v>45</v>
      </c>
      <c s="29" t="s">
        <v>27</v>
      </c>
      <c s="29" t="s">
        <v>1164</v>
      </c>
      <c s="25" t="s">
        <v>47</v>
      </c>
      <c s="30" t="s">
        <v>1165</v>
      </c>
      <c s="31" t="s">
        <v>223</v>
      </c>
      <c s="32">
        <v>46.5</v>
      </c>
      <c s="33">
        <v>0</v>
      </c>
      <c s="34">
        <f>ROUND(ROUND(H202,2)*ROUND(G202,3),2)</f>
      </c>
      <c r="O202">
        <f>(I202*21)/100</f>
      </c>
      <c t="s">
        <v>23</v>
      </c>
    </row>
    <row r="203" spans="1:5" ht="12.75">
      <c r="A203" s="35" t="s">
        <v>50</v>
      </c>
      <c r="E203" s="36" t="s">
        <v>47</v>
      </c>
    </row>
    <row r="204" spans="1:5" ht="12.75">
      <c r="A204" s="37" t="s">
        <v>52</v>
      </c>
      <c r="E204" s="38" t="s">
        <v>47</v>
      </c>
    </row>
    <row r="205" spans="1:5" ht="12.75">
      <c r="A205" t="s">
        <v>54</v>
      </c>
      <c r="E205" s="36" t="s">
        <v>47</v>
      </c>
    </row>
  </sheetData>
  <sheetProtection password="9B31" sheet="1" objects="1" scenarios="1"/>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horizontalDpi="300" verticalDpi="300"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contentType/>
  <cp:contentStatus/>
</cp:coreProperties>
</file>