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<sst xmlns="http://schemas.openxmlformats.org/spreadsheetml/2006/main" count="299" uniqueCount="181">
  <si>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</si>
  <si>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</si>
  <si>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</si>
  <si>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</si>
  <si>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</si>
  <si>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</si>
  <si>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</si>
  <si>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</si>
  <si>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</si>
  <si>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</si>
  <si>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</si>
  <si>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</si>
  <si>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</si>
  <si>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</si>
  <si>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</si>
  <si>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</si>
  <si>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</si>
  <si>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</si>
  <si>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</si>
  <si>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</si>
  <si>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</si>
  <si>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</si>
  <si>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</si>
  <si>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</si>
  <si>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</si>
  <si>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</si>
  <si>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</si>
  <si>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</si>
  <si>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</si>
  <si>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</si>
  <si>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Objekt</t>
  </si>
  <si>
    <t>Kód</t>
  </si>
  <si>
    <t>62</t>
  </si>
  <si>
    <t>622422621R00</t>
  </si>
  <si>
    <t>622471317R00</t>
  </si>
  <si>
    <t>620411139R00</t>
  </si>
  <si>
    <t>764</t>
  </si>
  <si>
    <t>764410850R00</t>
  </si>
  <si>
    <t>764410230RT2</t>
  </si>
  <si>
    <t>783</t>
  </si>
  <si>
    <t>783224900R00</t>
  </si>
  <si>
    <t>90</t>
  </si>
  <si>
    <t>900      R01</t>
  </si>
  <si>
    <t>94</t>
  </si>
  <si>
    <t>941941032R00</t>
  </si>
  <si>
    <t>941941192R00</t>
  </si>
  <si>
    <t>941941832R00</t>
  </si>
  <si>
    <t>941955001R00</t>
  </si>
  <si>
    <t>944944011R00</t>
  </si>
  <si>
    <t>944944031R00</t>
  </si>
  <si>
    <t>944944081R00</t>
  </si>
  <si>
    <t>998009101R00</t>
  </si>
  <si>
    <t>95</t>
  </si>
  <si>
    <t>952901110R00</t>
  </si>
  <si>
    <t>97</t>
  </si>
  <si>
    <t>978015271R00</t>
  </si>
  <si>
    <t>976082131R00</t>
  </si>
  <si>
    <t>979082111R00</t>
  </si>
  <si>
    <t>979081111R00</t>
  </si>
  <si>
    <t>979081121R00</t>
  </si>
  <si>
    <t>979086213R00</t>
  </si>
  <si>
    <t>979999997R00</t>
  </si>
  <si>
    <t>Oprava části fasády BD č.p.230</t>
  </si>
  <si>
    <t>bytový dům</t>
  </si>
  <si>
    <t>Radniční ul., Rumburk</t>
  </si>
  <si>
    <t>8035</t>
  </si>
  <si>
    <t>Zkrácený popis</t>
  </si>
  <si>
    <t>Úprava povrchů vnější</t>
  </si>
  <si>
    <t>Oprava vnějších omítek vápen. štuk. II, do 65 %</t>
  </si>
  <si>
    <t>Nátěr nebo nástřik stěn vnějších, složitost 1 - 2</t>
  </si>
  <si>
    <t>Zakrytí vnějších ploch před znečištěním včetně pozdějšího odkrytí výplní otvorů</t>
  </si>
  <si>
    <t>Konstrukce klempířské</t>
  </si>
  <si>
    <t>Demontáž oplechování parapetů,rš od 100 do 330 mm</t>
  </si>
  <si>
    <t>Oplechování parapetů včetně rohů Pz, rš 200 mm</t>
  </si>
  <si>
    <t>Nátěry</t>
  </si>
  <si>
    <t>Údržba, nátěr syntetický kov. konstr.1x + 1x email</t>
  </si>
  <si>
    <t>Hodinové zúčtovací sazby (HZS)</t>
  </si>
  <si>
    <t>HZS - stavební práce</t>
  </si>
  <si>
    <t>Lešení a stavební výtahy</t>
  </si>
  <si>
    <t>Montáž lešení leh.řad.s podlahami,š.do 1 m, H 30 m</t>
  </si>
  <si>
    <t>Příplatek za každý měsíc použití lešení k pol.1032</t>
  </si>
  <si>
    <t>Demontáž lešení leh.řad.s podlahami,š.1 m, H 30 m</t>
  </si>
  <si>
    <t>Lešení lehké pomocné, výška podlahy do 1,2 m</t>
  </si>
  <si>
    <t>Montáž ochranné sítě z umělých vláken</t>
  </si>
  <si>
    <t>Příplatek za každý měsíc použití sítí k pol. 4011</t>
  </si>
  <si>
    <t>Demontáž ochranné sítě z umělých vláken</t>
  </si>
  <si>
    <t>Přesun hmot lešení samostatně budovaného</t>
  </si>
  <si>
    <t>Různé dokončovací konstrukce a práce pozemních staveb</t>
  </si>
  <si>
    <t>Čištění mytím vnějších ploch oken a dveří</t>
  </si>
  <si>
    <t>Prorážení otvorů a ostatní bourací práce</t>
  </si>
  <si>
    <t>Otlučení omítek vnějších MVC v složit.1-4 do 65 %</t>
  </si>
  <si>
    <t>Vybourání objímek,držáků apod.ze zdiva cihelného</t>
  </si>
  <si>
    <t>Vnitrostaveništní doprava suti do 10 m</t>
  </si>
  <si>
    <t>Odvoz suti a vybour. hmot na skládku do 1 km</t>
  </si>
  <si>
    <t>Příplatek k odvozu za každý další 1 km</t>
  </si>
  <si>
    <t>Nakládání vybouraných hmot na dopravní prostředek</t>
  </si>
  <si>
    <t>Poplatek za skládku čistá suť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</si>
  <si>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</si>
  <si>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</si>
  <si>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</si>
  <si>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</si>
  <si>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</si>
  <si>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</si>
  <si>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</si>
  <si>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hod</t>
  </si>
  <si>
    <t>t</t>
  </si>
  <si>
    <t>kus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</si>
  <si>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</si>
  <si>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</si>
  <si>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</si>
  <si>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</si>
  <si>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</si>
  <si>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</si>
  <si>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</si>
  <si>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</si>
  <si>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</si>
  <si>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</si>
  <si>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</si>
  <si>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Rumburk</t>
  </si>
  <si>
    <t>Ing. David Dvořák Skalní 397/25 Rumburk</t>
  </si>
  <si>
    <t>Ing.David Dvořák</t>
  </si>
  <si>
    <t>Celkem</t>
  </si>
  <si>
    <t>Hmotnost (t)</t>
  </si>
  <si>
    <t>Přesuny</t>
  </si>
  <si>
    <t>Typ skupiny</t>
  </si>
  <si>
    <t>HS</t>
  </si>
  <si>
    <t>PS</t>
  </si>
  <si>
    <t>HSV mat</t>
  </si>
  <si>
    <t>HSV prac</t>
  </si>
  <si>
    <t>PSV mat</t>
  </si>
  <si>
    <t>PSV prac</t>
  </si>
  <si>
    <t>Mont mat</t>
  </si>
  <si>
    <t>Mont prac</t>
  </si>
  <si>
    <t>Ostatní mat.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</si>
  <si>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</si>
  <si>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</si>
  <si>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</si>
  <si>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</si>
  <si>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</si>
  <si>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</si>
  <si>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</si>
  <si>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</si>
  <si>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</si>
  <si>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</si>
  <si>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</si>
  <si>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</si>
  <si>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</si>
  <si>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</si>
  <si>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</si>
  <si>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</si>
  <si>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</si>
  <si>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</si>
  <si>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</si>
  <si>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</si>
  <si>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</si>
  <si>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</si>
  <si>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</si>
  <si>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</si>
  <si>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</si>
  <si>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</si>
  <si>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</si>
  <si>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</si>
  <si>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</si>
  <si>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</si>
  <si>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</si>
  <si>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</si>
  <si>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</si>
  <si>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</si>
  <si>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</si>
  <si>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</si>
  <si>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</si>
  <si>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</si>
  <si>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</si>
  <si>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</si>
  <si>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</si>
  <si>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</si>
  <si>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</si>
  <si>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</si>
  <si>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</si>
  <si>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</si>
  <si>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68285001/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</si>
</sst>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1">
    <xf numFmtId="0" fontId="1" fillId="0" borderId="0" xfId="0" applyFon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33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49" fontId="3" fillId="33" borderId="16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16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3" fillId="33" borderId="16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33" borderId="16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6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49" fontId="6" fillId="33" borderId="38" xfId="0" applyNumberFormat="1" applyFont="1" applyFill="1" applyBorder="1" applyAlignment="1" applyProtection="1">
      <alignment horizontal="center" vertical="center"/>
      <protection/>
    </xf>
    <xf numFmtId="49" fontId="7" fillId="0" borderId="39" xfId="0" applyNumberFormat="1" applyFont="1" applyFill="1" applyBorder="1" applyAlignment="1" applyProtection="1">
      <alignment horizontal="left" vertical="center"/>
      <protection/>
    </xf>
    <xf numFmtId="49" fontId="7" fillId="0" borderId="40" xfId="0" applyNumberFormat="1" applyFont="1" applyFill="1" applyBorder="1" applyAlignment="1" applyProtection="1">
      <alignment horizontal="left" vertical="center"/>
      <protection/>
    </xf>
    <xf numFmtId="49" fontId="7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9" fontId="7" fillId="33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49" fontId="8" fillId="0" borderId="43" xfId="0" applyNumberFormat="1" applyFont="1" applyFill="1" applyBorder="1" applyAlignment="1" applyProtection="1">
      <alignment horizontal="left" vertical="center"/>
      <protection/>
    </xf>
    <xf numFmtId="49" fontId="8" fillId="0" borderId="32" xfId="0" applyNumberFormat="1" applyFont="1" applyFill="1" applyBorder="1" applyAlignment="1" applyProtection="1">
      <alignment horizontal="left" vertical="center"/>
      <protection/>
    </xf>
    <xf numFmtId="49" fontId="8" fillId="0" borderId="44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49" fontId="8" fillId="0" borderId="38" xfId="0" applyNumberFormat="1" applyFont="1" applyFill="1" applyBorder="1" applyAlignment="1" applyProtection="1">
      <alignment horizontal="left" vertical="center"/>
      <protection/>
    </xf>
    <xf numFmtId="0" fontId="7" fillId="0" borderId="45" xfId="0" applyNumberFormat="1" applyFont="1" applyFill="1" applyBorder="1" applyAlignment="1" applyProtection="1">
      <alignment horizontal="left" vertical="center"/>
      <protection/>
    </xf>
    <xf numFmtId="0" fontId="7" fillId="33" borderId="37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0" fontId="8" fillId="0" borderId="38" xfId="0" applyNumberFormat="1" applyFont="1" applyFill="1" applyBorder="1" applyAlignment="1" applyProtection="1">
      <alignment horizontal="right" vertical="center"/>
      <protection/>
    </xf>
    <xf numFmtId="0" fontId="7" fillId="33" borderId="45" xfId="0" applyNumberFormat="1" applyFont="1" applyFill="1" applyBorder="1" applyAlignment="1" applyProtection="1">
      <alignment horizontal="right" vertical="center"/>
      <protection/>
    </xf>
    <xf numFmtId="0" fontId="8" fillId="0" borderId="46" xfId="0" applyNumberFormat="1" applyFont="1" applyFill="1" applyBorder="1" applyAlignment="1" applyProtection="1">
      <alignment horizontal="left" vertical="center"/>
      <protection/>
    </xf>
    <xf numFmtId="0" fontId="8" fillId="0" borderId="47" xfId="0" applyNumberFormat="1" applyFont="1" applyFill="1" applyBorder="1" applyAlignment="1" applyProtection="1">
      <alignment horizontal="left" vertical="center"/>
      <protection/>
    </xf>
    <xf numFmtId="0" fontId="8" fillId="0" borderId="48" xfId="0" applyNumberFormat="1" applyFont="1" applyFill="1" applyBorder="1" applyAlignment="1" applyProtection="1">
      <alignment horizontal="left" vertical="center"/>
      <protection/>
    </xf>
    <xf numFmtId="49" fontId="8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8" fillId="0" borderId="45" xfId="0" applyNumberFormat="1" applyFont="1" applyFill="1" applyBorder="1" applyAlignment="1" applyProtection="1">
      <alignment horizontal="left" vertical="center"/>
      <protection/>
    </xf>
    <xf numFmtId="49" fontId="8" fillId="0" borderId="38" xfId="0" applyNumberFormat="1" applyFont="1" applyFill="1" applyBorder="1" applyAlignment="1" applyProtection="1">
      <alignment horizontal="righ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14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2" width="3.71093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2" width="11.7109375" style="0" customWidth="1"/>
    <col min="13" max="13" width="11.421875" style="0" customWidth="1"/>
    <col min="14" max="37" width="12.140625" style="0" hidden="1" customWidth="1"/>
    <col min="38" max="16384" width="11.421875" style="0" customWidth="1"/>
  </cols>
  <sheetData>
    <row r="1" spans="1:12" ht="21.75" customHeight="1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ht="12.75">
      <c r="A2" s="2" t="s">
        <v>1</v>
      </c>
      <c r="B2" s="14"/>
      <c r="C2" s="14"/>
      <c r="D2" s="21" t="s">
        <v>62</v>
      </c>
      <c r="E2" s="26" t="s">
        <v>97</v>
      </c>
      <c r="F2" s="14"/>
      <c r="G2" s="26"/>
      <c r="H2" s="14"/>
      <c r="I2" s="26" t="s">
        <v>113</v>
      </c>
      <c r="J2" s="26" t="s">
        <v>118</v>
      </c>
      <c r="K2" s="14"/>
      <c r="L2" s="45"/>
      <c r="M2" s="48"/>
    </row>
    <row r="3" spans="1:13" ht="12.75">
      <c r="A3" s="3"/>
      <c r="B3" s="15"/>
      <c r="C3" s="15"/>
      <c r="D3" s="22"/>
      <c r="E3" s="15"/>
      <c r="F3" s="15"/>
      <c r="G3" s="15"/>
      <c r="H3" s="15"/>
      <c r="I3" s="15"/>
      <c r="J3" s="15"/>
      <c r="K3" s="15"/>
      <c r="L3" s="46"/>
      <c r="M3" s="48"/>
    </row>
    <row r="4" spans="1:13" ht="12.75">
      <c r="A4" s="4" t="s">
        <v>2</v>
      </c>
      <c r="B4" s="15"/>
      <c r="C4" s="15"/>
      <c r="D4" s="23" t="s">
        <v>63</v>
      </c>
      <c r="E4" s="23" t="s">
        <v>98</v>
      </c>
      <c r="F4" s="15"/>
      <c r="G4" s="32">
        <v>43511</v>
      </c>
      <c r="H4" s="15"/>
      <c r="I4" s="23" t="s">
        <v>114</v>
      </c>
      <c r="J4" s="23" t="s">
        <v>119</v>
      </c>
      <c r="K4" s="15"/>
      <c r="L4" s="46"/>
      <c r="M4" s="48"/>
    </row>
    <row r="5" spans="1:13" ht="12.75">
      <c r="A5" s="3"/>
      <c r="B5" s="15"/>
      <c r="C5" s="15"/>
      <c r="D5" s="15"/>
      <c r="E5" s="15"/>
      <c r="F5" s="15"/>
      <c r="G5" s="15"/>
      <c r="H5" s="15"/>
      <c r="I5" s="15"/>
      <c r="J5" s="15"/>
      <c r="K5" s="15"/>
      <c r="L5" s="46"/>
      <c r="M5" s="48"/>
    </row>
    <row r="6" spans="1:13" ht="12.75">
      <c r="A6" s="4" t="s">
        <v>3</v>
      </c>
      <c r="B6" s="15"/>
      <c r="C6" s="15"/>
      <c r="D6" s="23" t="s">
        <v>64</v>
      </c>
      <c r="E6" s="23" t="s">
        <v>99</v>
      </c>
      <c r="F6" s="15"/>
      <c r="G6" s="15"/>
      <c r="H6" s="15"/>
      <c r="I6" s="23" t="s">
        <v>115</v>
      </c>
      <c r="J6" s="23"/>
      <c r="K6" s="15"/>
      <c r="L6" s="46"/>
      <c r="M6" s="48"/>
    </row>
    <row r="7" spans="1:13" ht="12.7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46"/>
      <c r="M7" s="48"/>
    </row>
    <row r="8" spans="1:13" ht="12.75">
      <c r="A8" s="4" t="s">
        <v>4</v>
      </c>
      <c r="B8" s="15"/>
      <c r="C8" s="15"/>
      <c r="D8" s="23" t="s">
        <v>65</v>
      </c>
      <c r="E8" s="23" t="s">
        <v>100</v>
      </c>
      <c r="F8" s="15"/>
      <c r="G8" s="32">
        <v>43511</v>
      </c>
      <c r="H8" s="15"/>
      <c r="I8" s="23" t="s">
        <v>116</v>
      </c>
      <c r="J8" s="23" t="s">
        <v>120</v>
      </c>
      <c r="K8" s="15"/>
      <c r="L8" s="46"/>
      <c r="M8" s="48"/>
    </row>
    <row r="9" spans="1:13" ht="12.75">
      <c r="A9" s="5"/>
      <c r="B9" s="16"/>
      <c r="C9" s="16"/>
      <c r="D9" s="16"/>
      <c r="E9" s="16"/>
      <c r="F9" s="16"/>
      <c r="G9" s="16"/>
      <c r="H9" s="16"/>
      <c r="I9" s="16"/>
      <c r="J9" s="16"/>
      <c r="K9" s="16"/>
      <c r="L9" s="47"/>
      <c r="M9" s="48"/>
    </row>
    <row r="10" spans="1:13" ht="12.75">
      <c r="A10" s="6" t="s">
        <v>5</v>
      </c>
      <c r="B10" s="17" t="s">
        <v>5</v>
      </c>
      <c r="C10" s="17" t="s">
        <v>5</v>
      </c>
      <c r="D10" s="17" t="s">
        <v>5</v>
      </c>
      <c r="E10" s="17" t="s">
        <v>5</v>
      </c>
      <c r="F10" s="17" t="s">
        <v>5</v>
      </c>
      <c r="G10" s="33" t="s">
        <v>108</v>
      </c>
      <c r="H10" s="36" t="s">
        <v>110</v>
      </c>
      <c r="I10" s="38"/>
      <c r="J10" s="41"/>
      <c r="K10" s="36" t="s">
        <v>122</v>
      </c>
      <c r="L10" s="41"/>
      <c r="M10" s="49"/>
    </row>
    <row r="11" spans="1:24" ht="12.75">
      <c r="A11" s="7" t="s">
        <v>6</v>
      </c>
      <c r="B11" s="18" t="s">
        <v>30</v>
      </c>
      <c r="C11" s="18" t="s">
        <v>31</v>
      </c>
      <c r="D11" s="18" t="s">
        <v>66</v>
      </c>
      <c r="E11" s="18" t="s">
        <v>101</v>
      </c>
      <c r="F11" s="29" t="s">
        <v>107</v>
      </c>
      <c r="G11" s="34" t="s">
        <v>109</v>
      </c>
      <c r="H11" s="37" t="s">
        <v>111</v>
      </c>
      <c r="I11" s="39" t="s">
        <v>117</v>
      </c>
      <c r="J11" s="42" t="s">
        <v>121</v>
      </c>
      <c r="K11" s="37" t="s">
        <v>108</v>
      </c>
      <c r="L11" s="42" t="s">
        <v>121</v>
      </c>
      <c r="M11" s="49"/>
      <c r="P11" s="44" t="s">
        <v>123</v>
      </c>
      <c r="Q11" s="44" t="s">
        <v>124</v>
      </c>
      <c r="R11" s="44" t="s">
        <v>127</v>
      </c>
      <c r="S11" s="44" t="s">
        <v>128</v>
      </c>
      <c r="T11" s="44" t="s">
        <v>129</v>
      </c>
      <c r="U11" s="44" t="s">
        <v>130</v>
      </c>
      <c r="V11" s="44" t="s">
        <v>131</v>
      </c>
      <c r="W11" s="44" t="s">
        <v>132</v>
      </c>
      <c r="X11" s="44" t="s">
        <v>133</v>
      </c>
    </row>
    <row r="12" spans="1:37" ht="12.75">
      <c r="A12" s="8"/>
      <c r="B12" s="8"/>
      <c r="C12" s="19" t="s">
        <v>32</v>
      </c>
      <c r="D12" s="24" t="s">
        <v>67</v>
      </c>
      <c r="E12" s="27"/>
      <c r="F12" s="27"/>
      <c r="G12" s="27"/>
      <c r="H12" s="51">
        <f>SUM(H13:H15)</f>
        <v>0</v>
      </c>
      <c r="I12" s="51">
        <f>SUM(I13:I15)</f>
        <v>0</v>
      </c>
      <c r="J12" s="51">
        <f>H12+I12</f>
        <v>0</v>
      </c>
      <c r="K12" s="43"/>
      <c r="L12" s="51">
        <f>SUM(L13:L15)</f>
        <v>14.887455</v>
      </c>
      <c r="P12" s="52">
        <f>IF(Q12="PR",J12,SUM(O13:O15))</f>
        <v>0</v>
      </c>
      <c r="Q12" s="44" t="s">
        <v>125</v>
      </c>
      <c r="R12" s="52">
        <f>IF(Q12="HS",H12,0)</f>
        <v>0</v>
      </c>
      <c r="S12" s="52">
        <f>IF(Q12="HS",I12-P12,0)</f>
        <v>0</v>
      </c>
      <c r="T12" s="52">
        <f>IF(Q12="PS",H12,0)</f>
        <v>0</v>
      </c>
      <c r="U12" s="52">
        <f>IF(Q12="PS",I12-P12,0)</f>
        <v>0</v>
      </c>
      <c r="V12" s="52">
        <f>IF(Q12="MP",H12,0)</f>
        <v>0</v>
      </c>
      <c r="W12" s="52">
        <f>IF(Q12="MP",I12-P12,0)</f>
        <v>0</v>
      </c>
      <c r="X12" s="52">
        <f>IF(Q12="OM",H12,0)</f>
        <v>0</v>
      </c>
      <c r="Y12" s="44"/>
      <c r="AI12" s="52">
        <f>SUM(Z13:Z15)</f>
        <v>0</v>
      </c>
      <c r="AJ12" s="52">
        <f>SUM(AA13:AA15)</f>
        <v>0</v>
      </c>
      <c r="AK12" s="52">
        <f>SUM(AB13:AB15)</f>
        <v>0</v>
      </c>
    </row>
    <row r="13" spans="1:32" ht="12.75">
      <c r="A13" s="9" t="s">
        <v>7</v>
      </c>
      <c r="B13" s="9"/>
      <c r="C13" s="9" t="s">
        <v>33</v>
      </c>
      <c r="D13" s="9" t="s">
        <v>68</v>
      </c>
      <c r="E13" s="9" t="s">
        <v>102</v>
      </c>
      <c r="F13" s="30">
        <v>220.06</v>
      </c>
      <c r="H13" s="30">
        <f>ROUND(F13*AE13,2)</f>
        <v>0</v>
      </c>
      <c r="I13" s="30">
        <f>J13-H13</f>
        <v>0</v>
      </c>
      <c r="J13" s="30">
        <f>ROUND(F13*G13,2)</f>
        <v>0</v>
      </c>
      <c r="K13" s="30">
        <v>0.06555</v>
      </c>
      <c r="L13" s="30">
        <f>F13*K13</f>
        <v>14.424933</v>
      </c>
      <c r="N13" s="50" t="s">
        <v>7</v>
      </c>
      <c r="O13" s="30">
        <f>IF(N13="5",I13,0)</f>
        <v>0</v>
      </c>
      <c r="Z13" s="30">
        <f>IF(AD13=0,J13,0)</f>
        <v>0</v>
      </c>
      <c r="AA13" s="30">
        <f>IF(AD13=15,J13,0)</f>
        <v>0</v>
      </c>
      <c r="AB13" s="30">
        <f>IF(AD13=21,J13,0)</f>
        <v>0</v>
      </c>
      <c r="AD13" s="30">
        <v>15</v>
      </c>
      <c r="AE13" s="30">
        <f>G13*0.195139043735865</f>
        <v>0</v>
      </c>
      <c r="AF13" s="30">
        <f>G13*(1-0.195139043735865)</f>
        <v>0</v>
      </c>
    </row>
    <row r="14" spans="1:32" ht="12.75">
      <c r="A14" s="9" t="s">
        <v>8</v>
      </c>
      <c r="B14" s="9"/>
      <c r="C14" s="9" t="s">
        <v>34</v>
      </c>
      <c r="D14" s="9" t="s">
        <v>69</v>
      </c>
      <c r="E14" s="9" t="s">
        <v>102</v>
      </c>
      <c r="F14" s="30">
        <v>220.06</v>
      </c>
      <c r="H14" s="30">
        <f>ROUND(F14*AE14,2)</f>
        <v>0</v>
      </c>
      <c r="I14" s="30">
        <f>J14-H14</f>
        <v>0</v>
      </c>
      <c r="J14" s="30">
        <f>ROUND(F14*G14,2)</f>
        <v>0</v>
      </c>
      <c r="K14" s="30">
        <v>0.0021</v>
      </c>
      <c r="L14" s="30">
        <f>F14*K14</f>
        <v>0.462126</v>
      </c>
      <c r="N14" s="50" t="s">
        <v>7</v>
      </c>
      <c r="O14" s="30">
        <f>IF(N14="5",I14,0)</f>
        <v>0</v>
      </c>
      <c r="Z14" s="30">
        <f>IF(AD14=0,J14,0)</f>
        <v>0</v>
      </c>
      <c r="AA14" s="30">
        <f>IF(AD14=15,J14,0)</f>
        <v>0</v>
      </c>
      <c r="AB14" s="30">
        <f>IF(AD14=21,J14,0)</f>
        <v>0</v>
      </c>
      <c r="AD14" s="30">
        <v>15</v>
      </c>
      <c r="AE14" s="30">
        <f>G14*0.653831041257367</f>
        <v>0</v>
      </c>
      <c r="AF14" s="30">
        <f>G14*(1-0.653831041257367)</f>
        <v>0</v>
      </c>
    </row>
    <row r="15" spans="1:32" ht="12.75">
      <c r="A15" s="9" t="s">
        <v>9</v>
      </c>
      <c r="B15" s="9"/>
      <c r="C15" s="9" t="s">
        <v>35</v>
      </c>
      <c r="D15" s="9" t="s">
        <v>70</v>
      </c>
      <c r="E15" s="9" t="s">
        <v>102</v>
      </c>
      <c r="F15" s="30">
        <v>3.3</v>
      </c>
      <c r="H15" s="30">
        <f>ROUND(F15*AE15,2)</f>
        <v>0</v>
      </c>
      <c r="I15" s="30">
        <f>J15-H15</f>
        <v>0</v>
      </c>
      <c r="J15" s="30">
        <f>ROUND(F15*G15,2)</f>
        <v>0</v>
      </c>
      <c r="K15" s="30">
        <v>0.00012</v>
      </c>
      <c r="L15" s="30">
        <f>F15*K15</f>
        <v>0.000396</v>
      </c>
      <c r="N15" s="50" t="s">
        <v>7</v>
      </c>
      <c r="O15" s="30">
        <f>IF(N15="5",I15,0)</f>
        <v>0</v>
      </c>
      <c r="Z15" s="30">
        <f>IF(AD15=0,J15,0)</f>
        <v>0</v>
      </c>
      <c r="AA15" s="30">
        <f>IF(AD15=15,J15,0)</f>
        <v>0</v>
      </c>
      <c r="AB15" s="30">
        <f>IF(AD15=21,J15,0)</f>
        <v>0</v>
      </c>
      <c r="AD15" s="30">
        <v>15</v>
      </c>
      <c r="AE15" s="30">
        <f>G15*0.312376312985234</f>
        <v>0</v>
      </c>
      <c r="AF15" s="30">
        <f>G15*(1-0.312376312985234)</f>
        <v>0</v>
      </c>
    </row>
    <row r="16" spans="1:37" ht="12.75">
      <c r="A16" s="10"/>
      <c r="B16" s="10"/>
      <c r="C16" s="20" t="s">
        <v>36</v>
      </c>
      <c r="D16" s="25" t="s">
        <v>71</v>
      </c>
      <c r="E16" s="28"/>
      <c r="F16" s="28"/>
      <c r="G16" s="28"/>
      <c r="H16" s="52">
        <f>SUM(H17:H18)</f>
        <v>0</v>
      </c>
      <c r="I16" s="52">
        <f>SUM(I17:I18)</f>
        <v>0</v>
      </c>
      <c r="J16" s="52">
        <f>H16+I16</f>
        <v>0</v>
      </c>
      <c r="K16" s="44"/>
      <c r="L16" s="52">
        <f>SUM(L17:L18)</f>
        <v>0.00606</v>
      </c>
      <c r="P16" s="52">
        <f>IF(Q16="PR",J16,SUM(O17:O18))</f>
        <v>0</v>
      </c>
      <c r="Q16" s="44" t="s">
        <v>126</v>
      </c>
      <c r="R16" s="52">
        <f>IF(Q16="HS",H16,0)</f>
        <v>0</v>
      </c>
      <c r="S16" s="52">
        <f>IF(Q16="HS",I16-P16,0)</f>
        <v>0</v>
      </c>
      <c r="T16" s="52">
        <f>IF(Q16="PS",H16,0)</f>
        <v>0</v>
      </c>
      <c r="U16" s="52">
        <f>IF(Q16="PS",I16-P16,0)</f>
        <v>0</v>
      </c>
      <c r="V16" s="52">
        <f>IF(Q16="MP",H16,0)</f>
        <v>0</v>
      </c>
      <c r="W16" s="52">
        <f>IF(Q16="MP",I16-P16,0)</f>
        <v>0</v>
      </c>
      <c r="X16" s="52">
        <f>IF(Q16="OM",H16,0)</f>
        <v>0</v>
      </c>
      <c r="Y16" s="44"/>
      <c r="AI16" s="52">
        <f>SUM(Z17:Z18)</f>
        <v>0</v>
      </c>
      <c r="AJ16" s="52">
        <f>SUM(AA17:AA18)</f>
        <v>0</v>
      </c>
      <c r="AK16" s="52">
        <f>SUM(AB17:AB18)</f>
        <v>0</v>
      </c>
    </row>
    <row r="17" spans="1:32" ht="12.75">
      <c r="A17" s="9" t="s">
        <v>10</v>
      </c>
      <c r="B17" s="9"/>
      <c r="C17" s="9" t="s">
        <v>37</v>
      </c>
      <c r="D17" s="9" t="s">
        <v>72</v>
      </c>
      <c r="E17" s="9" t="s">
        <v>103</v>
      </c>
      <c r="F17" s="30">
        <v>2</v>
      </c>
      <c r="H17" s="30">
        <f>ROUND(F17*AE17,2)</f>
        <v>0</v>
      </c>
      <c r="I17" s="30">
        <f>J17-H17</f>
        <v>0</v>
      </c>
      <c r="J17" s="30">
        <f>ROUND(F17*G17,2)</f>
        <v>0</v>
      </c>
      <c r="K17" s="30">
        <v>0.00135</v>
      </c>
      <c r="L17" s="30">
        <f>F17*K17</f>
        <v>0.0027</v>
      </c>
      <c r="N17" s="50" t="s">
        <v>7</v>
      </c>
      <c r="O17" s="30">
        <f>IF(N17="5",I17,0)</f>
        <v>0</v>
      </c>
      <c r="Z17" s="30">
        <f>IF(AD17=0,J17,0)</f>
        <v>0</v>
      </c>
      <c r="AA17" s="30">
        <f>IF(AD17=15,J17,0)</f>
        <v>0</v>
      </c>
      <c r="AB17" s="30">
        <f>IF(AD17=21,J17,0)</f>
        <v>0</v>
      </c>
      <c r="AD17" s="30">
        <v>15</v>
      </c>
      <c r="AE17" s="30">
        <f>G17*0</f>
        <v>0</v>
      </c>
      <c r="AF17" s="30">
        <f>G17*(1-0)</f>
        <v>0</v>
      </c>
    </row>
    <row r="18" spans="1:32" ht="12.75">
      <c r="A18" s="9" t="s">
        <v>11</v>
      </c>
      <c r="B18" s="9"/>
      <c r="C18" s="9" t="s">
        <v>38</v>
      </c>
      <c r="D18" s="9" t="s">
        <v>73</v>
      </c>
      <c r="E18" s="9" t="s">
        <v>103</v>
      </c>
      <c r="F18" s="30">
        <v>2</v>
      </c>
      <c r="H18" s="30">
        <f>ROUND(F18*AE18,2)</f>
        <v>0</v>
      </c>
      <c r="I18" s="30">
        <f>J18-H18</f>
        <v>0</v>
      </c>
      <c r="J18" s="30">
        <f>ROUND(F18*G18,2)</f>
        <v>0</v>
      </c>
      <c r="K18" s="30">
        <v>0.00168</v>
      </c>
      <c r="L18" s="30">
        <f>F18*K18</f>
        <v>0.00336</v>
      </c>
      <c r="N18" s="50" t="s">
        <v>7</v>
      </c>
      <c r="O18" s="30">
        <f>IF(N18="5",I18,0)</f>
        <v>0</v>
      </c>
      <c r="Z18" s="30">
        <f>IF(AD18=0,J18,0)</f>
        <v>0</v>
      </c>
      <c r="AA18" s="30">
        <f>IF(AD18=15,J18,0)</f>
        <v>0</v>
      </c>
      <c r="AB18" s="30">
        <f>IF(AD18=21,J18,0)</f>
        <v>0</v>
      </c>
      <c r="AD18" s="30">
        <v>15</v>
      </c>
      <c r="AE18" s="30">
        <f>G18*0.334478657327871</f>
        <v>0</v>
      </c>
      <c r="AF18" s="30">
        <f>G18*(1-0.334478657327871)</f>
        <v>0</v>
      </c>
    </row>
    <row r="19" spans="1:37" ht="12.75">
      <c r="A19" s="10"/>
      <c r="B19" s="10"/>
      <c r="C19" s="20" t="s">
        <v>39</v>
      </c>
      <c r="D19" s="25" t="s">
        <v>74</v>
      </c>
      <c r="E19" s="28"/>
      <c r="F19" s="28"/>
      <c r="G19" s="28"/>
      <c r="H19" s="52">
        <f>SUM(H20:H20)</f>
        <v>0</v>
      </c>
      <c r="I19" s="52">
        <f>SUM(I20:I20)</f>
        <v>0</v>
      </c>
      <c r="J19" s="52">
        <f>H19+I19</f>
        <v>0</v>
      </c>
      <c r="K19" s="44"/>
      <c r="L19" s="52">
        <f>SUM(L20:L20)</f>
        <v>0.00076</v>
      </c>
      <c r="P19" s="52">
        <f>IF(Q19="PR",J19,SUM(O20:O20))</f>
        <v>0</v>
      </c>
      <c r="Q19" s="44" t="s">
        <v>126</v>
      </c>
      <c r="R19" s="52">
        <f>IF(Q19="HS",H19,0)</f>
        <v>0</v>
      </c>
      <c r="S19" s="52">
        <f>IF(Q19="HS",I19-P19,0)</f>
        <v>0</v>
      </c>
      <c r="T19" s="52">
        <f>IF(Q19="PS",H19,0)</f>
        <v>0</v>
      </c>
      <c r="U19" s="52">
        <f>IF(Q19="PS",I19-P19,0)</f>
        <v>0</v>
      </c>
      <c r="V19" s="52">
        <f>IF(Q19="MP",H19,0)</f>
        <v>0</v>
      </c>
      <c r="W19" s="52">
        <f>IF(Q19="MP",I19-P19,0)</f>
        <v>0</v>
      </c>
      <c r="X19" s="52">
        <f>IF(Q19="OM",H19,0)</f>
        <v>0</v>
      </c>
      <c r="Y19" s="44"/>
      <c r="AI19" s="52">
        <f>SUM(Z20:Z20)</f>
        <v>0</v>
      </c>
      <c r="AJ19" s="52">
        <f>SUM(AA20:AA20)</f>
        <v>0</v>
      </c>
      <c r="AK19" s="52">
        <f>SUM(AB20:AB20)</f>
        <v>0</v>
      </c>
    </row>
    <row r="20" spans="1:32" ht="12.75">
      <c r="A20" s="9" t="s">
        <v>12</v>
      </c>
      <c r="B20" s="9"/>
      <c r="C20" s="9" t="s">
        <v>40</v>
      </c>
      <c r="D20" s="9" t="s">
        <v>75</v>
      </c>
      <c r="E20" s="9" t="s">
        <v>102</v>
      </c>
      <c r="F20" s="30">
        <v>3.04</v>
      </c>
      <c r="H20" s="30">
        <f>ROUND(F20*AE20,2)</f>
        <v>0</v>
      </c>
      <c r="I20" s="30">
        <f>J20-H20</f>
        <v>0</v>
      </c>
      <c r="J20" s="30">
        <f>ROUND(F20*G20,2)</f>
        <v>0</v>
      </c>
      <c r="K20" s="30">
        <v>0.00025</v>
      </c>
      <c r="L20" s="30">
        <f>F20*K20</f>
        <v>0.00076</v>
      </c>
      <c r="N20" s="50" t="s">
        <v>7</v>
      </c>
      <c r="O20" s="30">
        <f>IF(N20="5",I20,0)</f>
        <v>0</v>
      </c>
      <c r="Z20" s="30">
        <f>IF(AD20=0,J20,0)</f>
        <v>0</v>
      </c>
      <c r="AA20" s="30">
        <f>IF(AD20=15,J20,0)</f>
        <v>0</v>
      </c>
      <c r="AB20" s="30">
        <f>IF(AD20=21,J20,0)</f>
        <v>0</v>
      </c>
      <c r="AD20" s="30">
        <v>15</v>
      </c>
      <c r="AE20" s="30">
        <f>G20*0.183416856492027</f>
        <v>0</v>
      </c>
      <c r="AF20" s="30">
        <f>G20*(1-0.183416856492027)</f>
        <v>0</v>
      </c>
    </row>
    <row r="21" spans="1:37" ht="12.75">
      <c r="A21" s="10"/>
      <c r="B21" s="10"/>
      <c r="C21" s="20" t="s">
        <v>41</v>
      </c>
      <c r="D21" s="25" t="s">
        <v>76</v>
      </c>
      <c r="E21" s="28"/>
      <c r="F21" s="28"/>
      <c r="G21" s="28"/>
      <c r="H21" s="52">
        <f>SUM(H22:H22)</f>
        <v>0</v>
      </c>
      <c r="I21" s="52">
        <f>SUM(I22:I22)</f>
        <v>0</v>
      </c>
      <c r="J21" s="52">
        <f>H21+I21</f>
        <v>0</v>
      </c>
      <c r="K21" s="44"/>
      <c r="L21" s="52">
        <f>SUM(L22:L22)</f>
        <v>0</v>
      </c>
      <c r="P21" s="52">
        <f>IF(Q21="PR",J21,SUM(O22:O22))</f>
        <v>0</v>
      </c>
      <c r="Q21" s="44" t="s">
        <v>125</v>
      </c>
      <c r="R21" s="52">
        <f>IF(Q21="HS",H21,0)</f>
        <v>0</v>
      </c>
      <c r="S21" s="52">
        <f>IF(Q21="HS",I21-P21,0)</f>
        <v>0</v>
      </c>
      <c r="T21" s="52">
        <f>IF(Q21="PS",H21,0)</f>
        <v>0</v>
      </c>
      <c r="U21" s="52">
        <f>IF(Q21="PS",I21-P21,0)</f>
        <v>0</v>
      </c>
      <c r="V21" s="52">
        <f>IF(Q21="MP",H21,0)</f>
        <v>0</v>
      </c>
      <c r="W21" s="52">
        <f>IF(Q21="MP",I21-P21,0)</f>
        <v>0</v>
      </c>
      <c r="X21" s="52">
        <f>IF(Q21="OM",H21,0)</f>
        <v>0</v>
      </c>
      <c r="Y21" s="44"/>
      <c r="AI21" s="52">
        <f>SUM(Z22:Z22)</f>
        <v>0</v>
      </c>
      <c r="AJ21" s="52">
        <f>SUM(AA22:AA22)</f>
        <v>0</v>
      </c>
      <c r="AK21" s="52">
        <f>SUM(AB22:AB22)</f>
        <v>0</v>
      </c>
    </row>
    <row r="22" spans="1:32" ht="12.75">
      <c r="A22" s="9" t="s">
        <v>13</v>
      </c>
      <c r="B22" s="9"/>
      <c r="C22" s="9" t="s">
        <v>42</v>
      </c>
      <c r="D22" s="9" t="s">
        <v>77</v>
      </c>
      <c r="E22" s="9" t="s">
        <v>104</v>
      </c>
      <c r="F22" s="30">
        <v>10</v>
      </c>
      <c r="H22" s="30">
        <f>ROUND(F22*AE22,2)</f>
        <v>0</v>
      </c>
      <c r="I22" s="30">
        <f>J22-H22</f>
        <v>0</v>
      </c>
      <c r="J22" s="30">
        <f>ROUND(F22*G22,2)</f>
        <v>0</v>
      </c>
      <c r="K22" s="30">
        <v>0</v>
      </c>
      <c r="L22" s="30">
        <f>F22*K22</f>
        <v>0</v>
      </c>
      <c r="N22" s="50" t="s">
        <v>7</v>
      </c>
      <c r="O22" s="30">
        <f>IF(N22="5",I22,0)</f>
        <v>0</v>
      </c>
      <c r="Z22" s="30">
        <f>IF(AD22=0,J22,0)</f>
        <v>0</v>
      </c>
      <c r="AA22" s="30">
        <f>IF(AD22=15,J22,0)</f>
        <v>0</v>
      </c>
      <c r="AB22" s="30">
        <f>IF(AD22=21,J22,0)</f>
        <v>0</v>
      </c>
      <c r="AD22" s="30">
        <v>15</v>
      </c>
      <c r="AE22" s="30">
        <f>G22*0</f>
        <v>0</v>
      </c>
      <c r="AF22" s="30">
        <f>G22*(1-0)</f>
        <v>0</v>
      </c>
    </row>
    <row r="23" spans="1:37" ht="12.75">
      <c r="A23" s="10"/>
      <c r="B23" s="10"/>
      <c r="C23" s="20" t="s">
        <v>43</v>
      </c>
      <c r="D23" s="25" t="s">
        <v>78</v>
      </c>
      <c r="E23" s="28"/>
      <c r="F23" s="28"/>
      <c r="G23" s="28"/>
      <c r="H23" s="52">
        <f>SUM(H24:H31)</f>
        <v>0</v>
      </c>
      <c r="I23" s="52">
        <f>SUM(I24:I31)</f>
        <v>0</v>
      </c>
      <c r="J23" s="52">
        <f>H23+I23</f>
        <v>0</v>
      </c>
      <c r="K23" s="44"/>
      <c r="L23" s="52">
        <f>SUM(L24:L31)</f>
        <v>8.4353353</v>
      </c>
      <c r="P23" s="52">
        <f>IF(Q23="PR",J23,SUM(O24:O31))</f>
        <v>0</v>
      </c>
      <c r="Q23" s="44" t="s">
        <v>125</v>
      </c>
      <c r="R23" s="52">
        <f>IF(Q23="HS",H23,0)</f>
        <v>0</v>
      </c>
      <c r="S23" s="52">
        <f>IF(Q23="HS",I23-P23,0)</f>
        <v>0</v>
      </c>
      <c r="T23" s="52">
        <f>IF(Q23="PS",H23,0)</f>
        <v>0</v>
      </c>
      <c r="U23" s="52">
        <f>IF(Q23="PS",I23-P23,0)</f>
        <v>0</v>
      </c>
      <c r="V23" s="52">
        <f>IF(Q23="MP",H23,0)</f>
        <v>0</v>
      </c>
      <c r="W23" s="52">
        <f>IF(Q23="MP",I23-P23,0)</f>
        <v>0</v>
      </c>
      <c r="X23" s="52">
        <f>IF(Q23="OM",H23,0)</f>
        <v>0</v>
      </c>
      <c r="Y23" s="44"/>
      <c r="AI23" s="52">
        <f>SUM(Z24:Z31)</f>
        <v>0</v>
      </c>
      <c r="AJ23" s="52">
        <f>SUM(AA24:AA31)</f>
        <v>0</v>
      </c>
      <c r="AK23" s="52">
        <f>SUM(AB24:AB31)</f>
        <v>0</v>
      </c>
    </row>
    <row r="24" spans="1:32" ht="12.75">
      <c r="A24" s="9" t="s">
        <v>14</v>
      </c>
      <c r="B24" s="9"/>
      <c r="C24" s="9" t="s">
        <v>44</v>
      </c>
      <c r="D24" s="9" t="s">
        <v>79</v>
      </c>
      <c r="E24" s="9" t="s">
        <v>102</v>
      </c>
      <c r="F24" s="30">
        <v>228.1</v>
      </c>
      <c r="H24" s="30">
        <f aca="true" t="shared" si="0" ref="H24:H31">ROUND(F24*AE24,2)</f>
        <v>0</v>
      </c>
      <c r="I24" s="30">
        <f aca="true" t="shared" si="1" ref="I24:I31">J24-H24</f>
        <v>0</v>
      </c>
      <c r="J24" s="30">
        <f aca="true" t="shared" si="2" ref="J24:J31">ROUND(F24*G24,2)</f>
        <v>0</v>
      </c>
      <c r="K24" s="30">
        <v>0.03338</v>
      </c>
      <c r="L24" s="30">
        <f aca="true" t="shared" si="3" ref="L24:L31">F24*K24</f>
        <v>7.6139779999999995</v>
      </c>
      <c r="N24" s="50" t="s">
        <v>7</v>
      </c>
      <c r="O24" s="30">
        <f aca="true" t="shared" si="4" ref="O24:O31">IF(N24="5",I24,0)</f>
        <v>0</v>
      </c>
      <c r="Z24" s="30">
        <f aca="true" t="shared" si="5" ref="Z24:Z31">IF(AD24=0,J24,0)</f>
        <v>0</v>
      </c>
      <c r="AA24" s="30">
        <f aca="true" t="shared" si="6" ref="AA24:AA31">IF(AD24=15,J24,0)</f>
        <v>0</v>
      </c>
      <c r="AB24" s="30">
        <f aca="true" t="shared" si="7" ref="AB24:AB31">IF(AD24=21,J24,0)</f>
        <v>0</v>
      </c>
      <c r="AD24" s="30">
        <v>15</v>
      </c>
      <c r="AE24" s="30">
        <f>G24*0.00016479894528675</f>
        <v>0</v>
      </c>
      <c r="AF24" s="30">
        <f>G24*(1-0.00016479894528675)</f>
        <v>0</v>
      </c>
    </row>
    <row r="25" spans="1:32" ht="12.75">
      <c r="A25" s="9" t="s">
        <v>15</v>
      </c>
      <c r="B25" s="9"/>
      <c r="C25" s="9" t="s">
        <v>45</v>
      </c>
      <c r="D25" s="9" t="s">
        <v>80</v>
      </c>
      <c r="E25" s="9" t="s">
        <v>102</v>
      </c>
      <c r="F25" s="30">
        <v>228.1</v>
      </c>
      <c r="H25" s="30">
        <f t="shared" si="0"/>
        <v>0</v>
      </c>
      <c r="I25" s="30">
        <f t="shared" si="1"/>
        <v>0</v>
      </c>
      <c r="J25" s="30">
        <f t="shared" si="2"/>
        <v>0</v>
      </c>
      <c r="K25" s="30">
        <v>0.0008</v>
      </c>
      <c r="L25" s="30">
        <f t="shared" si="3"/>
        <v>0.18248</v>
      </c>
      <c r="N25" s="50" t="s">
        <v>7</v>
      </c>
      <c r="O25" s="30">
        <f t="shared" si="4"/>
        <v>0</v>
      </c>
      <c r="Z25" s="30">
        <f t="shared" si="5"/>
        <v>0</v>
      </c>
      <c r="AA25" s="30">
        <f t="shared" si="6"/>
        <v>0</v>
      </c>
      <c r="AB25" s="30">
        <f t="shared" si="7"/>
        <v>0</v>
      </c>
      <c r="AD25" s="30">
        <v>15</v>
      </c>
      <c r="AE25" s="30">
        <f>G25*0.941875825627477</f>
        <v>0</v>
      </c>
      <c r="AF25" s="30">
        <f>G25*(1-0.941875825627477)</f>
        <v>0</v>
      </c>
    </row>
    <row r="26" spans="1:32" ht="12.75">
      <c r="A26" s="9" t="s">
        <v>16</v>
      </c>
      <c r="B26" s="9"/>
      <c r="C26" s="9" t="s">
        <v>46</v>
      </c>
      <c r="D26" s="9" t="s">
        <v>81</v>
      </c>
      <c r="E26" s="9" t="s">
        <v>102</v>
      </c>
      <c r="F26" s="30">
        <v>228.1</v>
      </c>
      <c r="H26" s="30">
        <f t="shared" si="0"/>
        <v>0</v>
      </c>
      <c r="I26" s="30">
        <f t="shared" si="1"/>
        <v>0</v>
      </c>
      <c r="J26" s="30">
        <f t="shared" si="2"/>
        <v>0</v>
      </c>
      <c r="K26" s="30">
        <v>0</v>
      </c>
      <c r="L26" s="30">
        <f t="shared" si="3"/>
        <v>0</v>
      </c>
      <c r="N26" s="50" t="s">
        <v>7</v>
      </c>
      <c r="O26" s="30">
        <f t="shared" si="4"/>
        <v>0</v>
      </c>
      <c r="Z26" s="30">
        <f t="shared" si="5"/>
        <v>0</v>
      </c>
      <c r="AA26" s="30">
        <f t="shared" si="6"/>
        <v>0</v>
      </c>
      <c r="AB26" s="30">
        <f t="shared" si="7"/>
        <v>0</v>
      </c>
      <c r="AD26" s="30">
        <v>15</v>
      </c>
      <c r="AE26" s="30">
        <f>G26*0</f>
        <v>0</v>
      </c>
      <c r="AF26" s="30">
        <f>G26*(1-0)</f>
        <v>0</v>
      </c>
    </row>
    <row r="27" spans="1:32" ht="12.75">
      <c r="A27" s="9" t="s">
        <v>17</v>
      </c>
      <c r="B27" s="9"/>
      <c r="C27" s="9" t="s">
        <v>47</v>
      </c>
      <c r="D27" s="9" t="s">
        <v>82</v>
      </c>
      <c r="E27" s="9" t="s">
        <v>102</v>
      </c>
      <c r="F27" s="30">
        <v>18.47</v>
      </c>
      <c r="H27" s="30">
        <f t="shared" si="0"/>
        <v>0</v>
      </c>
      <c r="I27" s="30">
        <f t="shared" si="1"/>
        <v>0</v>
      </c>
      <c r="J27" s="30">
        <f t="shared" si="2"/>
        <v>0</v>
      </c>
      <c r="K27" s="30">
        <v>0.03459</v>
      </c>
      <c r="L27" s="30">
        <f t="shared" si="3"/>
        <v>0.6388773</v>
      </c>
      <c r="N27" s="50" t="s">
        <v>7</v>
      </c>
      <c r="O27" s="30">
        <f t="shared" si="4"/>
        <v>0</v>
      </c>
      <c r="Z27" s="30">
        <f t="shared" si="5"/>
        <v>0</v>
      </c>
      <c r="AA27" s="30">
        <f t="shared" si="6"/>
        <v>0</v>
      </c>
      <c r="AB27" s="30">
        <f t="shared" si="7"/>
        <v>0</v>
      </c>
      <c r="AD27" s="30">
        <v>15</v>
      </c>
      <c r="AE27" s="30">
        <f>G27*0.412670143747615</f>
        <v>0</v>
      </c>
      <c r="AF27" s="30">
        <f>G27*(1-0.412670143747615)</f>
        <v>0</v>
      </c>
    </row>
    <row r="28" spans="1:32" ht="12.75">
      <c r="A28" s="9" t="s">
        <v>18</v>
      </c>
      <c r="B28" s="9"/>
      <c r="C28" s="9" t="s">
        <v>48</v>
      </c>
      <c r="D28" s="9" t="s">
        <v>83</v>
      </c>
      <c r="E28" s="9" t="s">
        <v>102</v>
      </c>
      <c r="F28" s="30">
        <v>228.1</v>
      </c>
      <c r="H28" s="30">
        <f t="shared" si="0"/>
        <v>0</v>
      </c>
      <c r="I28" s="30">
        <f t="shared" si="1"/>
        <v>0</v>
      </c>
      <c r="J28" s="30">
        <f t="shared" si="2"/>
        <v>0</v>
      </c>
      <c r="K28" s="30">
        <v>0</v>
      </c>
      <c r="L28" s="30">
        <f t="shared" si="3"/>
        <v>0</v>
      </c>
      <c r="N28" s="50" t="s">
        <v>7</v>
      </c>
      <c r="O28" s="30">
        <f t="shared" si="4"/>
        <v>0</v>
      </c>
      <c r="Z28" s="30">
        <f t="shared" si="5"/>
        <v>0</v>
      </c>
      <c r="AA28" s="30">
        <f t="shared" si="6"/>
        <v>0</v>
      </c>
      <c r="AB28" s="30">
        <f t="shared" si="7"/>
        <v>0</v>
      </c>
      <c r="AD28" s="30">
        <v>15</v>
      </c>
      <c r="AE28" s="30">
        <f>G28*0</f>
        <v>0</v>
      </c>
      <c r="AF28" s="30">
        <f>G28*(1-0)</f>
        <v>0</v>
      </c>
    </row>
    <row r="29" spans="1:32" ht="12.75">
      <c r="A29" s="9" t="s">
        <v>19</v>
      </c>
      <c r="B29" s="9"/>
      <c r="C29" s="9" t="s">
        <v>49</v>
      </c>
      <c r="D29" s="9" t="s">
        <v>84</v>
      </c>
      <c r="E29" s="9" t="s">
        <v>102</v>
      </c>
      <c r="F29" s="30">
        <v>228.1</v>
      </c>
      <c r="H29" s="30">
        <f t="shared" si="0"/>
        <v>0</v>
      </c>
      <c r="I29" s="30">
        <f t="shared" si="1"/>
        <v>0</v>
      </c>
      <c r="J29" s="30">
        <f t="shared" si="2"/>
        <v>0</v>
      </c>
      <c r="K29" s="30">
        <v>0</v>
      </c>
      <c r="L29" s="30">
        <f t="shared" si="3"/>
        <v>0</v>
      </c>
      <c r="N29" s="50" t="s">
        <v>7</v>
      </c>
      <c r="O29" s="30">
        <f t="shared" si="4"/>
        <v>0</v>
      </c>
      <c r="Z29" s="30">
        <f t="shared" si="5"/>
        <v>0</v>
      </c>
      <c r="AA29" s="30">
        <f t="shared" si="6"/>
        <v>0</v>
      </c>
      <c r="AB29" s="30">
        <f t="shared" si="7"/>
        <v>0</v>
      </c>
      <c r="AD29" s="30">
        <v>15</v>
      </c>
      <c r="AE29" s="30">
        <f>G29*0</f>
        <v>0</v>
      </c>
      <c r="AF29" s="30">
        <f>G29*(1-0)</f>
        <v>0</v>
      </c>
    </row>
    <row r="30" spans="1:32" ht="12.75">
      <c r="A30" s="9" t="s">
        <v>20</v>
      </c>
      <c r="B30" s="9"/>
      <c r="C30" s="9" t="s">
        <v>50</v>
      </c>
      <c r="D30" s="9" t="s">
        <v>85</v>
      </c>
      <c r="E30" s="9" t="s">
        <v>102</v>
      </c>
      <c r="F30" s="30">
        <v>228.1</v>
      </c>
      <c r="H30" s="30">
        <f t="shared" si="0"/>
        <v>0</v>
      </c>
      <c r="I30" s="30">
        <f t="shared" si="1"/>
        <v>0</v>
      </c>
      <c r="J30" s="30">
        <f t="shared" si="2"/>
        <v>0</v>
      </c>
      <c r="K30" s="30">
        <v>0</v>
      </c>
      <c r="L30" s="30">
        <f t="shared" si="3"/>
        <v>0</v>
      </c>
      <c r="N30" s="50" t="s">
        <v>7</v>
      </c>
      <c r="O30" s="30">
        <f t="shared" si="4"/>
        <v>0</v>
      </c>
      <c r="Z30" s="30">
        <f t="shared" si="5"/>
        <v>0</v>
      </c>
      <c r="AA30" s="30">
        <f t="shared" si="6"/>
        <v>0</v>
      </c>
      <c r="AB30" s="30">
        <f t="shared" si="7"/>
        <v>0</v>
      </c>
      <c r="AD30" s="30">
        <v>15</v>
      </c>
      <c r="AE30" s="30">
        <f>G30*0</f>
        <v>0</v>
      </c>
      <c r="AF30" s="30">
        <f>G30*(1-0)</f>
        <v>0</v>
      </c>
    </row>
    <row r="31" spans="1:32" ht="12.75">
      <c r="A31" s="9" t="s">
        <v>21</v>
      </c>
      <c r="B31" s="9"/>
      <c r="C31" s="9" t="s">
        <v>51</v>
      </c>
      <c r="D31" s="9" t="s">
        <v>86</v>
      </c>
      <c r="E31" s="9" t="s">
        <v>105</v>
      </c>
      <c r="F31" s="30">
        <v>8.43534</v>
      </c>
      <c r="H31" s="30">
        <f t="shared" si="0"/>
        <v>0</v>
      </c>
      <c r="I31" s="30">
        <f t="shared" si="1"/>
        <v>0</v>
      </c>
      <c r="J31" s="30">
        <f t="shared" si="2"/>
        <v>0</v>
      </c>
      <c r="K31" s="30">
        <v>0</v>
      </c>
      <c r="L31" s="30">
        <f t="shared" si="3"/>
        <v>0</v>
      </c>
      <c r="N31" s="50" t="s">
        <v>11</v>
      </c>
      <c r="O31" s="30">
        <f t="shared" si="4"/>
        <v>0</v>
      </c>
      <c r="Z31" s="30">
        <f t="shared" si="5"/>
        <v>0</v>
      </c>
      <c r="AA31" s="30">
        <f t="shared" si="6"/>
        <v>0</v>
      </c>
      <c r="AB31" s="30">
        <f t="shared" si="7"/>
        <v>0</v>
      </c>
      <c r="AD31" s="30">
        <v>15</v>
      </c>
      <c r="AE31" s="30">
        <f>G31*0</f>
        <v>0</v>
      </c>
      <c r="AF31" s="30">
        <f>G31*(1-0)</f>
        <v>0</v>
      </c>
    </row>
    <row r="32" spans="1:37" ht="12.75">
      <c r="A32" s="10"/>
      <c r="B32" s="10"/>
      <c r="C32" s="20" t="s">
        <v>52</v>
      </c>
      <c r="D32" s="25" t="s">
        <v>87</v>
      </c>
      <c r="E32" s="28"/>
      <c r="F32" s="28"/>
      <c r="G32" s="28"/>
      <c r="H32" s="52">
        <f>SUM(H33:H33)</f>
        <v>0</v>
      </c>
      <c r="I32" s="52">
        <f>SUM(I33:I33)</f>
        <v>0</v>
      </c>
      <c r="J32" s="52">
        <f>H32+I32</f>
        <v>0</v>
      </c>
      <c r="K32" s="44"/>
      <c r="L32" s="52">
        <f>SUM(L33:L33)</f>
        <v>0.0001902</v>
      </c>
      <c r="P32" s="52">
        <f>IF(Q32="PR",J32,SUM(O33:O33))</f>
        <v>0</v>
      </c>
      <c r="Q32" s="44" t="s">
        <v>125</v>
      </c>
      <c r="R32" s="52">
        <f>IF(Q32="HS",H32,0)</f>
        <v>0</v>
      </c>
      <c r="S32" s="52">
        <f>IF(Q32="HS",I32-P32,0)</f>
        <v>0</v>
      </c>
      <c r="T32" s="52">
        <f>IF(Q32="PS",H32,0)</f>
        <v>0</v>
      </c>
      <c r="U32" s="52">
        <f>IF(Q32="PS",I32-P32,0)</f>
        <v>0</v>
      </c>
      <c r="V32" s="52">
        <f>IF(Q32="MP",H32,0)</f>
        <v>0</v>
      </c>
      <c r="W32" s="52">
        <f>IF(Q32="MP",I32-P32,0)</f>
        <v>0</v>
      </c>
      <c r="X32" s="52">
        <f>IF(Q32="OM",H32,0)</f>
        <v>0</v>
      </c>
      <c r="Y32" s="44"/>
      <c r="AI32" s="52">
        <f>SUM(Z33:Z33)</f>
        <v>0</v>
      </c>
      <c r="AJ32" s="52">
        <f>SUM(AA33:AA33)</f>
        <v>0</v>
      </c>
      <c r="AK32" s="52">
        <f>SUM(AB33:AB33)</f>
        <v>0</v>
      </c>
    </row>
    <row r="33" spans="1:32" ht="12.75">
      <c r="A33" s="9" t="s">
        <v>22</v>
      </c>
      <c r="B33" s="9"/>
      <c r="C33" s="9" t="s">
        <v>53</v>
      </c>
      <c r="D33" s="9" t="s">
        <v>88</v>
      </c>
      <c r="E33" s="9" t="s">
        <v>102</v>
      </c>
      <c r="F33" s="30">
        <v>6.34</v>
      </c>
      <c r="H33" s="30">
        <f>ROUND(F33*AE33,2)</f>
        <v>0</v>
      </c>
      <c r="I33" s="30">
        <f>J33-H33</f>
        <v>0</v>
      </c>
      <c r="J33" s="30">
        <f>ROUND(F33*G33,2)</f>
        <v>0</v>
      </c>
      <c r="K33" s="30">
        <v>3E-05</v>
      </c>
      <c r="L33" s="30">
        <f>F33*K33</f>
        <v>0.0001902</v>
      </c>
      <c r="N33" s="50" t="s">
        <v>7</v>
      </c>
      <c r="O33" s="30">
        <f>IF(N33="5",I33,0)</f>
        <v>0</v>
      </c>
      <c r="Z33" s="30">
        <f>IF(AD33=0,J33,0)</f>
        <v>0</v>
      </c>
      <c r="AA33" s="30">
        <f>IF(AD33=15,J33,0)</f>
        <v>0</v>
      </c>
      <c r="AB33" s="30">
        <f>IF(AD33=21,J33,0)</f>
        <v>0</v>
      </c>
      <c r="AD33" s="30">
        <v>15</v>
      </c>
      <c r="AE33" s="30">
        <f>G33*0.0254055708601163</f>
        <v>0</v>
      </c>
      <c r="AF33" s="30">
        <f>G33*(1-0.0254055708601163)</f>
        <v>0</v>
      </c>
    </row>
    <row r="34" spans="1:37" ht="12.75">
      <c r="A34" s="10"/>
      <c r="B34" s="10"/>
      <c r="C34" s="20" t="s">
        <v>54</v>
      </c>
      <c r="D34" s="25" t="s">
        <v>89</v>
      </c>
      <c r="E34" s="28"/>
      <c r="F34" s="28"/>
      <c r="G34" s="28"/>
      <c r="H34" s="52">
        <f>SUM(H35:H41)</f>
        <v>0</v>
      </c>
      <c r="I34" s="52">
        <f>SUM(I35:I41)</f>
        <v>0</v>
      </c>
      <c r="J34" s="52">
        <f>H34+I34</f>
        <v>0</v>
      </c>
      <c r="K34" s="44"/>
      <c r="L34" s="52">
        <f>SUM(L35:L41)</f>
        <v>8.14722</v>
      </c>
      <c r="P34" s="52">
        <f>IF(Q34="PR",J34,SUM(O35:O41))</f>
        <v>0</v>
      </c>
      <c r="Q34" s="44" t="s">
        <v>125</v>
      </c>
      <c r="R34" s="52">
        <f>IF(Q34="HS",H34,0)</f>
        <v>0</v>
      </c>
      <c r="S34" s="52">
        <f>IF(Q34="HS",I34-P34,0)</f>
        <v>0</v>
      </c>
      <c r="T34" s="52">
        <f>IF(Q34="PS",H34,0)</f>
        <v>0</v>
      </c>
      <c r="U34" s="52">
        <f>IF(Q34="PS",I34-P34,0)</f>
        <v>0</v>
      </c>
      <c r="V34" s="52">
        <f>IF(Q34="MP",H34,0)</f>
        <v>0</v>
      </c>
      <c r="W34" s="52">
        <f>IF(Q34="MP",I34-P34,0)</f>
        <v>0</v>
      </c>
      <c r="X34" s="52">
        <f>IF(Q34="OM",H34,0)</f>
        <v>0</v>
      </c>
      <c r="Y34" s="44"/>
      <c r="AI34" s="52">
        <f>SUM(Z35:Z41)</f>
        <v>0</v>
      </c>
      <c r="AJ34" s="52">
        <f>SUM(AA35:AA41)</f>
        <v>0</v>
      </c>
      <c r="AK34" s="52">
        <f>SUM(AB35:AB41)</f>
        <v>0</v>
      </c>
    </row>
    <row r="35" spans="1:32" ht="12.75">
      <c r="A35" s="9" t="s">
        <v>23</v>
      </c>
      <c r="B35" s="9"/>
      <c r="C35" s="9" t="s">
        <v>55</v>
      </c>
      <c r="D35" s="9" t="s">
        <v>90</v>
      </c>
      <c r="E35" s="9" t="s">
        <v>102</v>
      </c>
      <c r="F35" s="30">
        <v>220.06</v>
      </c>
      <c r="H35" s="30">
        <f aca="true" t="shared" si="8" ref="H35:H41">ROUND(F35*AE35,2)</f>
        <v>0</v>
      </c>
      <c r="I35" s="30">
        <f aca="true" t="shared" si="9" ref="I35:I41">J35-H35</f>
        <v>0</v>
      </c>
      <c r="J35" s="30">
        <f aca="true" t="shared" si="10" ref="J35:J41">ROUND(F35*G35,2)</f>
        <v>0</v>
      </c>
      <c r="K35" s="30">
        <v>0.037</v>
      </c>
      <c r="L35" s="30">
        <f aca="true" t="shared" si="11" ref="L35:L41">F35*K35</f>
        <v>8.14222</v>
      </c>
      <c r="N35" s="50" t="s">
        <v>7</v>
      </c>
      <c r="O35" s="30">
        <f aca="true" t="shared" si="12" ref="O35:O41">IF(N35="5",I35,0)</f>
        <v>0</v>
      </c>
      <c r="Z35" s="30">
        <f aca="true" t="shared" si="13" ref="Z35:Z41">IF(AD35=0,J35,0)</f>
        <v>0</v>
      </c>
      <c r="AA35" s="30">
        <f aca="true" t="shared" si="14" ref="AA35:AA41">IF(AD35=15,J35,0)</f>
        <v>0</v>
      </c>
      <c r="AB35" s="30">
        <f aca="true" t="shared" si="15" ref="AB35:AB41">IF(AD35=21,J35,0)</f>
        <v>0</v>
      </c>
      <c r="AD35" s="30">
        <v>15</v>
      </c>
      <c r="AE35" s="30">
        <f aca="true" t="shared" si="16" ref="AE35:AE41">G35*0</f>
        <v>0</v>
      </c>
      <c r="AF35" s="30">
        <f aca="true" t="shared" si="17" ref="AF35:AF41">G35*(1-0)</f>
        <v>0</v>
      </c>
    </row>
    <row r="36" spans="1:32" ht="12.75">
      <c r="A36" s="9" t="s">
        <v>24</v>
      </c>
      <c r="B36" s="9"/>
      <c r="C36" s="9" t="s">
        <v>56</v>
      </c>
      <c r="D36" s="9" t="s">
        <v>91</v>
      </c>
      <c r="E36" s="9" t="s">
        <v>106</v>
      </c>
      <c r="F36" s="30">
        <v>5</v>
      </c>
      <c r="H36" s="30">
        <f t="shared" si="8"/>
        <v>0</v>
      </c>
      <c r="I36" s="30">
        <f t="shared" si="9"/>
        <v>0</v>
      </c>
      <c r="J36" s="30">
        <f t="shared" si="10"/>
        <v>0</v>
      </c>
      <c r="K36" s="30">
        <v>0.001</v>
      </c>
      <c r="L36" s="30">
        <f t="shared" si="11"/>
        <v>0.005</v>
      </c>
      <c r="N36" s="50" t="s">
        <v>7</v>
      </c>
      <c r="O36" s="30">
        <f t="shared" si="12"/>
        <v>0</v>
      </c>
      <c r="Z36" s="30">
        <f t="shared" si="13"/>
        <v>0</v>
      </c>
      <c r="AA36" s="30">
        <f t="shared" si="14"/>
        <v>0</v>
      </c>
      <c r="AB36" s="30">
        <f t="shared" si="15"/>
        <v>0</v>
      </c>
      <c r="AD36" s="30">
        <v>15</v>
      </c>
      <c r="AE36" s="30">
        <f t="shared" si="16"/>
        <v>0</v>
      </c>
      <c r="AF36" s="30">
        <f t="shared" si="17"/>
        <v>0</v>
      </c>
    </row>
    <row r="37" spans="1:32" ht="12.75">
      <c r="A37" s="9" t="s">
        <v>25</v>
      </c>
      <c r="B37" s="9"/>
      <c r="C37" s="9" t="s">
        <v>57</v>
      </c>
      <c r="D37" s="9" t="s">
        <v>92</v>
      </c>
      <c r="E37" s="9" t="s">
        <v>105</v>
      </c>
      <c r="F37" s="30">
        <v>8.14722</v>
      </c>
      <c r="H37" s="30">
        <f t="shared" si="8"/>
        <v>0</v>
      </c>
      <c r="I37" s="30">
        <f t="shared" si="9"/>
        <v>0</v>
      </c>
      <c r="J37" s="30">
        <f t="shared" si="10"/>
        <v>0</v>
      </c>
      <c r="K37" s="30">
        <v>0</v>
      </c>
      <c r="L37" s="30">
        <f t="shared" si="11"/>
        <v>0</v>
      </c>
      <c r="N37" s="50" t="s">
        <v>11</v>
      </c>
      <c r="O37" s="30">
        <f t="shared" si="12"/>
        <v>0</v>
      </c>
      <c r="Z37" s="30">
        <f t="shared" si="13"/>
        <v>0</v>
      </c>
      <c r="AA37" s="30">
        <f t="shared" si="14"/>
        <v>0</v>
      </c>
      <c r="AB37" s="30">
        <f t="shared" si="15"/>
        <v>0</v>
      </c>
      <c r="AD37" s="30">
        <v>15</v>
      </c>
      <c r="AE37" s="30">
        <f t="shared" si="16"/>
        <v>0</v>
      </c>
      <c r="AF37" s="30">
        <f t="shared" si="17"/>
        <v>0</v>
      </c>
    </row>
    <row r="38" spans="1:32" ht="12.75">
      <c r="A38" s="9" t="s">
        <v>26</v>
      </c>
      <c r="B38" s="9"/>
      <c r="C38" s="9" t="s">
        <v>58</v>
      </c>
      <c r="D38" s="9" t="s">
        <v>93</v>
      </c>
      <c r="E38" s="9" t="s">
        <v>105</v>
      </c>
      <c r="F38" s="30">
        <v>8.14722</v>
      </c>
      <c r="H38" s="30">
        <f t="shared" si="8"/>
        <v>0</v>
      </c>
      <c r="I38" s="30">
        <f t="shared" si="9"/>
        <v>0</v>
      </c>
      <c r="J38" s="30">
        <f t="shared" si="10"/>
        <v>0</v>
      </c>
      <c r="K38" s="30">
        <v>0</v>
      </c>
      <c r="L38" s="30">
        <f t="shared" si="11"/>
        <v>0</v>
      </c>
      <c r="N38" s="50" t="s">
        <v>11</v>
      </c>
      <c r="O38" s="30">
        <f t="shared" si="12"/>
        <v>0</v>
      </c>
      <c r="Z38" s="30">
        <f t="shared" si="13"/>
        <v>0</v>
      </c>
      <c r="AA38" s="30">
        <f t="shared" si="14"/>
        <v>0</v>
      </c>
      <c r="AB38" s="30">
        <f t="shared" si="15"/>
        <v>0</v>
      </c>
      <c r="AD38" s="30">
        <v>15</v>
      </c>
      <c r="AE38" s="30">
        <f t="shared" si="16"/>
        <v>0</v>
      </c>
      <c r="AF38" s="30">
        <f t="shared" si="17"/>
        <v>0</v>
      </c>
    </row>
    <row r="39" spans="1:32" ht="12.75">
      <c r="A39" s="9" t="s">
        <v>27</v>
      </c>
      <c r="B39" s="9"/>
      <c r="C39" s="9" t="s">
        <v>59</v>
      </c>
      <c r="D39" s="9" t="s">
        <v>94</v>
      </c>
      <c r="E39" s="9" t="s">
        <v>105</v>
      </c>
      <c r="F39" s="30">
        <v>81.4722</v>
      </c>
      <c r="H39" s="30">
        <f t="shared" si="8"/>
        <v>0</v>
      </c>
      <c r="I39" s="30">
        <f t="shared" si="9"/>
        <v>0</v>
      </c>
      <c r="J39" s="30">
        <f t="shared" si="10"/>
        <v>0</v>
      </c>
      <c r="K39" s="30">
        <v>0</v>
      </c>
      <c r="L39" s="30">
        <f t="shared" si="11"/>
        <v>0</v>
      </c>
      <c r="N39" s="50" t="s">
        <v>11</v>
      </c>
      <c r="O39" s="30">
        <f t="shared" si="12"/>
        <v>0</v>
      </c>
      <c r="Z39" s="30">
        <f t="shared" si="13"/>
        <v>0</v>
      </c>
      <c r="AA39" s="30">
        <f t="shared" si="14"/>
        <v>0</v>
      </c>
      <c r="AB39" s="30">
        <f t="shared" si="15"/>
        <v>0</v>
      </c>
      <c r="AD39" s="30">
        <v>15</v>
      </c>
      <c r="AE39" s="30">
        <f t="shared" si="16"/>
        <v>0</v>
      </c>
      <c r="AF39" s="30">
        <f t="shared" si="17"/>
        <v>0</v>
      </c>
    </row>
    <row r="40" spans="1:32" ht="12.75">
      <c r="A40" s="9" t="s">
        <v>28</v>
      </c>
      <c r="B40" s="9"/>
      <c r="C40" s="9" t="s">
        <v>60</v>
      </c>
      <c r="D40" s="9" t="s">
        <v>95</v>
      </c>
      <c r="E40" s="9" t="s">
        <v>105</v>
      </c>
      <c r="F40" s="30">
        <v>8.14722</v>
      </c>
      <c r="H40" s="30">
        <f t="shared" si="8"/>
        <v>0</v>
      </c>
      <c r="I40" s="30">
        <f t="shared" si="9"/>
        <v>0</v>
      </c>
      <c r="J40" s="30">
        <f t="shared" si="10"/>
        <v>0</v>
      </c>
      <c r="K40" s="30">
        <v>0</v>
      </c>
      <c r="L40" s="30">
        <f t="shared" si="11"/>
        <v>0</v>
      </c>
      <c r="N40" s="50" t="s">
        <v>11</v>
      </c>
      <c r="O40" s="30">
        <f t="shared" si="12"/>
        <v>0</v>
      </c>
      <c r="Z40" s="30">
        <f t="shared" si="13"/>
        <v>0</v>
      </c>
      <c r="AA40" s="30">
        <f t="shared" si="14"/>
        <v>0</v>
      </c>
      <c r="AB40" s="30">
        <f t="shared" si="15"/>
        <v>0</v>
      </c>
      <c r="AD40" s="30">
        <v>15</v>
      </c>
      <c r="AE40" s="30">
        <f t="shared" si="16"/>
        <v>0</v>
      </c>
      <c r="AF40" s="30">
        <f t="shared" si="17"/>
        <v>0</v>
      </c>
    </row>
    <row r="41" spans="1:32" ht="12.75">
      <c r="A41" s="11" t="s">
        <v>29</v>
      </c>
      <c r="B41" s="11"/>
      <c r="C41" s="11" t="s">
        <v>61</v>
      </c>
      <c r="D41" s="11" t="s">
        <v>96</v>
      </c>
      <c r="E41" s="11" t="s">
        <v>105</v>
      </c>
      <c r="F41" s="31">
        <v>8.14722</v>
      </c>
      <c r="G41" s="35"/>
      <c r="H41" s="31">
        <f t="shared" si="8"/>
        <v>0</v>
      </c>
      <c r="I41" s="31">
        <f t="shared" si="9"/>
        <v>0</v>
      </c>
      <c r="J41" s="31">
        <f t="shared" si="10"/>
        <v>0</v>
      </c>
      <c r="K41" s="31">
        <v>0</v>
      </c>
      <c r="L41" s="31">
        <f t="shared" si="11"/>
        <v>0</v>
      </c>
      <c r="N41" s="50" t="s">
        <v>11</v>
      </c>
      <c r="O41" s="30">
        <f t="shared" si="12"/>
        <v>0</v>
      </c>
      <c r="Z41" s="30">
        <f t="shared" si="13"/>
        <v>0</v>
      </c>
      <c r="AA41" s="30">
        <f t="shared" si="14"/>
        <v>0</v>
      </c>
      <c r="AB41" s="30">
        <f t="shared" si="15"/>
        <v>0</v>
      </c>
      <c r="AD41" s="30">
        <v>15</v>
      </c>
      <c r="AE41" s="30">
        <f t="shared" si="16"/>
        <v>0</v>
      </c>
      <c r="AF41" s="30">
        <f t="shared" si="17"/>
        <v>0</v>
      </c>
    </row>
    <row r="42" spans="1:28" ht="12.75">
      <c r="A42" s="12"/>
      <c r="B42" s="12"/>
      <c r="C42" s="12"/>
      <c r="D42" s="12"/>
      <c r="E42" s="12"/>
      <c r="F42" s="12"/>
      <c r="G42" s="12"/>
      <c r="H42" s="21" t="s">
        <v>112</v>
      </c>
      <c r="I42" s="40"/>
      <c r="J42" s="53">
        <f>J12+J16+J19+J21+J23+J32+J34</f>
        <v>0</v>
      </c>
      <c r="K42" s="12"/>
      <c r="L42" s="12"/>
      <c r="Z42" s="54">
        <f>SUM(Z13:Z41)</f>
        <v>0</v>
      </c>
      <c r="AA42" s="54">
        <f>SUM(AA13:AA41)</f>
        <v>0</v>
      </c>
      <c r="AB42" s="54">
        <f>SUM(AB13:AB41)</f>
        <v>0</v>
      </c>
    </row>
  </sheetData>
  <sheetProtection/>
  <mergeCells count="35">
    <mergeCell ref="D23:G23"/>
    <mergeCell ref="D32:G32"/>
    <mergeCell ref="D34:G34"/>
    <mergeCell ref="H42:I42"/>
    <mergeCell ref="H10:J10"/>
    <mergeCell ref="K10:L10"/>
    <mergeCell ref="D12:G12"/>
    <mergeCell ref="D16:G16"/>
    <mergeCell ref="D19:G19"/>
    <mergeCell ref="D21:G21"/>
    <mergeCell ref="I2:I3"/>
    <mergeCell ref="I4:I5"/>
    <mergeCell ref="I6:I7"/>
    <mergeCell ref="I8:I9"/>
    <mergeCell ref="J2:L3"/>
    <mergeCell ref="J4:L5"/>
    <mergeCell ref="J6:L7"/>
    <mergeCell ref="J8:L9"/>
    <mergeCell ref="E4:F5"/>
    <mergeCell ref="E6:F7"/>
    <mergeCell ref="E8:F9"/>
    <mergeCell ref="G2:H3"/>
    <mergeCell ref="G4:H5"/>
    <mergeCell ref="G6:H7"/>
    <mergeCell ref="G8:H9"/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2.140625" style="0" hidden="1" customWidth="1"/>
    <col min="10" max="16384" width="11.421875" style="0" customWidth="1"/>
  </cols>
  <sheetData>
    <row r="1" spans="1:7" ht="21.75" customHeight="1">
      <c r="A1" s="1" t="s">
        <v>134</v>
      </c>
      <c r="B1" s="13"/>
      <c r="C1" s="13"/>
      <c r="D1" s="13"/>
      <c r="E1" s="13"/>
      <c r="F1" s="13"/>
      <c r="G1" s="35"/>
    </row>
    <row r="2" spans="1:8" ht="12.75">
      <c r="A2" s="2" t="s">
        <v>1</v>
      </c>
      <c r="B2" s="21" t="s">
        <v>62</v>
      </c>
      <c r="C2" s="40"/>
      <c r="D2" s="26" t="s">
        <v>113</v>
      </c>
      <c r="E2" s="26" t="s">
        <v>118</v>
      </c>
      <c r="F2" s="14"/>
      <c r="G2" s="45"/>
      <c r="H2" s="48"/>
    </row>
    <row r="3" spans="1:8" ht="12.75">
      <c r="A3" s="3"/>
      <c r="B3" s="22"/>
      <c r="C3" s="22"/>
      <c r="D3" s="15"/>
      <c r="E3" s="15"/>
      <c r="F3" s="15"/>
      <c r="G3" s="46"/>
      <c r="H3" s="48"/>
    </row>
    <row r="4" spans="1:8" ht="12.75">
      <c r="A4" s="4" t="s">
        <v>2</v>
      </c>
      <c r="B4" s="23" t="s">
        <v>63</v>
      </c>
      <c r="C4" s="15"/>
      <c r="D4" s="23" t="s">
        <v>114</v>
      </c>
      <c r="E4" s="23" t="s">
        <v>119</v>
      </c>
      <c r="F4" s="15"/>
      <c r="G4" s="46"/>
      <c r="H4" s="48"/>
    </row>
    <row r="5" spans="1:8" ht="12.75">
      <c r="A5" s="3"/>
      <c r="B5" s="15"/>
      <c r="C5" s="15"/>
      <c r="D5" s="15"/>
      <c r="E5" s="15"/>
      <c r="F5" s="15"/>
      <c r="G5" s="46"/>
      <c r="H5" s="48"/>
    </row>
    <row r="6" spans="1:8" ht="12.75">
      <c r="A6" s="4" t="s">
        <v>3</v>
      </c>
      <c r="B6" s="23" t="s">
        <v>64</v>
      </c>
      <c r="C6" s="15"/>
      <c r="D6" s="23" t="s">
        <v>115</v>
      </c>
      <c r="E6" s="23"/>
      <c r="F6" s="15"/>
      <c r="G6" s="46"/>
      <c r="H6" s="48"/>
    </row>
    <row r="7" spans="1:8" ht="12.75">
      <c r="A7" s="3"/>
      <c r="B7" s="15"/>
      <c r="C7" s="15"/>
      <c r="D7" s="15"/>
      <c r="E7" s="15"/>
      <c r="F7" s="15"/>
      <c r="G7" s="46"/>
      <c r="H7" s="48"/>
    </row>
    <row r="8" spans="1:8" ht="12.75">
      <c r="A8" s="4" t="s">
        <v>116</v>
      </c>
      <c r="B8" s="23" t="s">
        <v>120</v>
      </c>
      <c r="C8" s="15"/>
      <c r="D8" s="23" t="s">
        <v>100</v>
      </c>
      <c r="E8" s="32">
        <v>43511</v>
      </c>
      <c r="F8" s="15"/>
      <c r="G8" s="46"/>
      <c r="H8" s="48"/>
    </row>
    <row r="9" spans="1:8" ht="12.75">
      <c r="A9" s="5"/>
      <c r="B9" s="16"/>
      <c r="C9" s="16"/>
      <c r="D9" s="16"/>
      <c r="E9" s="16"/>
      <c r="F9" s="16"/>
      <c r="G9" s="47"/>
      <c r="H9" s="48"/>
    </row>
    <row r="10" spans="1:8" ht="12.75">
      <c r="A10" s="55" t="s">
        <v>30</v>
      </c>
      <c r="B10" s="57" t="s">
        <v>31</v>
      </c>
      <c r="C10" s="58" t="s">
        <v>66</v>
      </c>
      <c r="D10" s="59" t="s">
        <v>135</v>
      </c>
      <c r="E10" s="59" t="s">
        <v>136</v>
      </c>
      <c r="F10" s="59" t="s">
        <v>137</v>
      </c>
      <c r="G10" s="62" t="s">
        <v>138</v>
      </c>
      <c r="H10" s="49"/>
    </row>
    <row r="11" spans="1:9" ht="12.75">
      <c r="A11" s="56"/>
      <c r="B11" s="56" t="s">
        <v>32</v>
      </c>
      <c r="C11" s="56" t="s">
        <v>67</v>
      </c>
      <c r="D11" s="60"/>
      <c r="E11" s="60"/>
      <c r="F11" s="63">
        <f aca="true" t="shared" si="0" ref="F11:F17">D11+E11</f>
        <v>0</v>
      </c>
      <c r="G11" s="63">
        <v>14.88746</v>
      </c>
      <c r="H11" s="30" t="s">
        <v>139</v>
      </c>
      <c r="I11" s="30">
        <f aca="true" t="shared" si="1" ref="I11:I17">IF(H11="T",0,F11)</f>
        <v>0</v>
      </c>
    </row>
    <row r="12" spans="1:9" ht="12.75">
      <c r="A12" s="9"/>
      <c r="B12" s="9" t="s">
        <v>36</v>
      </c>
      <c r="C12" s="9" t="s">
        <v>71</v>
      </c>
      <c r="F12" s="30">
        <f t="shared" si="0"/>
        <v>0</v>
      </c>
      <c r="G12" s="30">
        <v>0.00606</v>
      </c>
      <c r="H12" s="30" t="s">
        <v>139</v>
      </c>
      <c r="I12" s="30">
        <f t="shared" si="1"/>
        <v>0</v>
      </c>
    </row>
    <row r="13" spans="1:9" ht="12.75">
      <c r="A13" s="9"/>
      <c r="B13" s="9" t="s">
        <v>39</v>
      </c>
      <c r="C13" s="9" t="s">
        <v>74</v>
      </c>
      <c r="F13" s="30">
        <f t="shared" si="0"/>
        <v>0</v>
      </c>
      <c r="G13" s="30">
        <v>0.00076</v>
      </c>
      <c r="H13" s="30" t="s">
        <v>139</v>
      </c>
      <c r="I13" s="30">
        <f t="shared" si="1"/>
        <v>0</v>
      </c>
    </row>
    <row r="14" spans="1:9" ht="12.75">
      <c r="A14" s="9"/>
      <c r="B14" s="9" t="s">
        <v>41</v>
      </c>
      <c r="C14" s="9" t="s">
        <v>76</v>
      </c>
      <c r="F14" s="30">
        <f t="shared" si="0"/>
        <v>0</v>
      </c>
      <c r="G14" s="30">
        <v>0</v>
      </c>
      <c r="H14" s="30" t="s">
        <v>139</v>
      </c>
      <c r="I14" s="30">
        <f t="shared" si="1"/>
        <v>0</v>
      </c>
    </row>
    <row r="15" spans="1:9" ht="12.75">
      <c r="A15" s="9"/>
      <c r="B15" s="9" t="s">
        <v>43</v>
      </c>
      <c r="C15" s="9" t="s">
        <v>78</v>
      </c>
      <c r="F15" s="30">
        <f t="shared" si="0"/>
        <v>0</v>
      </c>
      <c r="G15" s="30">
        <v>8.43534</v>
      </c>
      <c r="H15" s="30" t="s">
        <v>139</v>
      </c>
      <c r="I15" s="30">
        <f t="shared" si="1"/>
        <v>0</v>
      </c>
    </row>
    <row r="16" spans="1:9" ht="12.75">
      <c r="A16" s="9"/>
      <c r="B16" s="9" t="s">
        <v>52</v>
      </c>
      <c r="C16" s="9" t="s">
        <v>87</v>
      </c>
      <c r="F16" s="30">
        <f t="shared" si="0"/>
        <v>0</v>
      </c>
      <c r="G16" s="30">
        <v>0.00019</v>
      </c>
      <c r="H16" s="30" t="s">
        <v>139</v>
      </c>
      <c r="I16" s="30">
        <f t="shared" si="1"/>
        <v>0</v>
      </c>
    </row>
    <row r="17" spans="1:9" ht="12.75">
      <c r="A17" s="9"/>
      <c r="B17" s="9" t="s">
        <v>54</v>
      </c>
      <c r="C17" s="9" t="s">
        <v>89</v>
      </c>
      <c r="F17" s="30">
        <f t="shared" si="0"/>
        <v>0</v>
      </c>
      <c r="G17" s="30">
        <v>8.14722</v>
      </c>
      <c r="H17" s="30" t="s">
        <v>139</v>
      </c>
      <c r="I17" s="30">
        <f t="shared" si="1"/>
        <v>0</v>
      </c>
    </row>
    <row r="19" spans="5:6" ht="12.75">
      <c r="E19" s="61" t="s">
        <v>112</v>
      </c>
      <c r="F19" s="54">
        <f>SUM(I11:I17)</f>
        <v>0</v>
      </c>
    </row>
  </sheetData>
  <sheetProtection/>
  <mergeCells count="17">
    <mergeCell ref="D4:D5"/>
    <mergeCell ref="D6:D7"/>
    <mergeCell ref="D8:D9"/>
    <mergeCell ref="E2:G3"/>
    <mergeCell ref="E4:G5"/>
    <mergeCell ref="E6:G7"/>
    <mergeCell ref="E8:G9"/>
    <mergeCell ref="A1:F1"/>
    <mergeCell ref="A2:A3"/>
    <mergeCell ref="A4:A5"/>
    <mergeCell ref="A6:A7"/>
    <mergeCell ref="A8:A9"/>
    <mergeCell ref="B2:C3"/>
    <mergeCell ref="B4:C5"/>
    <mergeCell ref="B6:C7"/>
    <mergeCell ref="B8:C9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11.421875" style="0" customWidth="1"/>
    <col min="8" max="8" width="11.8515625" style="0" customWidth="1"/>
    <col min="9" max="9" width="22.421875" style="0" customWidth="1"/>
    <col min="10" max="16384" width="11.421875" style="0" customWidth="1"/>
  </cols>
  <sheetData>
    <row r="1" spans="1:9" ht="28.5" customHeight="1">
      <c r="A1" s="64" t="s">
        <v>140</v>
      </c>
      <c r="B1" s="77"/>
      <c r="C1" s="77"/>
      <c r="D1" s="77"/>
      <c r="E1" s="77"/>
      <c r="F1" s="77"/>
      <c r="G1" s="77"/>
      <c r="H1" s="77"/>
      <c r="I1" s="77"/>
    </row>
    <row r="2" spans="1:10" ht="12.75">
      <c r="A2" s="2" t="s">
        <v>1</v>
      </c>
      <c r="B2" s="14"/>
      <c r="C2" s="21" t="s">
        <v>62</v>
      </c>
      <c r="D2" s="40"/>
      <c r="E2" s="26" t="s">
        <v>113</v>
      </c>
      <c r="F2" s="26" t="s">
        <v>118</v>
      </c>
      <c r="G2" s="14"/>
      <c r="H2" s="26" t="s">
        <v>176</v>
      </c>
      <c r="I2" s="97"/>
      <c r="J2" s="48"/>
    </row>
    <row r="3" spans="1:10" ht="12.75">
      <c r="A3" s="3"/>
      <c r="B3" s="15"/>
      <c r="C3" s="22"/>
      <c r="D3" s="22"/>
      <c r="E3" s="15"/>
      <c r="F3" s="15"/>
      <c r="G3" s="15"/>
      <c r="H3" s="15"/>
      <c r="I3" s="46"/>
      <c r="J3" s="48"/>
    </row>
    <row r="4" spans="1:10" ht="12.75">
      <c r="A4" s="4" t="s">
        <v>2</v>
      </c>
      <c r="B4" s="15"/>
      <c r="C4" s="23" t="s">
        <v>63</v>
      </c>
      <c r="D4" s="15"/>
      <c r="E4" s="23" t="s">
        <v>114</v>
      </c>
      <c r="F4" s="23" t="s">
        <v>119</v>
      </c>
      <c r="G4" s="15"/>
      <c r="H4" s="23" t="s">
        <v>176</v>
      </c>
      <c r="I4" s="98" t="s">
        <v>180</v>
      </c>
      <c r="J4" s="48"/>
    </row>
    <row r="5" spans="1:10" ht="12.75">
      <c r="A5" s="3"/>
      <c r="B5" s="15"/>
      <c r="C5" s="15"/>
      <c r="D5" s="15"/>
      <c r="E5" s="15"/>
      <c r="F5" s="15"/>
      <c r="G5" s="15"/>
      <c r="H5" s="15"/>
      <c r="I5" s="46"/>
      <c r="J5" s="48"/>
    </row>
    <row r="6" spans="1:10" ht="12.75">
      <c r="A6" s="4" t="s">
        <v>3</v>
      </c>
      <c r="B6" s="15"/>
      <c r="C6" s="23" t="s">
        <v>64</v>
      </c>
      <c r="D6" s="15"/>
      <c r="E6" s="23" t="s">
        <v>115</v>
      </c>
      <c r="F6" s="23"/>
      <c r="G6" s="15"/>
      <c r="H6" s="23" t="s">
        <v>176</v>
      </c>
      <c r="I6" s="98"/>
      <c r="J6" s="48"/>
    </row>
    <row r="7" spans="1:10" ht="12.75">
      <c r="A7" s="3"/>
      <c r="B7" s="15"/>
      <c r="C7" s="15"/>
      <c r="D7" s="15"/>
      <c r="E7" s="15"/>
      <c r="F7" s="15"/>
      <c r="G7" s="15"/>
      <c r="H7" s="15"/>
      <c r="I7" s="46"/>
      <c r="J7" s="48"/>
    </row>
    <row r="8" spans="1:10" ht="12.75">
      <c r="A8" s="4" t="s">
        <v>98</v>
      </c>
      <c r="B8" s="15"/>
      <c r="C8" s="32">
        <v>43511</v>
      </c>
      <c r="D8" s="15"/>
      <c r="E8" s="23" t="s">
        <v>99</v>
      </c>
      <c r="F8" s="15"/>
      <c r="G8" s="15"/>
      <c r="H8" s="23" t="s">
        <v>177</v>
      </c>
      <c r="I8" s="98" t="s">
        <v>29</v>
      </c>
      <c r="J8" s="48"/>
    </row>
    <row r="9" spans="1:10" ht="12.75">
      <c r="A9" s="3"/>
      <c r="B9" s="15"/>
      <c r="C9" s="15"/>
      <c r="D9" s="15"/>
      <c r="E9" s="15"/>
      <c r="F9" s="15"/>
      <c r="G9" s="15"/>
      <c r="H9" s="15"/>
      <c r="I9" s="46"/>
      <c r="J9" s="48"/>
    </row>
    <row r="10" spans="1:10" ht="12.75">
      <c r="A10" s="4" t="s">
        <v>4</v>
      </c>
      <c r="B10" s="15"/>
      <c r="C10" s="23" t="s">
        <v>65</v>
      </c>
      <c r="D10" s="15"/>
      <c r="E10" s="23" t="s">
        <v>116</v>
      </c>
      <c r="F10" s="23" t="s">
        <v>120</v>
      </c>
      <c r="G10" s="15"/>
      <c r="H10" s="23" t="s">
        <v>178</v>
      </c>
      <c r="I10" s="99">
        <v>43511</v>
      </c>
      <c r="J10" s="48"/>
    </row>
    <row r="11" spans="1:10" ht="12.75">
      <c r="A11" s="65"/>
      <c r="B11" s="78"/>
      <c r="C11" s="78"/>
      <c r="D11" s="78"/>
      <c r="E11" s="78"/>
      <c r="F11" s="78"/>
      <c r="G11" s="78"/>
      <c r="H11" s="78"/>
      <c r="I11" s="100"/>
      <c r="J11" s="48"/>
    </row>
    <row r="12" spans="1:9" ht="23.25" customHeight="1">
      <c r="A12" s="66" t="s">
        <v>141</v>
      </c>
      <c r="B12" s="79"/>
      <c r="C12" s="79"/>
      <c r="D12" s="79"/>
      <c r="E12" s="79"/>
      <c r="F12" s="79"/>
      <c r="G12" s="79"/>
      <c r="H12" s="79"/>
      <c r="I12" s="79"/>
    </row>
    <row r="13" spans="1:10" ht="26.25" customHeight="1">
      <c r="A13" s="67" t="s">
        <v>142</v>
      </c>
      <c r="B13" s="80" t="s">
        <v>154</v>
      </c>
      <c r="C13" s="87"/>
      <c r="D13" s="67" t="s">
        <v>156</v>
      </c>
      <c r="E13" s="80" t="s">
        <v>164</v>
      </c>
      <c r="F13" s="87"/>
      <c r="G13" s="67" t="s">
        <v>165</v>
      </c>
      <c r="H13" s="80" t="s">
        <v>179</v>
      </c>
      <c r="I13" s="87"/>
      <c r="J13" s="48"/>
    </row>
    <row r="14" spans="1:10" ht="15" customHeight="1">
      <c r="A14" s="68" t="s">
        <v>143</v>
      </c>
      <c r="B14" s="81" t="s">
        <v>155</v>
      </c>
      <c r="C14" s="88"/>
      <c r="D14" s="93" t="s">
        <v>157</v>
      </c>
      <c r="E14" s="95"/>
      <c r="F14" s="88"/>
      <c r="G14" s="93" t="s">
        <v>166</v>
      </c>
      <c r="H14" s="95"/>
      <c r="I14" s="88"/>
      <c r="J14" s="48"/>
    </row>
    <row r="15" spans="1:10" ht="15" customHeight="1">
      <c r="A15" s="69"/>
      <c r="B15" s="81" t="s">
        <v>117</v>
      </c>
      <c r="C15" s="88"/>
      <c r="D15" s="93" t="s">
        <v>158</v>
      </c>
      <c r="E15" s="95"/>
      <c r="F15" s="88"/>
      <c r="G15" s="93" t="s">
        <v>167</v>
      </c>
      <c r="H15" s="95"/>
      <c r="I15" s="88"/>
      <c r="J15" s="48"/>
    </row>
    <row r="16" spans="1:10" ht="15" customHeight="1">
      <c r="A16" s="68" t="s">
        <v>144</v>
      </c>
      <c r="B16" s="81" t="s">
        <v>155</v>
      </c>
      <c r="C16" s="88"/>
      <c r="D16" s="93" t="s">
        <v>159</v>
      </c>
      <c r="E16" s="95"/>
      <c r="F16" s="88"/>
      <c r="G16" s="93" t="s">
        <v>168</v>
      </c>
      <c r="H16" s="95"/>
      <c r="I16" s="88"/>
      <c r="J16" s="48"/>
    </row>
    <row r="17" spans="1:10" ht="15" customHeight="1">
      <c r="A17" s="69"/>
      <c r="B17" s="81" t="s">
        <v>117</v>
      </c>
      <c r="C17" s="88"/>
      <c r="D17" s="93"/>
      <c r="E17" s="95"/>
      <c r="F17" s="96"/>
      <c r="G17" s="93" t="s">
        <v>169</v>
      </c>
      <c r="H17" s="95"/>
      <c r="I17" s="88"/>
      <c r="J17" s="48"/>
    </row>
    <row r="18" spans="1:10" ht="15" customHeight="1">
      <c r="A18" s="68" t="s">
        <v>145</v>
      </c>
      <c r="B18" s="81" t="s">
        <v>155</v>
      </c>
      <c r="C18" s="88"/>
      <c r="D18" s="93"/>
      <c r="E18" s="95"/>
      <c r="F18" s="96"/>
      <c r="G18" s="93" t="s">
        <v>170</v>
      </c>
      <c r="H18" s="95"/>
      <c r="I18" s="88"/>
      <c r="J18" s="48"/>
    </row>
    <row r="19" spans="1:10" ht="15" customHeight="1">
      <c r="A19" s="69"/>
      <c r="B19" s="81" t="s">
        <v>117</v>
      </c>
      <c r="C19" s="88"/>
      <c r="D19" s="93"/>
      <c r="E19" s="95"/>
      <c r="F19" s="96"/>
      <c r="G19" s="93" t="s">
        <v>171</v>
      </c>
      <c r="H19" s="95"/>
      <c r="I19" s="88"/>
      <c r="J19" s="48"/>
    </row>
    <row r="20" spans="1:10" ht="15" customHeight="1">
      <c r="A20" s="70" t="s">
        <v>146</v>
      </c>
      <c r="B20" s="82"/>
      <c r="C20" s="88"/>
      <c r="D20" s="93"/>
      <c r="E20" s="95"/>
      <c r="F20" s="96"/>
      <c r="G20" s="93"/>
      <c r="H20" s="95"/>
      <c r="I20" s="96"/>
      <c r="J20" s="48"/>
    </row>
    <row r="21" spans="1:10" ht="15" customHeight="1">
      <c r="A21" s="70" t="s">
        <v>147</v>
      </c>
      <c r="B21" s="82"/>
      <c r="C21" s="88"/>
      <c r="D21" s="93"/>
      <c r="E21" s="95"/>
      <c r="F21" s="96"/>
      <c r="G21" s="93"/>
      <c r="H21" s="95"/>
      <c r="I21" s="96"/>
      <c r="J21" s="48"/>
    </row>
    <row r="22" spans="1:10" ht="16.5" customHeight="1">
      <c r="A22" s="70" t="s">
        <v>148</v>
      </c>
      <c r="B22" s="82"/>
      <c r="C22" s="88"/>
      <c r="D22" s="70" t="s">
        <v>160</v>
      </c>
      <c r="E22" s="82"/>
      <c r="F22" s="88"/>
      <c r="G22" s="70" t="s">
        <v>172</v>
      </c>
      <c r="H22" s="82"/>
      <c r="I22" s="88"/>
      <c r="J22" s="48"/>
    </row>
    <row r="23" spans="1:9" ht="12.75">
      <c r="A23" s="71"/>
      <c r="B23" s="71"/>
      <c r="C23" s="71"/>
      <c r="D23" s="12"/>
      <c r="E23" s="12"/>
      <c r="F23" s="12"/>
      <c r="G23" s="12"/>
      <c r="H23" s="12"/>
      <c r="I23" s="12"/>
    </row>
    <row r="24" spans="1:9" ht="15" customHeight="1">
      <c r="A24" s="72" t="s">
        <v>149</v>
      </c>
      <c r="B24" s="83"/>
      <c r="C24" s="89"/>
      <c r="D24" s="94"/>
      <c r="E24" s="35"/>
      <c r="F24" s="35"/>
      <c r="G24" s="35"/>
      <c r="H24" s="35"/>
      <c r="I24" s="35"/>
    </row>
    <row r="25" spans="1:10" ht="15" customHeight="1">
      <c r="A25" s="72" t="s">
        <v>150</v>
      </c>
      <c r="B25" s="83"/>
      <c r="C25" s="89"/>
      <c r="D25" s="72" t="s">
        <v>161</v>
      </c>
      <c r="E25" s="83"/>
      <c r="F25" s="89"/>
      <c r="G25" s="72" t="s">
        <v>173</v>
      </c>
      <c r="H25" s="83"/>
      <c r="I25" s="89"/>
      <c r="J25" s="48"/>
    </row>
    <row r="26" spans="1:10" ht="15" customHeight="1">
      <c r="A26" s="72" t="s">
        <v>151</v>
      </c>
      <c r="B26" s="83"/>
      <c r="C26" s="89"/>
      <c r="D26" s="72" t="s">
        <v>162</v>
      </c>
      <c r="E26" s="83"/>
      <c r="F26" s="89"/>
      <c r="G26" s="72" t="s">
        <v>174</v>
      </c>
      <c r="H26" s="83"/>
      <c r="I26" s="89"/>
      <c r="J26" s="48"/>
    </row>
    <row r="27" spans="1:9" ht="12.75">
      <c r="A27" s="73"/>
      <c r="B27" s="73"/>
      <c r="C27" s="73"/>
      <c r="D27" s="73"/>
      <c r="E27" s="73"/>
      <c r="F27" s="73"/>
      <c r="G27" s="73"/>
      <c r="H27" s="73"/>
      <c r="I27" s="73"/>
    </row>
    <row r="28" spans="1:10" ht="14.25" customHeight="1">
      <c r="A28" s="74" t="s">
        <v>152</v>
      </c>
      <c r="B28" s="84"/>
      <c r="C28" s="90"/>
      <c r="D28" s="74" t="s">
        <v>163</v>
      </c>
      <c r="E28" s="84"/>
      <c r="F28" s="90"/>
      <c r="G28" s="74" t="s">
        <v>175</v>
      </c>
      <c r="H28" s="84"/>
      <c r="I28" s="90"/>
      <c r="J28" s="49"/>
    </row>
    <row r="29" spans="1:10" ht="14.25" customHeight="1">
      <c r="A29" s="75"/>
      <c r="B29" s="85"/>
      <c r="C29" s="91"/>
      <c r="D29" s="75"/>
      <c r="E29" s="85"/>
      <c r="F29" s="91"/>
      <c r="G29" s="75"/>
      <c r="H29" s="85"/>
      <c r="I29" s="91"/>
      <c r="J29" s="49"/>
    </row>
    <row r="30" spans="1:10" ht="14.25" customHeight="1">
      <c r="A30" s="75"/>
      <c r="B30" s="85"/>
      <c r="C30" s="91"/>
      <c r="D30" s="75"/>
      <c r="E30" s="85"/>
      <c r="F30" s="91"/>
      <c r="G30" s="75"/>
      <c r="H30" s="85"/>
      <c r="I30" s="91"/>
      <c r="J30" s="49"/>
    </row>
    <row r="31" spans="1:10" ht="14.25" customHeight="1">
      <c r="A31" s="75"/>
      <c r="B31" s="85"/>
      <c r="C31" s="91"/>
      <c r="D31" s="75"/>
      <c r="E31" s="85"/>
      <c r="F31" s="91"/>
      <c r="G31" s="75"/>
      <c r="H31" s="85"/>
      <c r="I31" s="91"/>
      <c r="J31" s="49"/>
    </row>
    <row r="32" spans="1:10" ht="14.25" customHeight="1">
      <c r="A32" s="76" t="s">
        <v>153</v>
      </c>
      <c r="B32" s="86"/>
      <c r="C32" s="92"/>
      <c r="D32" s="76" t="s">
        <v>153</v>
      </c>
      <c r="E32" s="86"/>
      <c r="F32" s="92"/>
      <c r="G32" s="76" t="s">
        <v>153</v>
      </c>
      <c r="H32" s="86"/>
      <c r="I32" s="92"/>
      <c r="J32" s="49"/>
    </row>
    <row r="33" spans="1:9" ht="12.75">
      <c r="A33" s="60"/>
      <c r="B33" s="60"/>
      <c r="C33" s="60"/>
      <c r="D33" s="60"/>
      <c r="E33" s="60"/>
      <c r="F33" s="60"/>
      <c r="G33" s="60"/>
      <c r="H33" s="60"/>
      <c r="I33" s="60"/>
    </row>
  </sheetData>
  <sheetProtection/>
  <mergeCells count="78">
    <mergeCell ref="G29:I29"/>
    <mergeCell ref="G30:I30"/>
    <mergeCell ref="G31:I31"/>
    <mergeCell ref="G32:I32"/>
    <mergeCell ref="A29:C29"/>
    <mergeCell ref="A30:C30"/>
    <mergeCell ref="A31:C31"/>
    <mergeCell ref="A32:C32"/>
    <mergeCell ref="D28:F28"/>
    <mergeCell ref="D29:F29"/>
    <mergeCell ref="D30:F30"/>
    <mergeCell ref="D31:F31"/>
    <mergeCell ref="D32:F32"/>
    <mergeCell ref="A26:B26"/>
    <mergeCell ref="D25:E25"/>
    <mergeCell ref="D26:E26"/>
    <mergeCell ref="G25:H25"/>
    <mergeCell ref="G26:H26"/>
    <mergeCell ref="A28:C28"/>
    <mergeCell ref="G28:I28"/>
    <mergeCell ref="G19:H19"/>
    <mergeCell ref="G20:H20"/>
    <mergeCell ref="G21:H21"/>
    <mergeCell ref="G22:H22"/>
    <mergeCell ref="A24:B24"/>
    <mergeCell ref="A25:B25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C10:D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 systému Windows</cp:lastModifiedBy>
  <dcterms:modified xsi:type="dcterms:W3CDTF">2019-02-18T15:04:35Z</dcterms:modified>
  <cp:category/>
  <cp:version/>
  <cp:contentType/>
  <cp:contentStatus/>
</cp:coreProperties>
</file>