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 00 - Vedlejší a ostatn..." sheetId="2" r:id="rId2"/>
    <sheet name="SO 01 - Telekomunikační k..." sheetId="3" r:id="rId3"/>
    <sheet name="SO 02 - Oprava chodníku " sheetId="4" r:id="rId4"/>
  </sheets>
  <definedNames>
    <definedName name="_xlnm._FilterDatabase" localSheetId="1" hidden="1">'SO 00 - Vedlejší a ostatn...'!$C$79:$K$79</definedName>
    <definedName name="_xlnm._FilterDatabase" localSheetId="2" hidden="1">'SO 01 - Telekomunikační k...'!$C$82:$K$82</definedName>
    <definedName name="_xlnm._FilterDatabase" localSheetId="3" hidden="1">'SO 02 - Oprava chodníku '!$C$81:$K$81</definedName>
    <definedName name="_xlnm.Print_Titles" localSheetId="0">'Rekapitulace stavby'!$49:$49</definedName>
    <definedName name="_xlnm.Print_Titles" localSheetId="1">'SO 00 - Vedlejší a ostatn...'!$79:$79</definedName>
    <definedName name="_xlnm.Print_Titles" localSheetId="2">'SO 01 - Telekomunikační k...'!$82:$82</definedName>
    <definedName name="_xlnm.Print_Titles" localSheetId="3">'SO 02 - Oprava chodníku '!$81:$81</definedName>
    <definedName name="_xlnm.Print_Area" localSheetId="0">'Rekapitulace stavby'!$D$4:$AO$33,'Rekapitulace stavby'!$C$39:$AQ$55</definedName>
    <definedName name="_xlnm.Print_Area" localSheetId="1">'SO 00 - Vedlejší a ostatn...'!$C$4:$J$36,'SO 00 - Vedlejší a ostatn...'!$C$42:$J$61,'SO 00 - Vedlejší a ostatn...'!$C$67:$K$90</definedName>
    <definedName name="_xlnm.Print_Area" localSheetId="2">'SO 01 - Telekomunikační k...'!$C$4:$J$36,'SO 01 - Telekomunikační k...'!$C$42:$J$64,'SO 01 - Telekomunikační k...'!$C$70:$K$211</definedName>
    <definedName name="_xlnm.Print_Area" localSheetId="3">'SO 02 - Oprava chodníku '!$C$4:$J$36,'SO 02 - Oprava chodníku '!$C$42:$J$63,'SO 02 - Oprava chodníku '!$C$69:$K$259</definedName>
  </definedNames>
  <calcPr fullCalcOnLoad="1"/>
</workbook>
</file>

<file path=xl/sharedStrings.xml><?xml version="1.0" encoding="utf-8"?>
<sst xmlns="http://schemas.openxmlformats.org/spreadsheetml/2006/main" count="2876" uniqueCount="616">
  <si>
    <t>Export VZ</t>
  </si>
  <si>
    <t>List obsahuje:</t>
  </si>
  <si>
    <t>3.0</t>
  </si>
  <si>
    <t>False</t>
  </si>
  <si>
    <t>{3B33609A-981C-4BDA-B8E3-AC666BEF9EDA}</t>
  </si>
  <si>
    <t>&gt;&gt;  skryté sloupce  &lt;&lt;</t>
  </si>
  <si>
    <t>0,01</t>
  </si>
  <si>
    <t>21</t>
  </si>
  <si>
    <t>1</t>
  </si>
  <si>
    <t>15</t>
  </si>
  <si>
    <t>REKAPITULACE STAVBY</t>
  </si>
  <si>
    <t>v ---  níže se nacházejí doplnkové a pomocné údaje k sestavám  --- v</t>
  </si>
  <si>
    <t>Návod na vyplnění</t>
  </si>
  <si>
    <t>0,001</t>
  </si>
  <si>
    <t>Kód:</t>
  </si>
  <si>
    <t>2016608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</si>
  <si>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</si>
  <si>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</si>
  <si>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Telekomunikační kabel - propojení MÚ a MP Rumburk</t>
  </si>
  <si>
    <t>0,1</t>
  </si>
  <si>
    <t>KSO:</t>
  </si>
  <si>
    <t>CC-CZ:</t>
  </si>
  <si>
    <t>Místo:</t>
  </si>
  <si>
    <t>k.ú. Rumburk</t>
  </si>
  <si>
    <t>Datum:</t>
  </si>
  <si>
    <t>10</t>
  </si>
  <si>
    <t>100</t>
  </si>
  <si>
    <t>Zadavatel:</t>
  </si>
  <si>
    <t>IČ:</t>
  </si>
  <si>
    <t>Město Rumburk</t>
  </si>
  <si>
    <t>DIČ:</t>
  </si>
  <si>
    <t>Uchazeč:</t>
  </si>
  <si>
    <t>Vyplň údaj</t>
  </si>
  <si>
    <t>Projektant:</t>
  </si>
  <si>
    <t>25487892</t>
  </si>
  <si>
    <t>True</t>
  </si>
  <si>
    <t xml:space="preserve">ProProjekt, s.r.o. </t>
  </si>
  <si>
    <t>CZ 25487892</t>
  </si>
  <si>
    <t>Poznámka:</t>
  </si>
  <si>
    <t>Všechny názvy výrobků, materiálů a jejich výrobců uvedených v této PD jsou pouze informativní a slouží pro určení standardů vlastností a kvality. U všech těchto materiálů a výrobků zadavatel ve smyslu zákona č. 134/2016 Sb., o zadávání veřejných zakázek, výslovně umožňuje dodavatelům nabídnout rovnocenné řešení.
Položky uvedeny v soupisu prací (tzv. úvodní části katalogů) jsou neomezeně dálkově k dispozici na www.cs-urs.cz. Položky soupisu prací, které nemají ve sloupci "Cenová soustava" uvedeny žádný údaj, nepochází z cenové soustavy ÚRS. Dalším zdrojem byly internetové stránky několika výrobců. Podrobný popis jednotlivých prvků je uveden v projektové dokumentaci nebo soupisu prací.
Bližší informace k ocenění rozpočtu jsou uvedeny v textových a výkresových částech projektové dokumentace pro provádění stavby.
Ceny položek neuvedených v cenové soustavě ÚRS byly stanoveny na základě běžných cen výrobců a stavebních firem, nebo vychází z již realizovaných zakázek.
Přílohou k rozpočtu je projektová dokumentace, která je jeho nedílnou součástí. Případné nesrovnalosti rozpočtu s projektovou dokumentaci je nutně řešit s investorem či projektantem, aby se předešlo pochyběním a následné škodně škodám hned při jejich zjištění.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</si>
  <si>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</si>
  <si>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</si>
  <si>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</si>
  <si>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</si>
  <si>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</si>
  <si>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</si>
  <si>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</si>
  <si>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</si>
  <si>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</si>
  <si>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</si>
  <si>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</si>
  <si>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</si>
  <si>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</si>
  <si>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</si>
  <si>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</si>
  <si>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</si>
  <si>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</si>
  <si>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</si>
  <si>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</si>
  <si>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</si>
  <si>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</si>
  <si>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</si>
  <si>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</si>
  <si>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</si>
  <si>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</si>
  <si>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</si>
  <si>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</si>
  <si>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</si>
  <si>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</si>
  <si>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</si>
  <si>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</si>
  <si>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</si>
  <si>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</si>
  <si>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</si>
  <si>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</si>
  <si>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</si>
  <si>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</si>
  <si>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</si>
  <si>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t>
  </si>
  <si>
    <t>Vedlejší a ostatní náklady</t>
  </si>
  <si>
    <t>STA</t>
  </si>
  <si>
    <t>{789E7F59-446F-42E1-8342-F8C298B38892}</t>
  </si>
  <si>
    <t>2</t>
  </si>
  <si>
    <t>SO 01</t>
  </si>
  <si>
    <t>Telekomunikační kabel</t>
  </si>
  <si>
    <t>{78333CDC-C72A-48A6-AC0E-6448FCCD80E8}</t>
  </si>
  <si>
    <t>828 89 11</t>
  </si>
  <si>
    <t>SO 02</t>
  </si>
  <si>
    <t xml:space="preserve">Oprava chodníku </t>
  </si>
  <si>
    <t>{D66A9492-5FD5-4554-9001-508F09732DB2}</t>
  </si>
  <si>
    <t>822 29 33</t>
  </si>
  <si>
    <t>Zpět na list:</t>
  </si>
  <si>
    <t>KRYCÍ LIST SOUPISU</t>
  </si>
  <si>
    <t>Objekt:</t>
  </si>
  <si>
    <t>SO 00 - Vedlejší a ostatní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</si>
  <si>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</si>
  <si>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</si>
  <si>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</si>
  <si>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</si>
  <si>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</si>
  <si>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</si>
  <si>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</si>
  <si>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</si>
  <si>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VRN7 - Provozní vlivy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</si>
  <si>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</si>
  <si>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</si>
  <si>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</si>
  <si>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</si>
  <si>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</si>
  <si>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</si>
  <si>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</si>
  <si>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</si>
  <si>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</si>
  <si>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</si>
  <si>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</si>
  <si>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</si>
  <si>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</si>
  <si>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</si>
  <si>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</si>
  <si>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</si>
  <si>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</si>
  <si>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</si>
  <si>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</si>
  <si>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</si>
  <si>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</si>
  <si>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3</t>
  </si>
  <si>
    <t>K</t>
  </si>
  <si>
    <t>012002000</t>
  </si>
  <si>
    <t>Geodetické práce včetně vytyčení inženýrských sítí</t>
  </si>
  <si>
    <t>…</t>
  </si>
  <si>
    <t>CS ÚRS 2015 01</t>
  </si>
  <si>
    <t>1024</t>
  </si>
  <si>
    <t>-541501</t>
  </si>
  <si>
    <t>PP</t>
  </si>
  <si>
    <t>Hlavní tituly průvodních činností a nákladů průzkumné, geodetické a projektové práce geodetické práce včetně vytyčení inženýrských sítí</t>
  </si>
  <si>
    <t>VRN3</t>
  </si>
  <si>
    <t>Zařízení staveniště</t>
  </si>
  <si>
    <t>030001000</t>
  </si>
  <si>
    <t>-586101144</t>
  </si>
  <si>
    <t>Základní rozdělení průvodních činností a nákladů zařízení staveniště</t>
  </si>
  <si>
    <t>VRN7</t>
  </si>
  <si>
    <t>Provozní vlivy</t>
  </si>
  <si>
    <t>070001000</t>
  </si>
  <si>
    <t>Provozní vlivy včetně DIO</t>
  </si>
  <si>
    <t>-743839391</t>
  </si>
  <si>
    <t>Základní rozdělení průvodních činností a nákladů provozní vlivy včetně dopravně inženýrských sítí</t>
  </si>
  <si>
    <t>SO 01 - Telekomunikační kabel</t>
  </si>
  <si>
    <t>22246</t>
  </si>
  <si>
    <t>CZ-CPV:</t>
  </si>
  <si>
    <t>51340000-7</t>
  </si>
  <si>
    <t>CZ-CPA:</t>
  </si>
  <si>
    <t>42.22.22</t>
  </si>
  <si>
    <t>HSV - Práce a dodávky HSV</t>
  </si>
  <si>
    <t xml:space="preserve">    1 - Zemní práce</t>
  </si>
  <si>
    <t xml:space="preserve">    4 - Vodorovné konstrukce</t>
  </si>
  <si>
    <t xml:space="preserve">    8 - Trubní vedení</t>
  </si>
  <si>
    <t xml:space="preserve">    998 - Přesun hmot</t>
  </si>
  <si>
    <t>M - Práce a dodávky M</t>
  </si>
  <si>
    <t xml:space="preserve">    22-M - Montáže technologických zařízení pro dopravní stavby</t>
  </si>
  <si>
    <t>HSV</t>
  </si>
  <si>
    <t>Práce a dodávky HSV</t>
  </si>
  <si>
    <t>Zemní práce</t>
  </si>
  <si>
    <t>119001401</t>
  </si>
  <si>
    <t>Dočasné zajištění potrubí ocelového nebo litinového DN do 200</t>
  </si>
  <si>
    <t>m</t>
  </si>
  <si>
    <t>4</t>
  </si>
  <si>
    <t>1206885800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</si>
  <si>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</si>
  <si>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PSC</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</si>
  <si>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</si>
  <si>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VV</t>
  </si>
  <si>
    <t>0,5*10"plynovod</t>
  </si>
  <si>
    <t>2,5+0,5*5+25"vodovod</t>
  </si>
  <si>
    <t>Součet</t>
  </si>
  <si>
    <t>119001412</t>
  </si>
  <si>
    <t>Dočasné zajištění potrubí betonového, ŽB nebo kameninového DN do 500</t>
  </si>
  <si>
    <t>-572414786</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</si>
  <si>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</si>
  <si>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2,5+0,5*2"kanalizace</t>
  </si>
  <si>
    <t>119001421</t>
  </si>
  <si>
    <t>Dočasné zajištění kabelů a kabelových tratí ze 3 volně ložených kabelů</t>
  </si>
  <si>
    <t>-1948021923</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</si>
  <si>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</si>
  <si>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2,5*0,5*8"el</t>
  </si>
  <si>
    <t>2,5+0,5*4"tel</t>
  </si>
  <si>
    <t>130001101</t>
  </si>
  <si>
    <t>Příplatek za ztížení vykopávky v blízkosti podzemního vedení</t>
  </si>
  <si>
    <t>m3</t>
  </si>
  <si>
    <t>-1428710954</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</si>
  <si>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</si>
  <si>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</si>
  <si>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17,856+47,441</t>
  </si>
  <si>
    <t>131201101</t>
  </si>
  <si>
    <t>Hloubení jam nezapažených v hornině tř. 3 objemu do 100 m3</t>
  </si>
  <si>
    <t>1466342272</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</si>
  <si>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</si>
  <si>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</si>
  <si>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1,4*2,4*1,2</t>
  </si>
  <si>
    <t>1,2*2,4*2*1,2</t>
  </si>
  <si>
    <t>2,4*2,4*1,2</t>
  </si>
  <si>
    <t>6</t>
  </si>
  <si>
    <t>131201109</t>
  </si>
  <si>
    <t>Příplatek za lepivost u hloubení jam nezapažených v hornině tř. 3</t>
  </si>
  <si>
    <t>1434631646</t>
  </si>
  <si>
    <t>Hloubení nezapažených jam a zářezů s urovnáním dna do předepsaného profilu a spádu Příplatek k cenám za lepivost horniny tř. 3</t>
  </si>
  <si>
    <t>7</t>
  </si>
  <si>
    <t>132201101</t>
  </si>
  <si>
    <t>Hloubení rýh š do 600 mm v hornině tř. 3 objemu do 100 m3</t>
  </si>
  <si>
    <t>122513374</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</si>
  <si>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</si>
  <si>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</si>
  <si>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50,6*0,35*0,75"rýha pod sjezdy</t>
  </si>
  <si>
    <t>(273,6-50,6)*0,35*0,35"výkop pod pochozím chodníkem</t>
  </si>
  <si>
    <t>9,5*0,6*1,2"výkop na zpev ploše poliie</t>
  </si>
  <si>
    <t>8</t>
  </si>
  <si>
    <t>132201109</t>
  </si>
  <si>
    <t>Příplatek za lepivost k hloubení rýh š do 600 mm v hornině tř. 3</t>
  </si>
  <si>
    <t>1393210147</t>
  </si>
  <si>
    <t>Hloubení zapažených i nezapažených rýh šířky do 600 mm s urovnáním dna do předepsaného profilu a spádu v hornině tř. 3 Příplatek k cenám za lepivost horniny tř. 3</t>
  </si>
  <si>
    <t>9</t>
  </si>
  <si>
    <t>141721113</t>
  </si>
  <si>
    <t>Řízený zemní protlak hloubky do 6 m vnějšího průměru do 110 mm v hornině tř 1 až 4</t>
  </si>
  <si>
    <t>1150932200</t>
  </si>
  <si>
    <t>Řízený zemní protlak v hornině tř. 1 až 4, včetně protlačení trub v hloubce do 6 m vnějšího průměru vrtu přes 90 do 110 mm</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</si>
  <si>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t>
  </si>
  <si>
    <t>10+18</t>
  </si>
  <si>
    <t>M</t>
  </si>
  <si>
    <t>286112290</t>
  </si>
  <si>
    <t>trubka KGEM s hrdlem 110X3,2X1M SN4KOEX,PVC</t>
  </si>
  <si>
    <t>kus</t>
  </si>
  <si>
    <t>-1425718793</t>
  </si>
  <si>
    <t>trubky z polyvinylchloridu kanalizace domovní a uliční KG - Systém (PVC) ČSN EN 13476 trubka KGEM s hrdlem SN4, koextrudované 110x3,2x1m</t>
  </si>
  <si>
    <t>11</t>
  </si>
  <si>
    <t>162701105</t>
  </si>
  <si>
    <t>Vodorovné přemístění do 10000 m výkopku/sypaniny z horniny tř. 1 až 4</t>
  </si>
  <si>
    <t>1537247340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</si>
  <si>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</si>
  <si>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</si>
  <si>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12</t>
  </si>
  <si>
    <t>162701109</t>
  </si>
  <si>
    <t>Příplatek k vodorovnému přemístění výkopku/sypaniny z horniny tř. 1 až 4 ZKD 1000 m přes 10000 m</t>
  </si>
  <si>
    <t>-1122566442</t>
  </si>
  <si>
    <t>Vodorovné přemístění výkopku nebo sypaniny po suchu na obvyklém dopravním prostředku, bez naložení výkopku, avšak se složením bez rozhrnutí z horniny tř. 1 až 4 na vzdálenost Příplatek k ceně za každých dalších i započatých 1 000 m</t>
  </si>
  <si>
    <t>65,297*39 'Přepočtené koeficientem množství</t>
  </si>
  <si>
    <t>13</t>
  </si>
  <si>
    <t>167101101</t>
  </si>
  <si>
    <t>Nakládání výkopku z hornin tř. 1 až 4 do 100 m3</t>
  </si>
  <si>
    <t>-2058748510</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</si>
  <si>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</si>
  <si>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</si>
  <si>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14</t>
  </si>
  <si>
    <t>171201201</t>
  </si>
  <si>
    <t>Uložení sypaniny na skládky</t>
  </si>
  <si>
    <t>-293525853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</si>
  <si>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</si>
  <si>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171201211</t>
  </si>
  <si>
    <t>Poplatek za uložení odpadu ze sypaniny na skládce (skládkovné)</t>
  </si>
  <si>
    <t>t</t>
  </si>
  <si>
    <t>-1135366212</t>
  </si>
  <si>
    <t>Uložení sypaniny poplatek za uložení sypaniny na skládce (skládkovné)</t>
  </si>
  <si>
    <t>65,297*2 'Přepočtené koeficientem množství</t>
  </si>
  <si>
    <t>16</t>
  </si>
  <si>
    <t>174101101</t>
  </si>
  <si>
    <t>Zásyp jam, šachet rýh nebo kolem objektů sypaninou se zhutněním</t>
  </si>
  <si>
    <t>634246051</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</si>
  <si>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</si>
  <si>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</si>
  <si>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17,856-(0,328+1,23)"zásyp startovacích jam</t>
  </si>
  <si>
    <t>17</t>
  </si>
  <si>
    <t>583441990</t>
  </si>
  <si>
    <t>štěrkodrť frakce 0-63</t>
  </si>
  <si>
    <t>-1178049349</t>
  </si>
  <si>
    <t xml:space="preserve">kamenivo přírodní drcené hutné pro stavební účely PDK (drobné, hrubé a štěrkodrť) štěrkodrtě ČSN EN 13043 frakce   0-63   </t>
  </si>
  <si>
    <t>16,298*2 'Přepočtené koeficientem množství</t>
  </si>
  <si>
    <t>18</t>
  </si>
  <si>
    <t>174101103</t>
  </si>
  <si>
    <t>Zásyp zářezů pro podzemní vedení sypaninou se zhutněním</t>
  </si>
  <si>
    <t>-1602559463</t>
  </si>
  <si>
    <t>Zásyp sypaninou z jakékoliv horniny s uložením výkopku ve vrstvách se zhutněním zářezů se šikmými stěnami pro podzemní vedení a kolem objektů zřízených v těchto zářezech</t>
  </si>
  <si>
    <t>50,6*0,35*(0,75-0,08-0,3)"rýha pod sjezdy</t>
  </si>
  <si>
    <t>(273,6-50,6)*0,35*(0,35-0,08-0,25)"výkop pod pochozím chodníkem</t>
  </si>
  <si>
    <t>9,5*0,5*(1,2-0,38)"výkop na zpev ploše poliie</t>
  </si>
  <si>
    <t>19</t>
  </si>
  <si>
    <t>1255667084</t>
  </si>
  <si>
    <t>11,6933583997344*2 'Přepočtené koeficientem množství</t>
  </si>
  <si>
    <t>20</t>
  </si>
  <si>
    <t>175111101</t>
  </si>
  <si>
    <t>Obsypání potrubí ručně sypaninou bez prohození, uloženou do 3 m</t>
  </si>
  <si>
    <t>-74914350</t>
  </si>
  <si>
    <t>Obsypání potrubí ručně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</si>
  <si>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</si>
  <si>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50,6*0,53*0,3"rýha pod sjezdy</t>
  </si>
  <si>
    <t>(273,6-50,6)*0,35*0,25"výkop pod pochozím chodníkem</t>
  </si>
  <si>
    <t>9,5*0,6*0,3"výkop na zpev ploše poliie</t>
  </si>
  <si>
    <t>Mezisoučet</t>
  </si>
  <si>
    <t>(1,6+2,4+1+3,2)*0,5*0,3"v jámách</t>
  </si>
  <si>
    <t>583413440</t>
  </si>
  <si>
    <t>kamenivo drcené drobné frakce 0-4</t>
  </si>
  <si>
    <t>1068094844</t>
  </si>
  <si>
    <t xml:space="preserve">kamenivo přírodní drcené hutné pro stavební účely PDK (drobné, hrubé a štěrkodrť) kamenivo drcené drobné D&lt;=2 mm (ČSN EN 13043 ) D&lt;=4 mm (ČSN EN 12620, ČSN EN 13139 ) d=0 mm, D&lt;=6,3 mm (ČSN EN 13242) frakce   0-4   </t>
  </si>
  <si>
    <t>30,498*2 'Přepočtené koeficientem množství</t>
  </si>
  <si>
    <t>Vodorovné konstrukce</t>
  </si>
  <si>
    <t>22</t>
  </si>
  <si>
    <t>451572111</t>
  </si>
  <si>
    <t>Lože pod potrubí otevřený výkop z kameniva drobného těženého</t>
  </si>
  <si>
    <t>1657540625</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</si>
  <si>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</si>
  <si>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</si>
  <si>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50,6*0,35*0,08"rýha pod sjezdy</t>
  </si>
  <si>
    <t>(273,6-50,6)*0,35*0,08"výkop pod pochozím chodníkem</t>
  </si>
  <si>
    <t>9,5*0,6*0,08"výkop na zpev ploše poliie</t>
  </si>
  <si>
    <t>(1,6+2,4+1+3,2)*0,5*0,08"v jámách</t>
  </si>
  <si>
    <t>Trubní vedení</t>
  </si>
  <si>
    <t>23</t>
  </si>
  <si>
    <t>899721111</t>
  </si>
  <si>
    <t>Signalizační vodič DN do 150 mm na potrubí PVC</t>
  </si>
  <si>
    <t>-2009809656</t>
  </si>
  <si>
    <t>Signalizační vodič na potrubí PVC DN do 150 mm</t>
  </si>
  <si>
    <t>295,2+23,5+3</t>
  </si>
  <si>
    <t>24</t>
  </si>
  <si>
    <t>899722114</t>
  </si>
  <si>
    <t>Krytí potrubí z plastů výstražnou fólií z PVC 40 cm</t>
  </si>
  <si>
    <t>142085414</t>
  </si>
  <si>
    <t>Krytí potrubí z plastů výstražnou fólií z PVC šířky 40 cm</t>
  </si>
  <si>
    <t>998</t>
  </si>
  <si>
    <t>Přesun hmot</t>
  </si>
  <si>
    <t>25</t>
  </si>
  <si>
    <t>998276101</t>
  </si>
  <si>
    <t>Přesun hmot pro trubní vedení z trub z plastických hmot otevřený výkop</t>
  </si>
  <si>
    <t>311188388</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</si>
  <si>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</si>
  <si>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</si>
  <si>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Práce a dodávky M</t>
  </si>
  <si>
    <t>22-M</t>
  </si>
  <si>
    <t>Montáže technologických zařízení pro dopravní stavby</t>
  </si>
  <si>
    <t>26</t>
  </si>
  <si>
    <t>220000-R1</t>
  </si>
  <si>
    <t>Montáž mikrotrubičky do pískového lože</t>
  </si>
  <si>
    <t>64</t>
  </si>
  <si>
    <t>1081846529</t>
  </si>
  <si>
    <t>27</t>
  </si>
  <si>
    <t>3410000-r1</t>
  </si>
  <si>
    <t>mikrotrubička</t>
  </si>
  <si>
    <t>128</t>
  </si>
  <si>
    <t>2141157193</t>
  </si>
  <si>
    <t>silnostěnné mikrotrubičky pro přímou pokládku do země</t>
  </si>
  <si>
    <t>28</t>
  </si>
  <si>
    <t>220000-R2</t>
  </si>
  <si>
    <t>Montáž optického kabelu - zafouknutí do mikrotrubičky</t>
  </si>
  <si>
    <t>-1766127919</t>
  </si>
  <si>
    <t>29</t>
  </si>
  <si>
    <t>3410000-r2</t>
  </si>
  <si>
    <t>optický kabel, pro zafouknutí do mikrotrubičky - 24 optických vláken</t>
  </si>
  <si>
    <t>-2115505108</t>
  </si>
  <si>
    <t>30</t>
  </si>
  <si>
    <t>220000-R3</t>
  </si>
  <si>
    <t>Napojení na vnitřní rozvody včetně stavební přípomoce</t>
  </si>
  <si>
    <t>1880214807</t>
  </si>
  <si>
    <t>31</t>
  </si>
  <si>
    <t>220000-R4</t>
  </si>
  <si>
    <t>Zprovoznění datového vedení včetně revize</t>
  </si>
  <si>
    <t>-2124953531</t>
  </si>
  <si>
    <t xml:space="preserve">SO 02 - Oprava chodníku </t>
  </si>
  <si>
    <t>21121</t>
  </si>
  <si>
    <t>42.11.10</t>
  </si>
  <si>
    <t xml:space="preserve">    5 - Komunikace pozemní</t>
  </si>
  <si>
    <t xml:space="preserve">    9 - Ostatní konstrukce a práce, bourání</t>
  </si>
  <si>
    <t xml:space="preserve">    997 - Přesun sutě</t>
  </si>
  <si>
    <t>113106121</t>
  </si>
  <si>
    <t>Rozebrání dlažeb komunikací pro pěší z betonových nebo kamenných dlaždic</t>
  </si>
  <si>
    <t>m2</t>
  </si>
  <si>
    <t>-359606181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</si>
  <si>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</si>
  <si>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</si>
  <si>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2,5*2,5"u gymnázia</t>
  </si>
  <si>
    <t>113106123</t>
  </si>
  <si>
    <t>Rozebrání dlažeb komunikací pro pěší ze zámkových dlaždic</t>
  </si>
  <si>
    <t>1911878586</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</si>
  <si>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</si>
  <si>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417,43+90,63</t>
  </si>
  <si>
    <t>113107131</t>
  </si>
  <si>
    <t>Odstranění podkladu pl do 50 m2 z betonu prostého tl 150 mm</t>
  </si>
  <si>
    <t>-254372044</t>
  </si>
  <si>
    <t>Odstranění podkladů nebo krytů s přemístěním hmot na skládku na vzdálenost do 3 m nebo s naložením na dopravní prostředek v ploše jednotlivě do 50 m2 z betonu prostého, o tl. vrstvy přes 100 do 150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</si>
  <si>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</si>
  <si>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12,2"asfalt sjezd</t>
  </si>
  <si>
    <t>113107142</t>
  </si>
  <si>
    <t>Odstranění podkladu pl do 50 m2 živičných tl 100 mm</t>
  </si>
  <si>
    <t>1013776901</t>
  </si>
  <si>
    <t>Odstranění podkladů nebo krytů s přemístěním hmot na skládku na vzdálenost do 3 m nebo s naložením na dopravní prostředek v ploše jednotlivě do 50 m2 živičných, o tl. vrstvy přes 50 do 100 mm</t>
  </si>
  <si>
    <t>113107152</t>
  </si>
  <si>
    <t>Odstranění podkladu pl přes 50 do 200 m2 z kameniva těženého tl 200 mm</t>
  </si>
  <si>
    <t>780578238</t>
  </si>
  <si>
    <t>Odstranění podkladů nebo krytů s přemístěním hmot na skládku na vzdálenost do 20 m nebo s naložením na dopravní prostředek v ploše jednotlivě přes 50 m2 do 200 m2 z kameniva těženého, o tl. vrstvy přes 100 do 200 mm</t>
  </si>
  <si>
    <t>100,26+17,71"viz. nový podklad</t>
  </si>
  <si>
    <t>113201111</t>
  </si>
  <si>
    <t>Vytrhání obrub chodníkových ležatých</t>
  </si>
  <si>
    <t>1958992274</t>
  </si>
  <si>
    <t>Vytrhání obrub s vybouráním lože, s přemístěním hmot na skládku na vzdálenost do 3 m nebo s naložením na dopravní prostředek chodníkových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</si>
  <si>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</si>
  <si>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113201112</t>
  </si>
  <si>
    <t>Vytrhání obrub silničních ležatých</t>
  </si>
  <si>
    <t>-1422781789</t>
  </si>
  <si>
    <t>Vytrhání obrub s vybouráním lože, s přemístěním hmot na skládku na vzdálenost do 3 m nebo s naložením na dopravní prostředek silničních ležatých</t>
  </si>
  <si>
    <t>270+2,5+30+14</t>
  </si>
  <si>
    <t>181951102</t>
  </si>
  <si>
    <t>Úprava pláně v hornině tř. 1 až 4 se zhutněním</t>
  </si>
  <si>
    <t>-1274611504</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</si>
  <si>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</si>
  <si>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</si>
  <si>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417,43+90,63+6,25+12,2</t>
  </si>
  <si>
    <t>Komunikace pozemní</t>
  </si>
  <si>
    <t>564851111</t>
  </si>
  <si>
    <t>Podklad ze štěrkodrtě ŠD tl 150 mm</t>
  </si>
  <si>
    <t>1241967522</t>
  </si>
  <si>
    <t>Podklad ze štěrkodrti ŠD s rozprostřením a zhutněním, po zhutnění tl. 150 mm</t>
  </si>
  <si>
    <t>(275,9-50,6-1,5)*0,35+1,45*2,4"podklad nad výkop kabelu pochozí chodník + startovací jáma</t>
  </si>
  <si>
    <t>2,5*2,5"startovací jáma u gymnázia</t>
  </si>
  <si>
    <t>12,2"asfalt</t>
  </si>
  <si>
    <t>564861111</t>
  </si>
  <si>
    <t>Podklad ze štěrkodrtě ŠD tl 200 mm</t>
  </si>
  <si>
    <t>1515567237</t>
  </si>
  <si>
    <t>Podklad ze štěrkodrti ŠD s rozprostřením a zhutněním, po zhutnění tl. 200 mm</t>
  </si>
  <si>
    <t>50,6*0,35"podklad nad výkop kabelu ve sjezdech</t>
  </si>
  <si>
    <t>565135111</t>
  </si>
  <si>
    <t>Asfaltový beton vrstva podkladní ACP 16 (obalované kamenivo OKS) tl 50 mm š do 3 m</t>
  </si>
  <si>
    <t>-1934090550</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</si>
  <si>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</si>
  <si>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</si>
  <si>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566301111</t>
  </si>
  <si>
    <t>Úprava krytu z kameniva drceného pro nový kryt s doplněním kameniva drceného do 0,06 m3/m2</t>
  </si>
  <si>
    <t>381841826</t>
  </si>
  <si>
    <t>Úprava dosavadního krytu z kameniva drceného jako podklad pro nový kryt s vyrovnáním profilu v příčném i podélném směru, s vlhčením a zhutněním, s doplněním kamenivem drceným, jeho rozprostřením a zhutněním, v množství přes 0,04 do 0,06 m3/m2</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</si>
  <si>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</si>
  <si>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567122111</t>
  </si>
  <si>
    <t>Podklad ze směsi stmelené cementem SC C 8/10 (KSC I) tl 120 mm</t>
  </si>
  <si>
    <t>-1364416870</t>
  </si>
  <si>
    <t>Podklad ze směsi stmelené cementem bez dilatačních spár, s rozprostřením a zhutněním SC C 8/10 (KSC I), po zhutnění tl. 120 mm</t>
  </si>
  <si>
    <t xml:space="preserve">Poznámka k souboru cen:
1. V cenách jsou započteny i náklady na ošetření povrchu podkladu vodou. 2. V cenách nejsou započteny náklady na postřik, který se oceňuje cenou 919 74-8111 Postřik popř.     zdrsnění povrchu cementobetonového krytu nebo podkladu ochrannou emulzí. </t>
  </si>
  <si>
    <t>573211111</t>
  </si>
  <si>
    <t>Postřik živičný spojovací z asfaltu v množství do 0,70 kg/m2</t>
  </si>
  <si>
    <t>-145180950</t>
  </si>
  <si>
    <t>Postřik živičný spojovací bez posypu kamenivem z asfaltu silničního, v množství od 0,50 do 0,70 kg/m2</t>
  </si>
  <si>
    <t>577134111</t>
  </si>
  <si>
    <t>Asfaltový beton vrstva obrusná ACO 11 (ABS) tř. I tl 40 mm š do 3 m z nemodifikovaného asfaltu</t>
  </si>
  <si>
    <t>-1440056291</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</si>
  <si>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</si>
  <si>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</si>
  <si>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596211112</t>
  </si>
  <si>
    <t>Kladení zámkové dlažby komunikací pro pěší tl 60 mm skupiny A pl do 300 m2</t>
  </si>
  <si>
    <t>-1010206510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</si>
  <si>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</si>
  <si>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</si>
  <si>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66,5+40,77+17,2+6,74+10,35+33,43+8,13+26,2+20,2+12,42+17,8+16,65+16,46+23,08+18,08+15,14+(1,65+41,24+1,84+2,57+17,66)"klasická</t>
  </si>
  <si>
    <t>0,77+(0,77+0,82+0,96)"reliéfní</t>
  </si>
  <si>
    <t>592453080</t>
  </si>
  <si>
    <t>dlažba betonová zámková 20 x 10 x 6 cm přírodní</t>
  </si>
  <si>
    <t>-1003409842</t>
  </si>
  <si>
    <t>dlaždice betonové dlažba zámková (ČSN EN 1338) dlažba vibrolisovaná standardní povrch (uzavřený hladký povrch) provedení: přírodní tvarově jednoduchá dlažba 20 x 10 x 6 cm</t>
  </si>
  <si>
    <t>414,11/100*3"doplnění pochozí dlažby</t>
  </si>
  <si>
    <t>12,423*1,02 'Přepočtené koeficientem množství</t>
  </si>
  <si>
    <t>592452670</t>
  </si>
  <si>
    <t>dlažba betonová zámková pro nevidomé 20 x 10 x 6 cm barevná - červená</t>
  </si>
  <si>
    <t>1392465776</t>
  </si>
  <si>
    <t>dlaždice betonové dlažba zámková (ČSN EN 1338) dlažba vibrolisovaná standardní povrch (uzavřený hladký povrch) provedení: červená,hnědá,okrová,antracit tvarově jednoduchá dlažba pro nevidomé 20 x 10 x 6 cm</t>
  </si>
  <si>
    <t>3,32"reliéfní nová pochozí</t>
  </si>
  <si>
    <t>3,32*1,03 'Přepočtené koeficientem množství</t>
  </si>
  <si>
    <t>596211114</t>
  </si>
  <si>
    <t>Příplatek za kombinaci dvou barev u kladení betonových dlažeb komunikací pro pěší tl 60 mm skupiny A</t>
  </si>
  <si>
    <t>-98758816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</si>
  <si>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</si>
  <si>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596211211</t>
  </si>
  <si>
    <t>Kladení zámkové dlažby komunikací pro pěší tl 80 mm skupiny A pl do 100 m2</t>
  </si>
  <si>
    <t>-1516589128</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</si>
  <si>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50 do 100 m2</t>
  </si>
  <si>
    <t>4,54+4,12+1,92+2,94+4,38+3,78+1,25+6,27+3,97+4,4+4,62+3,94+4,47+4,16+4,18+6,05"klasická</t>
  </si>
  <si>
    <t>3,28+1,92+1,76+2+2,4+1,68+1,8+1,88+1,6+1,84+1,72+1,76+2"reliéf</t>
  </si>
  <si>
    <t>592452660</t>
  </si>
  <si>
    <t>dlažba betonová zámková 20 x 10 x 8 cm barevná - antracit</t>
  </si>
  <si>
    <t>-1989166750</t>
  </si>
  <si>
    <t>dlaždice betonové dlažba zámková (ČSN EN 1338) dlažba vibrolisovaná standardní povrch (uzavřený hladký povrch) provedení: červená,hnědá,okrová,antracit tvarově jednoduchá dlažba 20 x 10 x 8 cm</t>
  </si>
  <si>
    <t>64,99"výměna dlažby za novou</t>
  </si>
  <si>
    <t>64,99*1,03 'Přepočtené koeficientem množství</t>
  </si>
  <si>
    <t>5924526-r</t>
  </si>
  <si>
    <t>dlažba betonová zámková pro nevidomé 20 x 10 x 8 cm barevná - červená</t>
  </si>
  <si>
    <t>961795464</t>
  </si>
  <si>
    <t>dlaždice betonové dlažba zámková (ČSN EN 1338) dlažba vibrolisovaná standardní povrch (uzavřený hladký povrch) provedení: červená,hnědá,okrová,antracit tvarově jednoduchá dlažba pro nevidomé 20 x 10 x 8 cm</t>
  </si>
  <si>
    <t>25,64"nová reliéfní dlažba pojezdová</t>
  </si>
  <si>
    <t>25,64*1,03 'Přepočtené koeficientem množství</t>
  </si>
  <si>
    <t>596211214</t>
  </si>
  <si>
    <t>Příplatek za kombinaci dvou barev u kladení betonových dlažeb komunikací pro pěší tl 80 mm skupiny A</t>
  </si>
  <si>
    <t>1741771789</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</si>
  <si>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Příplatek k cenám za dlažbu z prvků dvou barev</t>
  </si>
  <si>
    <t>596811120</t>
  </si>
  <si>
    <t>Kladení betonové dlažby komunikací pro pěší do lože z kameniva vel do 0,09 m2 plochy do 50 m2</t>
  </si>
  <si>
    <t>-1280521346</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</si>
  <si>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</si>
  <si>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</si>
  <si>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2,5*2,5</t>
  </si>
  <si>
    <t>592453150</t>
  </si>
  <si>
    <t>dlažba desková betonová 30x30x5,5 cm sedá</t>
  </si>
  <si>
    <t>-1510878293</t>
  </si>
  <si>
    <t>dlaždice betonové dlažba desková betonová 30 x 30 x 5,5 šedá</t>
  </si>
  <si>
    <t>599141111</t>
  </si>
  <si>
    <t>Vyplnění spár mezi silničními dílci živičnou zálivkou</t>
  </si>
  <si>
    <t>915121629</t>
  </si>
  <si>
    <t>Vyplnění spár mezi silničními dílci jakékoliv tloušťky živičnou zálivkou</t>
  </si>
  <si>
    <t xml:space="preserve">Poznámka k souboru cen:
1. Ceny lze použít i pro vyplnění spár podkladu z betonu prostého, který se oceňuje cenami souboru     cen 567 1 . - . . Podklad z prostého betonu. 2. V ceně 14-1111 jsou započteny i náklady na vyčištění spár. </t>
  </si>
  <si>
    <t>270+2,5+5+6,6+28+14</t>
  </si>
  <si>
    <t>Ostatní konstrukce a práce, bourání</t>
  </si>
  <si>
    <t>916241113</t>
  </si>
  <si>
    <t>Osazení obrubníku kamenného ležatého s boční opěrou do lože z betonu prostého</t>
  </si>
  <si>
    <t>-1472910050</t>
  </si>
  <si>
    <t>Osazení obrubníku kamenného se zřízením lože, s vyplněním a zatřením spár cementovou maltou ležatého s boční opěrou z betonu prostého tř. C 12/15, do lože z betonu prostého téže značky</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</si>
  <si>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</si>
  <si>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270+2,5*2+30+14</t>
  </si>
  <si>
    <t>583803130</t>
  </si>
  <si>
    <t>obrubník kamenný přímý, (bPP) žula, OP2 30x20</t>
  </si>
  <si>
    <t>-1327652272</t>
  </si>
  <si>
    <t>výrobky lomařské a kamenické pro komunikace (kostky dlažební, krajníky a obrubníky) obrubníky kamenné žula (skupina mat. I/2) přímé OP 2  30 x 20</t>
  </si>
  <si>
    <t>319/100*5"obrubníky dodávka části nových</t>
  </si>
  <si>
    <t>919735112</t>
  </si>
  <si>
    <t>Řezání stávajícího živičného krytu hl do 100 mm</t>
  </si>
  <si>
    <t>1672792042</t>
  </si>
  <si>
    <t>Řezání stávajícího živičného krytu nebo podkladu hloubky přes 50 do 100 mm</t>
  </si>
  <si>
    <t xml:space="preserve">Poznámka k souboru cen:
1. V cenách jsou započteny i náklady na spotřebu vody. </t>
  </si>
  <si>
    <t>5+6,6</t>
  </si>
  <si>
    <t>979024443</t>
  </si>
  <si>
    <t>Očištění vybouraných obrubníků a krajníků silničních</t>
  </si>
  <si>
    <t>684131140</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</si>
  <si>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</si>
  <si>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</si>
  <si>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979054441</t>
  </si>
  <si>
    <t>Očištění vybouraných z desek nebo dlaždic s původním spárováním z kameniva těženého</t>
  </si>
  <si>
    <t>-677042528</t>
  </si>
  <si>
    <t>Očištění vybouraných prvků komunikací od spojovacího materiálu s odklizením a uložením očištěných hmot a spojovacího materiálu na skládku na vzdálenost do 10 m dlaždic, desek nebo tvarovek s původním vyplněním spár kamenivem těženým</t>
  </si>
  <si>
    <t>32</t>
  </si>
  <si>
    <t>979054451</t>
  </si>
  <si>
    <t>Očištění vybouraných zámkových dlaždic s původním spárováním z kameniva těženého</t>
  </si>
  <si>
    <t>-109857651</t>
  </si>
  <si>
    <t>Očištění vybouraných prvků komunikací od spojovacího materiálu s odklizením a uložením očištěných hmot a spojovacího materiálu na skládku na vzdálenost do 10 m zámkových dlaždic s vyplněním spár kamenivem</t>
  </si>
  <si>
    <t>417,43"pochozí dlažby</t>
  </si>
  <si>
    <t>997</t>
  </si>
  <si>
    <t>Přesun sutě</t>
  </si>
  <si>
    <t>33</t>
  </si>
  <si>
    <t>997221129</t>
  </si>
  <si>
    <t>Příplatek ZKD 10 m u vodorovné dopravy suti z kusových materiálů nošením</t>
  </si>
  <si>
    <t>-1718716447</t>
  </si>
  <si>
    <t>Vodorovná doprava suti nošením s naložením a se složením z kusových materiálů, na vzdálenost Příplatek k ceně za každých dalších i započatých 10 m přes 50 m</t>
  </si>
  <si>
    <t xml:space="preserve">Poznámka k souboru cen:
1. Ceny jsou určeny vodorovnou dopravu suti pro nepřístupné plochy, kam není možný příjezd     dopravních prostředků – především pro vnitřní plochy objektů, např. dvorky, atria, terasy. 2. Ceny 997 22-111 jsou určeny pro sypký materiál, např. kamenivo a hmoty kamenitého charakteru     stmelené vápnem, cementem nebo živicí. 3. Ceny 997 22-112 jsou určeny pro drobný kusový materiál (dlažební kostky, lomový kámen). </t>
  </si>
  <si>
    <t>1,594"bet. desky</t>
  </si>
  <si>
    <t>417,43*0,26"zámkové dlažby pochozí</t>
  </si>
  <si>
    <t>0,575"chodníkový obrubník</t>
  </si>
  <si>
    <t>91,785"silniční obrubník</t>
  </si>
  <si>
    <t>202,486*(1+2)"1x pro uskladnení + 2x pro montáž do chodníku</t>
  </si>
  <si>
    <t>34</t>
  </si>
  <si>
    <t>997221551</t>
  </si>
  <si>
    <t>Vodorovná doprava suti ze sypkých materiálů do 1 km</t>
  </si>
  <si>
    <t>629855003</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</si>
  <si>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</si>
  <si>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</si>
  <si>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31,241"kamenivo</t>
  </si>
  <si>
    <t>35</t>
  </si>
  <si>
    <t>997221559</t>
  </si>
  <si>
    <t>Příplatek ZKD 1 km u vodorovné dopravy suti ze sypkých materiálů</t>
  </si>
  <si>
    <t>-1774359462</t>
  </si>
  <si>
    <t>Vodorovná doprava suti bez naložení, ale se složením a s hrubým urovnáním Příplatek k ceně za každý další i započatý 1 km přes 1 km</t>
  </si>
  <si>
    <t>31,241*39 'Přepočtené koeficientem množství</t>
  </si>
  <si>
    <t>36</t>
  </si>
  <si>
    <t>997221561</t>
  </si>
  <si>
    <t>Vodorovná doprava suti z kusových materiálů do 1 km</t>
  </si>
  <si>
    <t>-1493299985</t>
  </si>
  <si>
    <t>Vodorovná doprava suti bez naložení, ale se složením a s hrubým urovnáním z kusových materiálů, na vzdálenost do 1 km</t>
  </si>
  <si>
    <t>90,63*0,26"zámková dlažba pojezdová</t>
  </si>
  <si>
    <t>2,745"beton</t>
  </si>
  <si>
    <t>2,208"živice</t>
  </si>
  <si>
    <t>37</t>
  </si>
  <si>
    <t>997221569</t>
  </si>
  <si>
    <t>Příplatek ZKD 1 km u vodorovné dopravy suti z kusových materiálů</t>
  </si>
  <si>
    <t>-1857390580</t>
  </si>
  <si>
    <t>28,517*39 'Přepočtené koeficientem množství</t>
  </si>
  <si>
    <t>38</t>
  </si>
  <si>
    <t>997221611</t>
  </si>
  <si>
    <t>Nakládání suti na dopravní prostředky pro vodorovnou dopravu</t>
  </si>
  <si>
    <t>-2025548207</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</si>
  <si>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</si>
  <si>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</si>
  <si>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202,486"nakládání pro montáž z5 do kce</t>
  </si>
  <si>
    <t>39</t>
  </si>
  <si>
    <t>997221815</t>
  </si>
  <si>
    <t>Poplatek za uložení betonového odpadu na skládce (skládkovné)</t>
  </si>
  <si>
    <t>-547523760</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</si>
  <si>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</si>
  <si>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</si>
  <si>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40</t>
  </si>
  <si>
    <t>997221845</t>
  </si>
  <si>
    <t>Poplatek za uložení odpadu z asfaltových povrchů na skládce (skládkovné)</t>
  </si>
  <si>
    <t>-1638106109</t>
  </si>
  <si>
    <t>Poplatek za uložení stavebního odpadu na skládce (skládkovné) z asfaltových povrchů</t>
  </si>
  <si>
    <t>41</t>
  </si>
  <si>
    <t>997221855</t>
  </si>
  <si>
    <t>Poplatek za uložení odpadu z kameniva na skládce (skládkovné)</t>
  </si>
  <si>
    <t>1816107357</t>
  </si>
  <si>
    <t>Poplatek za uložení stavebního odpadu na skládce (skládkovné) z kameniva</t>
  </si>
  <si>
    <t>42</t>
  </si>
  <si>
    <t>998223011</t>
  </si>
  <si>
    <t>Přesun hmot pro pozemní komunikace s krytem dlážděným</t>
  </si>
  <si>
    <t>951038768</t>
  </si>
  <si>
    <t>Přesun hmot pro pozemní komunikace s krytem dlážděným dopravní vzdálenost do 200 m jakékoliv délky objektu</t>
  </si>
  <si>
    <t>1) Rekapitulace stavby</t>
  </si>
  <si>
    <t>2) Rekapitulace objektů stavby a soupisů prací</t>
  </si>
  <si>
    <t>/</t>
  </si>
  <si>
    <t>1) Krycí list soupisu</t>
  </si>
  <si>
    <t>2) Rekapitulace</t>
  </si>
  <si>
    <t>3) Soupis prací</t>
  </si>
  <si>
    <t>Rekapitulace stavby</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</si>
</sst>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5">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i/>
      <sz val="8"/>
      <color indexed="12"/>
      <name val="Trebuchet MS"/>
      <family val="0"/>
    </font>
    <font>
      <sz val="8"/>
      <color indexed="18"/>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209">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0" xfId="0" applyFont="1" applyAlignment="1">
      <alignment horizontal="left" vertical="center"/>
    </xf>
    <xf numFmtId="0" fontId="0" fillId="0" borderId="14"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top"/>
    </xf>
    <xf numFmtId="0" fontId="6" fillId="0" borderId="0" xfId="0" applyFont="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0" xfId="0" applyFont="1" applyAlignment="1">
      <alignment horizontal="right" vertical="center"/>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0" fillId="35" borderId="0" xfId="0" applyFill="1" applyAlignment="1">
      <alignment horizontal="left" vertical="center"/>
    </xf>
    <xf numFmtId="0" fontId="9" fillId="35" borderId="17" xfId="0" applyFont="1" applyFill="1" applyBorder="1" applyAlignment="1">
      <alignment horizontal="left" vertical="center"/>
    </xf>
    <xf numFmtId="0" fontId="0" fillId="35" borderId="18" xfId="0" applyFill="1" applyBorder="1" applyAlignment="1">
      <alignment horizontal="left" vertical="center"/>
    </xf>
    <xf numFmtId="0" fontId="9" fillId="35" borderId="18" xfId="0" applyFont="1" applyFill="1" applyBorder="1" applyAlignment="1">
      <alignment horizontal="center" vertical="center"/>
    </xf>
    <xf numFmtId="164" fontId="9" fillId="35" borderId="18" xfId="0" applyNumberFormat="1" applyFont="1" applyFill="1" applyBorder="1" applyAlignment="1">
      <alignment horizontal="right" vertical="center"/>
    </xf>
    <xf numFmtId="0" fontId="0" fillId="35"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12" fillId="0" borderId="0" xfId="0" applyFont="1" applyAlignment="1">
      <alignment horizontal="left" vertical="center"/>
    </xf>
    <xf numFmtId="166" fontId="7" fillId="0" borderId="0" xfId="0" applyNumberFormat="1" applyFont="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7" fillId="35"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14" fillId="0" borderId="0" xfId="0" applyFont="1" applyAlignment="1">
      <alignment horizontal="left" vertical="center"/>
    </xf>
    <xf numFmtId="164" fontId="14" fillId="0" borderId="0" xfId="0" applyNumberFormat="1" applyFont="1" applyAlignment="1">
      <alignment horizontal="right" vertical="center"/>
    </xf>
    <xf numFmtId="0" fontId="9" fillId="0" borderId="0" xfId="0" applyFont="1" applyAlignment="1">
      <alignment horizontal="center" vertical="center"/>
    </xf>
    <xf numFmtId="164" fontId="13" fillId="0" borderId="24" xfId="0" applyNumberFormat="1" applyFont="1" applyBorder="1" applyAlignment="1">
      <alignment horizontal="right" vertical="center"/>
    </xf>
    <xf numFmtId="164" fontId="13" fillId="0" borderId="0" xfId="0" applyNumberFormat="1" applyFont="1" applyAlignment="1">
      <alignment horizontal="right" vertical="center"/>
    </xf>
    <xf numFmtId="167" fontId="13" fillId="0" borderId="0" xfId="0" applyNumberFormat="1" applyFont="1" applyAlignment="1">
      <alignment horizontal="right" vertical="center"/>
    </xf>
    <xf numFmtId="164" fontId="13" fillId="0" borderId="25" xfId="0" applyNumberFormat="1"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center" vertical="center"/>
    </xf>
    <xf numFmtId="164" fontId="20" fillId="0" borderId="24" xfId="0" applyNumberFormat="1" applyFont="1" applyBorder="1" applyAlignment="1">
      <alignment horizontal="right" vertical="center"/>
    </xf>
    <xf numFmtId="164" fontId="20" fillId="0" borderId="0" xfId="0" applyNumberFormat="1" applyFont="1" applyAlignment="1">
      <alignment horizontal="right" vertical="center"/>
    </xf>
    <xf numFmtId="167" fontId="20" fillId="0" borderId="0" xfId="0" applyNumberFormat="1" applyFont="1" applyAlignment="1">
      <alignment horizontal="right" vertical="center"/>
    </xf>
    <xf numFmtId="164" fontId="20" fillId="0" borderId="25" xfId="0" applyNumberFormat="1" applyFont="1" applyBorder="1" applyAlignment="1">
      <alignment horizontal="right" vertical="center"/>
    </xf>
    <xf numFmtId="164" fontId="20" fillId="0" borderId="31" xfId="0" applyNumberFormat="1" applyFont="1" applyBorder="1" applyAlignment="1">
      <alignment horizontal="right" vertical="center"/>
    </xf>
    <xf numFmtId="164" fontId="20" fillId="0" borderId="32" xfId="0" applyNumberFormat="1" applyFont="1" applyBorder="1" applyAlignment="1">
      <alignment horizontal="right" vertical="center"/>
    </xf>
    <xf numFmtId="167" fontId="20" fillId="0" borderId="32" xfId="0" applyNumberFormat="1" applyFont="1" applyBorder="1" applyAlignment="1">
      <alignment horizontal="right" vertical="center"/>
    </xf>
    <xf numFmtId="164" fontId="20" fillId="0" borderId="33" xfId="0" applyNumberFormat="1" applyFont="1" applyBorder="1" applyAlignment="1">
      <alignment horizontal="right" vertical="center"/>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34" xfId="0" applyBorder="1" applyAlignment="1">
      <alignment horizontal="left" vertical="center"/>
    </xf>
    <xf numFmtId="0" fontId="10" fillId="0" borderId="0" xfId="0" applyFont="1" applyAlignment="1">
      <alignment horizontal="left" vertical="center"/>
    </xf>
    <xf numFmtId="164" fontId="11" fillId="0" borderId="0" xfId="0" applyNumberFormat="1" applyFont="1" applyAlignment="1">
      <alignment horizontal="right" vertical="center"/>
    </xf>
    <xf numFmtId="165" fontId="11" fillId="0" borderId="0" xfId="0" applyNumberFormat="1" applyFont="1" applyAlignment="1">
      <alignment horizontal="right" vertical="center"/>
    </xf>
    <xf numFmtId="0" fontId="9" fillId="35" borderId="18" xfId="0" applyFont="1" applyFill="1" applyBorder="1" applyAlignment="1">
      <alignment horizontal="right" vertical="center"/>
    </xf>
    <xf numFmtId="0" fontId="0" fillId="35" borderId="35" xfId="0" applyFill="1" applyBorder="1" applyAlignment="1">
      <alignment horizontal="left" vertical="center"/>
    </xf>
    <xf numFmtId="0" fontId="0" fillId="0" borderId="12" xfId="0" applyBorder="1" applyAlignment="1">
      <alignment horizontal="left" vertical="center"/>
    </xf>
    <xf numFmtId="0" fontId="7" fillId="35" borderId="0" xfId="0" applyFont="1" applyFill="1" applyAlignment="1">
      <alignment horizontal="left" vertical="center"/>
    </xf>
    <xf numFmtId="0" fontId="7" fillId="35" borderId="0" xfId="0" applyFont="1" applyFill="1" applyAlignment="1">
      <alignment horizontal="right" vertical="center"/>
    </xf>
    <xf numFmtId="0" fontId="21" fillId="0" borderId="13" xfId="0" applyFont="1" applyBorder="1" applyAlignment="1">
      <alignment horizontal="left" vertical="center"/>
    </xf>
    <xf numFmtId="0" fontId="21" fillId="0" borderId="32" xfId="0" applyFont="1" applyBorder="1" applyAlignment="1">
      <alignment horizontal="left" vertical="center"/>
    </xf>
    <xf numFmtId="164" fontId="21" fillId="0" borderId="32" xfId="0" applyNumberFormat="1" applyFont="1" applyBorder="1" applyAlignment="1">
      <alignment horizontal="right" vertical="center"/>
    </xf>
    <xf numFmtId="0" fontId="21" fillId="0" borderId="14" xfId="0" applyFont="1" applyBorder="1" applyAlignment="1">
      <alignment horizontal="left" vertical="center"/>
    </xf>
    <xf numFmtId="0" fontId="22" fillId="0" borderId="0" xfId="0" applyFont="1" applyAlignment="1">
      <alignment horizontal="left" vertical="center"/>
    </xf>
    <xf numFmtId="0" fontId="23" fillId="0" borderId="13" xfId="0" applyFont="1" applyBorder="1" applyAlignment="1">
      <alignment horizontal="left" vertical="center"/>
    </xf>
    <xf numFmtId="0" fontId="23" fillId="0" borderId="32" xfId="0" applyFont="1" applyBorder="1" applyAlignment="1">
      <alignment horizontal="left" vertical="center"/>
    </xf>
    <xf numFmtId="164" fontId="23" fillId="0" borderId="32" xfId="0" applyNumberFormat="1" applyFont="1" applyBorder="1" applyAlignment="1">
      <alignment horizontal="right" vertical="center"/>
    </xf>
    <xf numFmtId="0" fontId="23" fillId="0" borderId="14" xfId="0" applyFont="1" applyBorder="1" applyAlignment="1">
      <alignment horizontal="left" vertical="center"/>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7" fillId="35" borderId="27"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29" xfId="0" applyFont="1" applyFill="1" applyBorder="1" applyAlignment="1">
      <alignment horizontal="center" vertical="center" wrapText="1"/>
    </xf>
    <xf numFmtId="164" fontId="14" fillId="0" borderId="0" xfId="0" applyNumberFormat="1" applyFont="1" applyAlignment="1">
      <alignment horizontal="right"/>
    </xf>
    <xf numFmtId="167" fontId="24" fillId="0" borderId="22" xfId="0" applyNumberFormat="1" applyFont="1" applyBorder="1" applyAlignment="1">
      <alignment horizontal="right"/>
    </xf>
    <xf numFmtId="167" fontId="24" fillId="0" borderId="23" xfId="0" applyNumberFormat="1" applyFont="1" applyBorder="1" applyAlignment="1">
      <alignment horizontal="right"/>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lignment horizontal="left"/>
    </xf>
    <xf numFmtId="0" fontId="26" fillId="0" borderId="0" xfId="0" applyFont="1" applyAlignment="1">
      <alignment horizontal="left"/>
    </xf>
    <xf numFmtId="0" fontId="21" fillId="0" borderId="0" xfId="0" applyFont="1" applyAlignment="1">
      <alignment horizontal="left"/>
    </xf>
    <xf numFmtId="164" fontId="21" fillId="0" borderId="0" xfId="0" applyNumberFormat="1" applyFont="1" applyAlignment="1">
      <alignment horizontal="right"/>
    </xf>
    <xf numFmtId="0" fontId="26" fillId="0" borderId="24" xfId="0" applyFont="1" applyBorder="1" applyAlignment="1">
      <alignment horizontal="left"/>
    </xf>
    <xf numFmtId="167" fontId="26" fillId="0" borderId="0" xfId="0" applyNumberFormat="1" applyFont="1" applyAlignment="1">
      <alignment horizontal="right"/>
    </xf>
    <xf numFmtId="167" fontId="26" fillId="0" borderId="25" xfId="0" applyNumberFormat="1" applyFont="1" applyBorder="1" applyAlignment="1">
      <alignment horizontal="right"/>
    </xf>
    <xf numFmtId="164" fontId="26" fillId="0" borderId="0" xfId="0" applyNumberFormat="1" applyFont="1" applyAlignment="1">
      <alignment horizontal="right" vertical="center"/>
    </xf>
    <xf numFmtId="0" fontId="23" fillId="0" borderId="0" xfId="0" applyFont="1" applyAlignment="1">
      <alignment horizontal="left"/>
    </xf>
    <xf numFmtId="164" fontId="23" fillId="0" borderId="0" xfId="0" applyNumberFormat="1" applyFont="1" applyAlignment="1">
      <alignment horizontal="right"/>
    </xf>
    <xf numFmtId="0" fontId="0" fillId="0" borderId="36" xfId="0" applyFont="1" applyBorder="1" applyAlignment="1">
      <alignment horizontal="center" vertical="center"/>
    </xf>
    <xf numFmtId="49" fontId="0" fillId="0" borderId="36" xfId="0" applyNumberFormat="1" applyFont="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68" fontId="0" fillId="0" borderId="36" xfId="0" applyNumberFormat="1" applyFont="1" applyBorder="1" applyAlignment="1">
      <alignment horizontal="right" vertical="center"/>
    </xf>
    <xf numFmtId="164" fontId="0" fillId="34" borderId="36" xfId="0" applyNumberFormat="1" applyFont="1" applyFill="1" applyBorder="1" applyAlignment="1">
      <alignment horizontal="right" vertical="center"/>
    </xf>
    <xf numFmtId="164" fontId="0" fillId="0" borderId="36" xfId="0" applyNumberFormat="1" applyFont="1" applyBorder="1" applyAlignment="1">
      <alignment horizontal="right" vertical="center"/>
    </xf>
    <xf numFmtId="0" fontId="11" fillId="34" borderId="36"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NumberFormat="1" applyFont="1" applyAlignment="1">
      <alignment horizontal="right" vertical="center"/>
    </xf>
    <xf numFmtId="167" fontId="11" fillId="0" borderId="25" xfId="0" applyNumberFormat="1" applyFont="1" applyBorder="1" applyAlignment="1">
      <alignment horizontal="right" vertical="center"/>
    </xf>
    <xf numFmtId="164" fontId="0" fillId="0" borderId="0" xfId="0" applyNumberFormat="1" applyFont="1" applyAlignment="1">
      <alignment horizontal="right"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7" fillId="0" borderId="0" xfId="0" applyFont="1" applyAlignment="1">
      <alignment horizontal="left" vertical="top"/>
    </xf>
    <xf numFmtId="0" fontId="27" fillId="0" borderId="0" xfId="0" applyFont="1" applyAlignment="1">
      <alignment horizontal="left" vertical="center"/>
    </xf>
    <xf numFmtId="0" fontId="29" fillId="0" borderId="0" xfId="0" applyFont="1" applyAlignment="1">
      <alignment horizontal="left" vertical="top" wrapText="1"/>
    </xf>
    <xf numFmtId="0" fontId="30" fillId="0" borderId="13"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168" fontId="30" fillId="0" borderId="0" xfId="0" applyNumberFormat="1" applyFont="1" applyAlignment="1">
      <alignment horizontal="righ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1" fillId="0" borderId="13" xfId="0" applyFont="1" applyBorder="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wrapText="1"/>
    </xf>
    <xf numFmtId="168" fontId="31" fillId="0" borderId="0" xfId="0" applyNumberFormat="1" applyFont="1" applyAlignment="1">
      <alignment horizontal="right" vertical="center"/>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32" fillId="0" borderId="36" xfId="0" applyFont="1" applyBorder="1" applyAlignment="1">
      <alignment horizontal="center" vertical="center"/>
    </xf>
    <xf numFmtId="49" fontId="32" fillId="0" borderId="36" xfId="0" applyNumberFormat="1" applyFont="1" applyBorder="1" applyAlignment="1">
      <alignment horizontal="left" vertical="center" wrapText="1"/>
    </xf>
    <xf numFmtId="0" fontId="32" fillId="0" borderId="36" xfId="0" applyFont="1" applyBorder="1" applyAlignment="1">
      <alignment horizontal="left" vertical="center" wrapText="1"/>
    </xf>
    <xf numFmtId="0" fontId="32" fillId="0" borderId="36" xfId="0" applyFont="1" applyBorder="1" applyAlignment="1">
      <alignment horizontal="center" vertical="center" wrapText="1"/>
    </xf>
    <xf numFmtId="168" fontId="32" fillId="0" borderId="36" xfId="0" applyNumberFormat="1" applyFont="1" applyBorder="1" applyAlignment="1">
      <alignment horizontal="right" vertical="center"/>
    </xf>
    <xf numFmtId="164" fontId="32" fillId="34" borderId="36" xfId="0" applyNumberFormat="1" applyFont="1" applyFill="1" applyBorder="1" applyAlignment="1">
      <alignment horizontal="right" vertical="center"/>
    </xf>
    <xf numFmtId="164" fontId="32" fillId="0" borderId="36" xfId="0" applyNumberFormat="1" applyFont="1" applyBorder="1" applyAlignment="1">
      <alignment horizontal="right" vertical="center"/>
    </xf>
    <xf numFmtId="0" fontId="32" fillId="0" borderId="13" xfId="0" applyFont="1" applyBorder="1" applyAlignment="1">
      <alignment horizontal="left" vertical="center"/>
    </xf>
    <xf numFmtId="0" fontId="32" fillId="34" borderId="36" xfId="0" applyFont="1" applyFill="1" applyBorder="1" applyAlignment="1">
      <alignment horizontal="left" vertical="center" wrapText="1"/>
    </xf>
    <xf numFmtId="0" fontId="32" fillId="0" borderId="0" xfId="0" applyFont="1" applyAlignment="1">
      <alignment horizontal="center" vertical="center" wrapText="1"/>
    </xf>
    <xf numFmtId="0" fontId="33" fillId="0" borderId="13" xfId="0" applyFont="1" applyBorder="1" applyAlignment="1">
      <alignment horizontal="left" vertical="center"/>
    </xf>
    <xf numFmtId="0" fontId="33" fillId="0" borderId="0" xfId="0" applyFont="1" applyAlignment="1">
      <alignment horizontal="left" vertical="center"/>
    </xf>
    <xf numFmtId="0" fontId="33" fillId="0" borderId="0" xfId="0" applyFont="1" applyAlignment="1">
      <alignment horizontal="left" vertical="center" wrapText="1"/>
    </xf>
    <xf numFmtId="168" fontId="33" fillId="0" borderId="0" xfId="0" applyNumberFormat="1" applyFont="1" applyAlignment="1">
      <alignment horizontal="righ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58" fillId="33" borderId="0" xfId="36" applyFill="1" applyAlignment="1">
      <alignment horizontal="left" vertical="top"/>
    </xf>
    <xf numFmtId="0" fontId="73"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4"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4" fillId="33" borderId="0" xfId="36" applyFont="1" applyFill="1" applyAlignment="1" applyProtection="1">
      <alignment horizontal="left" vertical="center"/>
      <protection/>
    </xf>
    <xf numFmtId="0" fontId="3" fillId="35" borderId="0" xfId="0" applyFont="1" applyFill="1" applyAlignment="1">
      <alignment horizontal="center" vertical="center"/>
    </xf>
    <xf numFmtId="0" fontId="0" fillId="0" borderId="0" xfId="0" applyFont="1" applyAlignment="1">
      <alignment horizontal="left" vertical="top"/>
    </xf>
    <xf numFmtId="164" fontId="18" fillId="0" borderId="0" xfId="0" applyNumberFormat="1"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7" fillId="35" borderId="17" xfId="0" applyFont="1" applyFill="1" applyBorder="1" applyAlignment="1">
      <alignment horizontal="center" vertical="center"/>
    </xf>
    <xf numFmtId="0" fontId="0" fillId="35" borderId="18" xfId="0" applyFill="1" applyBorder="1" applyAlignment="1">
      <alignment horizontal="left" vertical="center"/>
    </xf>
    <xf numFmtId="0" fontId="7" fillId="35" borderId="18" xfId="0" applyFont="1" applyFill="1" applyBorder="1" applyAlignment="1">
      <alignment horizontal="center" vertical="center"/>
    </xf>
    <xf numFmtId="0" fontId="7" fillId="35" borderId="18" xfId="0" applyFont="1" applyFill="1" applyBorder="1" applyAlignment="1">
      <alignment horizontal="right" vertical="center"/>
    </xf>
    <xf numFmtId="164" fontId="14" fillId="0" borderId="0" xfId="0" applyNumberFormat="1" applyFont="1" applyAlignment="1">
      <alignment horizontal="right" vertical="center"/>
    </xf>
    <xf numFmtId="0" fontId="14" fillId="0" borderId="0" xfId="0" applyFont="1" applyAlignment="1">
      <alignment horizontal="left" vertical="center"/>
    </xf>
    <xf numFmtId="0" fontId="9" fillId="35" borderId="18" xfId="0" applyFont="1" applyFill="1" applyBorder="1" applyAlignment="1">
      <alignment horizontal="left" vertical="center"/>
    </xf>
    <xf numFmtId="164" fontId="9" fillId="35" borderId="18" xfId="0" applyNumberFormat="1" applyFont="1" applyFill="1" applyBorder="1" applyAlignment="1">
      <alignment horizontal="right" vertical="center"/>
    </xf>
    <xf numFmtId="0" fontId="0" fillId="35" borderId="26" xfId="0" applyFill="1" applyBorder="1" applyAlignment="1">
      <alignment horizontal="left" vertical="center"/>
    </xf>
    <xf numFmtId="0" fontId="9" fillId="0" borderId="0" xfId="0" applyFont="1" applyAlignment="1">
      <alignment horizontal="left" vertical="center" wrapText="1"/>
    </xf>
    <xf numFmtId="0" fontId="0" fillId="0" borderId="0" xfId="0" applyFont="1" applyAlignment="1">
      <alignment horizontal="left" vertical="center"/>
    </xf>
    <xf numFmtId="166" fontId="7" fillId="0" borderId="0" xfId="0" applyNumberFormat="1" applyFont="1" applyAlignment="1">
      <alignment horizontal="left" vertical="top"/>
    </xf>
    <xf numFmtId="0" fontId="7" fillId="0" borderId="0" xfId="0" applyFont="1" applyAlignment="1">
      <alignment horizontal="left" vertical="center"/>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4" xfId="0" applyBorder="1" applyAlignment="1">
      <alignment horizontal="left" vertical="center"/>
    </xf>
    <xf numFmtId="165" fontId="11" fillId="0" borderId="0" xfId="0" applyNumberFormat="1" applyFont="1" applyAlignment="1">
      <alignment horizontal="center" vertical="center"/>
    </xf>
    <xf numFmtId="0" fontId="11" fillId="0" borderId="0" xfId="0" applyFont="1" applyAlignment="1">
      <alignment horizontal="left" vertical="center"/>
    </xf>
    <xf numFmtId="164" fontId="8" fillId="0" borderId="0" xfId="0" applyNumberFormat="1" applyFont="1" applyAlignment="1">
      <alignment horizontal="right" vertical="center"/>
    </xf>
    <xf numFmtId="0" fontId="8" fillId="0" borderId="0" xfId="0" applyFont="1" applyAlignment="1">
      <alignment horizontal="left" vertical="top" wrapText="1"/>
    </xf>
    <xf numFmtId="0" fontId="9" fillId="0" borderId="0" xfId="0" applyFont="1" applyAlignment="1">
      <alignment horizontal="left" vertical="top" wrapText="1"/>
    </xf>
    <xf numFmtId="49" fontId="7" fillId="34" borderId="0" xfId="0" applyNumberFormat="1" applyFont="1" applyFill="1" applyAlignment="1">
      <alignment horizontal="left" vertical="top"/>
    </xf>
    <xf numFmtId="0" fontId="7" fillId="0" borderId="0" xfId="0" applyFont="1" applyAlignment="1">
      <alignment horizontal="left" vertical="center" wrapText="1"/>
    </xf>
    <xf numFmtId="164" fontId="10" fillId="0" borderId="16" xfId="0" applyNumberFormat="1" applyFont="1" applyBorder="1" applyAlignment="1">
      <alignment horizontal="right" vertical="center"/>
    </xf>
    <xf numFmtId="0" fontId="0" fillId="0" borderId="16" xfId="0" applyBorder="1" applyAlignment="1">
      <alignment horizontal="left" vertical="center"/>
    </xf>
    <xf numFmtId="0" fontId="11" fillId="0" borderId="0" xfId="0" applyFont="1" applyAlignment="1">
      <alignment horizontal="right" vertical="center"/>
    </xf>
    <xf numFmtId="0" fontId="74" fillId="33" borderId="0" xfId="36" applyFont="1" applyFill="1" applyAlignment="1">
      <alignment horizontal="left" vertical="center"/>
    </xf>
    <xf numFmtId="0" fontId="6" fillId="0" borderId="0" xfId="0" applyFont="1" applyAlignment="1">
      <alignment horizontal="left" vertical="center" wrapText="1"/>
    </xf>
    <xf numFmtId="0" fontId="0" fillId="0" borderId="0" xfId="0" applyFont="1" applyAlignment="1">
      <alignment horizontal="left" vertical="center" wrapText="1"/>
    </xf>
    <xf numFmtId="14" fontId="7" fillId="34" borderId="0" xfId="0" applyNumberFormat="1" applyFont="1" applyFill="1" applyAlignment="1">
      <alignment horizontal="left"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6E8F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6118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28C6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AA292.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6E8F9.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6118B.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28C6E.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57150</xdr:colOff>
      <xdr:row>1</xdr:row>
      <xdr:rowOff>0</xdr:rowOff>
    </xdr:to>
    <xdr:pic>
      <xdr:nvPicPr>
        <xdr:cNvPr id="1" name="Obrázek 1" descr="C:\KROSplusData\System\Temp\radAA292.tmp">
          <a:hlinkClick r:id="rId3"/>
        </xdr:cNvPr>
        <xdr:cNvPicPr preferRelativeResize="1">
          <a:picLocks noChangeAspect="0"/>
        </xdr:cNvPicPr>
      </xdr:nvPicPr>
      <xdr:blipFill>
        <a:blip r:link="rId1"/>
        <a:stretch>
          <a:fillRect/>
        </a:stretch>
      </xdr:blipFill>
      <xdr:spPr>
        <a:xfrm>
          <a:off x="0" y="0"/>
          <a:ext cx="571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56"/>
  <sheetViews>
    <sheetView showGridLines="0" tabSelected="1" zoomScalePageLayoutView="0" workbookViewId="0" topLeftCell="A1">
      <pane ySplit="1" topLeftCell="A2" activePane="bottomLeft" state="frozen"/>
      <selection pane="topLeft" activeCell="A1" sqref="A1"/>
      <selection pane="bottomLeft" activeCell="E14" sqref="E14:AJ14"/>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69" t="s">
        <v>0</v>
      </c>
      <c r="B1" s="170"/>
      <c r="C1" s="170"/>
      <c r="D1" s="171" t="s">
        <v>1</v>
      </c>
      <c r="E1" s="170"/>
      <c r="F1" s="170"/>
      <c r="G1" s="170"/>
      <c r="H1" s="170"/>
      <c r="I1" s="170"/>
      <c r="J1" s="170"/>
      <c r="K1" s="172" t="s">
        <v>609</v>
      </c>
      <c r="L1" s="172"/>
      <c r="M1" s="172"/>
      <c r="N1" s="172"/>
      <c r="O1" s="172"/>
      <c r="P1" s="172"/>
      <c r="Q1" s="172"/>
      <c r="R1" s="172"/>
      <c r="S1" s="172"/>
      <c r="T1" s="170"/>
      <c r="U1" s="170"/>
      <c r="V1" s="170"/>
      <c r="W1" s="172" t="s">
        <v>610</v>
      </c>
      <c r="X1" s="172"/>
      <c r="Y1" s="172"/>
      <c r="Z1" s="172"/>
      <c r="AA1" s="172"/>
      <c r="AB1" s="172"/>
      <c r="AC1" s="172"/>
      <c r="AD1" s="172"/>
      <c r="AE1" s="172"/>
      <c r="AF1" s="172"/>
      <c r="AG1" s="172"/>
      <c r="AH1" s="172"/>
      <c r="AI1" s="164"/>
      <c r="AJ1" s="5"/>
      <c r="AK1" s="5"/>
      <c r="AL1" s="5"/>
      <c r="AM1" s="5"/>
      <c r="AN1" s="5"/>
      <c r="AO1" s="5"/>
      <c r="AP1" s="5"/>
      <c r="AQ1" s="5"/>
      <c r="AR1" s="5"/>
      <c r="AS1" s="5"/>
      <c r="AT1" s="5"/>
      <c r="AU1" s="5"/>
      <c r="AV1" s="5"/>
      <c r="AW1" s="5"/>
      <c r="AX1" s="5"/>
      <c r="AY1" s="5"/>
      <c r="AZ1" s="5"/>
      <c r="BA1" s="4" t="s">
        <v>2</v>
      </c>
      <c r="BB1" s="4"/>
      <c r="BC1" s="5"/>
      <c r="BD1" s="5"/>
      <c r="BE1" s="5"/>
      <c r="BF1" s="5"/>
      <c r="BG1" s="5"/>
      <c r="BH1" s="5"/>
      <c r="BI1" s="5"/>
      <c r="BJ1" s="5"/>
      <c r="BK1" s="5"/>
      <c r="BL1" s="5"/>
      <c r="BM1" s="5"/>
      <c r="BN1" s="5"/>
      <c r="BO1" s="5"/>
      <c r="BP1" s="5"/>
      <c r="BQ1" s="5"/>
      <c r="BR1" s="5"/>
      <c r="BS1" s="5"/>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173" t="s">
        <v>5</v>
      </c>
      <c r="AS2" s="174"/>
      <c r="AT2" s="174"/>
      <c r="AU2" s="174"/>
      <c r="AV2" s="174"/>
      <c r="AW2" s="174"/>
      <c r="AX2" s="174"/>
      <c r="AY2" s="174"/>
      <c r="AZ2" s="174"/>
      <c r="BA2" s="174"/>
      <c r="BB2" s="174"/>
      <c r="BC2" s="174"/>
      <c r="BD2" s="174"/>
      <c r="BE2" s="174"/>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8</v>
      </c>
      <c r="BT3" s="6" t="s">
        <v>9</v>
      </c>
    </row>
    <row r="4" spans="2:71" s="2" customFormat="1" ht="37.5" customHeight="1">
      <c r="B4" s="10"/>
      <c r="D4" s="11" t="s">
        <v>10</v>
      </c>
      <c r="AQ4" s="12"/>
      <c r="AS4" s="13" t="s">
        <v>11</v>
      </c>
      <c r="BE4" s="14" t="s">
        <v>12</v>
      </c>
      <c r="BS4" s="6" t="s">
        <v>13</v>
      </c>
    </row>
    <row r="5" spans="2:71" s="2" customFormat="1" ht="15" customHeight="1">
      <c r="B5" s="10"/>
      <c r="D5" s="15" t="s">
        <v>14</v>
      </c>
      <c r="K5" s="191" t="s">
        <v>15</v>
      </c>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Q5" s="12"/>
      <c r="BE5" s="198" t="s">
        <v>16</v>
      </c>
      <c r="BS5" s="6" t="s">
        <v>6</v>
      </c>
    </row>
    <row r="6" spans="2:71" s="2" customFormat="1" ht="37.5" customHeight="1">
      <c r="B6" s="10"/>
      <c r="D6" s="17" t="s">
        <v>17</v>
      </c>
      <c r="K6" s="199" t="s">
        <v>18</v>
      </c>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Q6" s="12"/>
      <c r="BE6" s="174"/>
      <c r="BS6" s="6" t="s">
        <v>19</v>
      </c>
    </row>
    <row r="7" spans="2:71" s="2" customFormat="1" ht="15" customHeight="1">
      <c r="B7" s="10"/>
      <c r="D7" s="18" t="s">
        <v>20</v>
      </c>
      <c r="K7" s="16"/>
      <c r="AK7" s="18" t="s">
        <v>21</v>
      </c>
      <c r="AN7" s="16"/>
      <c r="AQ7" s="12"/>
      <c r="BE7" s="174"/>
      <c r="BS7" s="6" t="s">
        <v>8</v>
      </c>
    </row>
    <row r="8" spans="2:71" s="2" customFormat="1" ht="15" customHeight="1">
      <c r="B8" s="10"/>
      <c r="D8" s="18" t="s">
        <v>22</v>
      </c>
      <c r="K8" s="16" t="s">
        <v>23</v>
      </c>
      <c r="AK8" s="18" t="s">
        <v>24</v>
      </c>
      <c r="AN8" s="208">
        <v>43174</v>
      </c>
      <c r="AQ8" s="12"/>
      <c r="BE8" s="174"/>
      <c r="BS8" s="6" t="s">
        <v>25</v>
      </c>
    </row>
    <row r="9" spans="2:71" s="2" customFormat="1" ht="15" customHeight="1">
      <c r="B9" s="10"/>
      <c r="AQ9" s="12"/>
      <c r="BE9" s="174"/>
      <c r="BS9" s="6" t="s">
        <v>26</v>
      </c>
    </row>
    <row r="10" spans="2:71" s="2" customFormat="1" ht="15" customHeight="1">
      <c r="B10" s="10"/>
      <c r="D10" s="18" t="s">
        <v>27</v>
      </c>
      <c r="AK10" s="18" t="s">
        <v>28</v>
      </c>
      <c r="AN10" s="16"/>
      <c r="AQ10" s="12"/>
      <c r="BE10" s="174"/>
      <c r="BS10" s="6" t="s">
        <v>19</v>
      </c>
    </row>
    <row r="11" spans="2:71" s="2" customFormat="1" ht="19.5" customHeight="1">
      <c r="B11" s="10"/>
      <c r="E11" s="16" t="s">
        <v>29</v>
      </c>
      <c r="AK11" s="18" t="s">
        <v>30</v>
      </c>
      <c r="AN11" s="16"/>
      <c r="AQ11" s="12"/>
      <c r="BE11" s="174"/>
      <c r="BS11" s="6" t="s">
        <v>19</v>
      </c>
    </row>
    <row r="12" spans="2:71" s="2" customFormat="1" ht="7.5" customHeight="1">
      <c r="B12" s="10"/>
      <c r="AQ12" s="12"/>
      <c r="BE12" s="174"/>
      <c r="BS12" s="6" t="s">
        <v>19</v>
      </c>
    </row>
    <row r="13" spans="2:71" s="2" customFormat="1" ht="15" customHeight="1">
      <c r="B13" s="10"/>
      <c r="D13" s="18" t="s">
        <v>31</v>
      </c>
      <c r="AK13" s="18" t="s">
        <v>28</v>
      </c>
      <c r="AN13" s="19" t="s">
        <v>32</v>
      </c>
      <c r="AQ13" s="12"/>
      <c r="BE13" s="174"/>
      <c r="BS13" s="6" t="s">
        <v>19</v>
      </c>
    </row>
    <row r="14" spans="2:71" s="2" customFormat="1" ht="15.75" customHeight="1">
      <c r="B14" s="10"/>
      <c r="E14" s="200" t="s">
        <v>32</v>
      </c>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8" t="s">
        <v>30</v>
      </c>
      <c r="AN14" s="19" t="s">
        <v>32</v>
      </c>
      <c r="AQ14" s="12"/>
      <c r="BE14" s="174"/>
      <c r="BS14" s="6" t="s">
        <v>19</v>
      </c>
    </row>
    <row r="15" spans="2:71" s="2" customFormat="1" ht="7.5" customHeight="1">
      <c r="B15" s="10"/>
      <c r="AQ15" s="12"/>
      <c r="BE15" s="174"/>
      <c r="BS15" s="6" t="s">
        <v>3</v>
      </c>
    </row>
    <row r="16" spans="2:71" s="2" customFormat="1" ht="15" customHeight="1">
      <c r="B16" s="10"/>
      <c r="D16" s="18" t="s">
        <v>33</v>
      </c>
      <c r="AK16" s="18" t="s">
        <v>28</v>
      </c>
      <c r="AN16" s="16" t="s">
        <v>34</v>
      </c>
      <c r="AQ16" s="12"/>
      <c r="BE16" s="174"/>
      <c r="BS16" s="6" t="s">
        <v>35</v>
      </c>
    </row>
    <row r="17" spans="2:71" s="2" customFormat="1" ht="19.5" customHeight="1">
      <c r="B17" s="10"/>
      <c r="E17" s="16" t="s">
        <v>36</v>
      </c>
      <c r="AK17" s="18" t="s">
        <v>30</v>
      </c>
      <c r="AN17" s="16" t="s">
        <v>37</v>
      </c>
      <c r="AQ17" s="12"/>
      <c r="BE17" s="174"/>
      <c r="BS17" s="6" t="s">
        <v>35</v>
      </c>
    </row>
    <row r="18" spans="2:71" s="2" customFormat="1" ht="7.5" customHeight="1">
      <c r="B18" s="10"/>
      <c r="AQ18" s="12"/>
      <c r="BE18" s="174"/>
      <c r="BS18" s="6" t="s">
        <v>6</v>
      </c>
    </row>
    <row r="19" spans="2:71" s="2" customFormat="1" ht="15" customHeight="1">
      <c r="B19" s="10"/>
      <c r="D19" s="18" t="s">
        <v>38</v>
      </c>
      <c r="AQ19" s="12"/>
      <c r="BE19" s="174"/>
      <c r="BS19" s="6" t="s">
        <v>6</v>
      </c>
    </row>
    <row r="20" spans="2:71" s="2" customFormat="1" ht="138" customHeight="1">
      <c r="B20" s="10"/>
      <c r="E20" s="201" t="s">
        <v>39</v>
      </c>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Q20" s="12"/>
      <c r="BE20" s="174"/>
      <c r="BS20" s="6" t="s">
        <v>3</v>
      </c>
    </row>
    <row r="21" spans="2:57" s="2" customFormat="1" ht="7.5" customHeight="1">
      <c r="B21" s="10"/>
      <c r="AQ21" s="12"/>
      <c r="BE21" s="174"/>
    </row>
    <row r="22" spans="2:57" s="2" customFormat="1" ht="7.5" customHeight="1">
      <c r="B22" s="1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Q22" s="12"/>
      <c r="BE22" s="174"/>
    </row>
    <row r="23" spans="2:57" s="6" customFormat="1" ht="27" customHeight="1">
      <c r="B23" s="21"/>
      <c r="D23" s="22" t="s">
        <v>40</v>
      </c>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02">
        <f>ROUND($AG$51,2)</f>
        <v>0</v>
      </c>
      <c r="AL23" s="203"/>
      <c r="AM23" s="203"/>
      <c r="AN23" s="203"/>
      <c r="AO23" s="203"/>
      <c r="AQ23" s="24"/>
      <c r="BE23" s="189"/>
    </row>
    <row r="24" spans="2:57" s="6" customFormat="1" ht="7.5" customHeight="1">
      <c r="B24" s="21"/>
      <c r="AQ24" s="24"/>
      <c r="BE24" s="189"/>
    </row>
    <row r="25" spans="2:57" s="6" customFormat="1" ht="14.25" customHeight="1">
      <c r="B25" s="21"/>
      <c r="L25" s="204" t="s">
        <v>41</v>
      </c>
      <c r="M25" s="189"/>
      <c r="N25" s="189"/>
      <c r="O25" s="189"/>
      <c r="W25" s="204" t="s">
        <v>42</v>
      </c>
      <c r="X25" s="189"/>
      <c r="Y25" s="189"/>
      <c r="Z25" s="189"/>
      <c r="AA25" s="189"/>
      <c r="AB25" s="189"/>
      <c r="AC25" s="189"/>
      <c r="AD25" s="189"/>
      <c r="AE25" s="189"/>
      <c r="AK25" s="204" t="s">
        <v>43</v>
      </c>
      <c r="AL25" s="189"/>
      <c r="AM25" s="189"/>
      <c r="AN25" s="189"/>
      <c r="AO25" s="189"/>
      <c r="AQ25" s="24"/>
      <c r="BE25" s="189"/>
    </row>
    <row r="26" spans="2:57" s="6" customFormat="1" ht="15" customHeight="1">
      <c r="B26" s="26"/>
      <c r="D26" s="27" t="s">
        <v>44</v>
      </c>
      <c r="F26" s="27" t="s">
        <v>45</v>
      </c>
      <c r="L26" s="195">
        <v>0.21</v>
      </c>
      <c r="M26" s="196"/>
      <c r="N26" s="196"/>
      <c r="O26" s="196"/>
      <c r="W26" s="197">
        <f>ROUND($AZ$51,2)</f>
        <v>0</v>
      </c>
      <c r="X26" s="196"/>
      <c r="Y26" s="196"/>
      <c r="Z26" s="196"/>
      <c r="AA26" s="196"/>
      <c r="AB26" s="196"/>
      <c r="AC26" s="196"/>
      <c r="AD26" s="196"/>
      <c r="AE26" s="196"/>
      <c r="AK26" s="197">
        <f>ROUND($AV$51,2)</f>
        <v>0</v>
      </c>
      <c r="AL26" s="196"/>
      <c r="AM26" s="196"/>
      <c r="AN26" s="196"/>
      <c r="AO26" s="196"/>
      <c r="AQ26" s="28"/>
      <c r="BE26" s="196"/>
    </row>
    <row r="27" spans="2:57" s="6" customFormat="1" ht="15" customHeight="1">
      <c r="B27" s="26"/>
      <c r="F27" s="27" t="s">
        <v>46</v>
      </c>
      <c r="L27" s="195">
        <v>0.15</v>
      </c>
      <c r="M27" s="196"/>
      <c r="N27" s="196"/>
      <c r="O27" s="196"/>
      <c r="W27" s="197">
        <f>ROUND($BA$51,2)</f>
        <v>0</v>
      </c>
      <c r="X27" s="196"/>
      <c r="Y27" s="196"/>
      <c r="Z27" s="196"/>
      <c r="AA27" s="196"/>
      <c r="AB27" s="196"/>
      <c r="AC27" s="196"/>
      <c r="AD27" s="196"/>
      <c r="AE27" s="196"/>
      <c r="AK27" s="197">
        <f>ROUND($AW$51,2)</f>
        <v>0</v>
      </c>
      <c r="AL27" s="196"/>
      <c r="AM27" s="196"/>
      <c r="AN27" s="196"/>
      <c r="AO27" s="196"/>
      <c r="AQ27" s="28"/>
      <c r="BE27" s="196"/>
    </row>
    <row r="28" spans="2:57" s="6" customFormat="1" ht="15" customHeight="1" hidden="1">
      <c r="B28" s="26"/>
      <c r="F28" s="27" t="s">
        <v>47</v>
      </c>
      <c r="L28" s="195">
        <v>0.21</v>
      </c>
      <c r="M28" s="196"/>
      <c r="N28" s="196"/>
      <c r="O28" s="196"/>
      <c r="W28" s="197">
        <f>ROUND($BB$51,2)</f>
        <v>0</v>
      </c>
      <c r="X28" s="196"/>
      <c r="Y28" s="196"/>
      <c r="Z28" s="196"/>
      <c r="AA28" s="196"/>
      <c r="AB28" s="196"/>
      <c r="AC28" s="196"/>
      <c r="AD28" s="196"/>
      <c r="AE28" s="196"/>
      <c r="AK28" s="197">
        <v>0</v>
      </c>
      <c r="AL28" s="196"/>
      <c r="AM28" s="196"/>
      <c r="AN28" s="196"/>
      <c r="AO28" s="196"/>
      <c r="AQ28" s="28"/>
      <c r="BE28" s="196"/>
    </row>
    <row r="29" spans="2:57" s="6" customFormat="1" ht="15" customHeight="1" hidden="1">
      <c r="B29" s="26"/>
      <c r="F29" s="27" t="s">
        <v>48</v>
      </c>
      <c r="L29" s="195">
        <v>0.15</v>
      </c>
      <c r="M29" s="196"/>
      <c r="N29" s="196"/>
      <c r="O29" s="196"/>
      <c r="W29" s="197">
        <f>ROUND($BC$51,2)</f>
        <v>0</v>
      </c>
      <c r="X29" s="196"/>
      <c r="Y29" s="196"/>
      <c r="Z29" s="196"/>
      <c r="AA29" s="196"/>
      <c r="AB29" s="196"/>
      <c r="AC29" s="196"/>
      <c r="AD29" s="196"/>
      <c r="AE29" s="196"/>
      <c r="AK29" s="197">
        <v>0</v>
      </c>
      <c r="AL29" s="196"/>
      <c r="AM29" s="196"/>
      <c r="AN29" s="196"/>
      <c r="AO29" s="196"/>
      <c r="AQ29" s="28"/>
      <c r="BE29" s="196"/>
    </row>
    <row r="30" spans="2:57" s="6" customFormat="1" ht="15" customHeight="1" hidden="1">
      <c r="B30" s="26"/>
      <c r="F30" s="27" t="s">
        <v>49</v>
      </c>
      <c r="L30" s="195">
        <v>0</v>
      </c>
      <c r="M30" s="196"/>
      <c r="N30" s="196"/>
      <c r="O30" s="196"/>
      <c r="W30" s="197">
        <f>ROUND($BD$51,2)</f>
        <v>0</v>
      </c>
      <c r="X30" s="196"/>
      <c r="Y30" s="196"/>
      <c r="Z30" s="196"/>
      <c r="AA30" s="196"/>
      <c r="AB30" s="196"/>
      <c r="AC30" s="196"/>
      <c r="AD30" s="196"/>
      <c r="AE30" s="196"/>
      <c r="AK30" s="197">
        <v>0</v>
      </c>
      <c r="AL30" s="196"/>
      <c r="AM30" s="196"/>
      <c r="AN30" s="196"/>
      <c r="AO30" s="196"/>
      <c r="AQ30" s="28"/>
      <c r="BE30" s="196"/>
    </row>
    <row r="31" spans="2:57" s="6" customFormat="1" ht="7.5" customHeight="1">
      <c r="B31" s="21"/>
      <c r="AQ31" s="24"/>
      <c r="BE31" s="189"/>
    </row>
    <row r="32" spans="2:57" s="6" customFormat="1" ht="27" customHeight="1">
      <c r="B32" s="21"/>
      <c r="C32" s="29"/>
      <c r="D32" s="30" t="s">
        <v>50</v>
      </c>
      <c r="E32" s="31"/>
      <c r="F32" s="31"/>
      <c r="G32" s="31"/>
      <c r="H32" s="31"/>
      <c r="I32" s="31"/>
      <c r="J32" s="31"/>
      <c r="K32" s="31"/>
      <c r="L32" s="31"/>
      <c r="M32" s="31"/>
      <c r="N32" s="31"/>
      <c r="O32" s="31"/>
      <c r="P32" s="31"/>
      <c r="Q32" s="31"/>
      <c r="R32" s="31"/>
      <c r="S32" s="31"/>
      <c r="T32" s="32" t="s">
        <v>51</v>
      </c>
      <c r="U32" s="31"/>
      <c r="V32" s="31"/>
      <c r="W32" s="31"/>
      <c r="X32" s="185" t="s">
        <v>52</v>
      </c>
      <c r="Y32" s="180"/>
      <c r="Z32" s="180"/>
      <c r="AA32" s="180"/>
      <c r="AB32" s="180"/>
      <c r="AC32" s="31"/>
      <c r="AD32" s="31"/>
      <c r="AE32" s="31"/>
      <c r="AF32" s="31"/>
      <c r="AG32" s="31"/>
      <c r="AH32" s="31"/>
      <c r="AI32" s="31"/>
      <c r="AJ32" s="31"/>
      <c r="AK32" s="186">
        <f>SUM($AK$23:$AK$30)</f>
        <v>0</v>
      </c>
      <c r="AL32" s="180"/>
      <c r="AM32" s="180"/>
      <c r="AN32" s="180"/>
      <c r="AO32" s="187"/>
      <c r="AP32" s="29"/>
      <c r="AQ32" s="34"/>
      <c r="BE32" s="189"/>
    </row>
    <row r="33" spans="2:43" s="6" customFormat="1" ht="7.5" customHeight="1">
      <c r="B33" s="21"/>
      <c r="AQ33" s="24"/>
    </row>
    <row r="34" spans="2:43" s="6" customFormat="1" ht="7.5"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7"/>
    </row>
    <row r="38" spans="2:44" s="6" customFormat="1" ht="7.5" customHeight="1">
      <c r="B38" s="38"/>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21"/>
    </row>
    <row r="39" spans="2:44" s="6" customFormat="1" ht="37.5" customHeight="1">
      <c r="B39" s="21"/>
      <c r="C39" s="11" t="s">
        <v>53</v>
      </c>
      <c r="AR39" s="21"/>
    </row>
    <row r="40" spans="2:44" s="6" customFormat="1" ht="7.5" customHeight="1">
      <c r="B40" s="21"/>
      <c r="AR40" s="21"/>
    </row>
    <row r="41" spans="2:44" s="16" customFormat="1" ht="15" customHeight="1">
      <c r="B41" s="40"/>
      <c r="C41" s="18" t="s">
        <v>14</v>
      </c>
      <c r="L41" s="16" t="str">
        <f>$K$5</f>
        <v>2016608</v>
      </c>
      <c r="AR41" s="40"/>
    </row>
    <row r="42" spans="2:44" s="41" customFormat="1" ht="37.5" customHeight="1">
      <c r="B42" s="42"/>
      <c r="C42" s="41" t="s">
        <v>17</v>
      </c>
      <c r="L42" s="188" t="str">
        <f>$K$6</f>
        <v>Telekomunikační kabel - propojení MÚ a MP Rumburk</v>
      </c>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R42" s="42"/>
    </row>
    <row r="43" spans="2:44" s="6" customFormat="1" ht="7.5" customHeight="1">
      <c r="B43" s="21"/>
      <c r="AR43" s="21"/>
    </row>
    <row r="44" spans="2:44" s="6" customFormat="1" ht="15.75" customHeight="1">
      <c r="B44" s="21"/>
      <c r="C44" s="18" t="s">
        <v>22</v>
      </c>
      <c r="L44" s="43" t="str">
        <f>IF($K$8="","",$K$8)</f>
        <v>k.ú. Rumburk</v>
      </c>
      <c r="AI44" s="18" t="s">
        <v>24</v>
      </c>
      <c r="AM44" s="190">
        <f>IF($AN$8="","",$AN$8)</f>
        <v>43174</v>
      </c>
      <c r="AN44" s="189"/>
      <c r="AR44" s="21"/>
    </row>
    <row r="45" spans="2:44" s="6" customFormat="1" ht="7.5" customHeight="1">
      <c r="B45" s="21"/>
      <c r="AR45" s="21"/>
    </row>
    <row r="46" spans="2:56" s="6" customFormat="1" ht="18.75" customHeight="1">
      <c r="B46" s="21"/>
      <c r="C46" s="18" t="s">
        <v>27</v>
      </c>
      <c r="L46" s="16" t="str">
        <f>IF($E$11="","",$E$11)</f>
        <v>Město Rumburk</v>
      </c>
      <c r="AI46" s="18" t="s">
        <v>33</v>
      </c>
      <c r="AM46" s="191" t="str">
        <f>IF($E$17="","",$E$17)</f>
        <v>ProProjekt, s.r.o. </v>
      </c>
      <c r="AN46" s="189"/>
      <c r="AO46" s="189"/>
      <c r="AP46" s="189"/>
      <c r="AR46" s="21"/>
      <c r="AS46" s="192" t="s">
        <v>54</v>
      </c>
      <c r="AT46" s="193"/>
      <c r="AU46" s="45"/>
      <c r="AV46" s="45"/>
      <c r="AW46" s="45"/>
      <c r="AX46" s="45"/>
      <c r="AY46" s="45"/>
      <c r="AZ46" s="45"/>
      <c r="BA46" s="45"/>
      <c r="BB46" s="45"/>
      <c r="BC46" s="45"/>
      <c r="BD46" s="46"/>
    </row>
    <row r="47" spans="2:56" s="6" customFormat="1" ht="15.75" customHeight="1">
      <c r="B47" s="21"/>
      <c r="C47" s="18" t="s">
        <v>31</v>
      </c>
      <c r="L47" s="16">
        <f>IF($E$14="Vyplň údaj","",$E$14)</f>
      </c>
      <c r="AR47" s="21"/>
      <c r="AS47" s="194"/>
      <c r="AT47" s="189"/>
      <c r="BD47" s="48"/>
    </row>
    <row r="48" spans="2:56" s="6" customFormat="1" ht="12" customHeight="1">
      <c r="B48" s="21"/>
      <c r="AR48" s="21"/>
      <c r="AS48" s="194"/>
      <c r="AT48" s="189"/>
      <c r="BD48" s="48"/>
    </row>
    <row r="49" spans="2:57" s="6" customFormat="1" ht="30" customHeight="1">
      <c r="B49" s="21"/>
      <c r="C49" s="179" t="s">
        <v>55</v>
      </c>
      <c r="D49" s="180"/>
      <c r="E49" s="180"/>
      <c r="F49" s="180"/>
      <c r="G49" s="180"/>
      <c r="H49" s="31"/>
      <c r="I49" s="181" t="s">
        <v>56</v>
      </c>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2" t="s">
        <v>57</v>
      </c>
      <c r="AH49" s="180"/>
      <c r="AI49" s="180"/>
      <c r="AJ49" s="180"/>
      <c r="AK49" s="180"/>
      <c r="AL49" s="180"/>
      <c r="AM49" s="180"/>
      <c r="AN49" s="181" t="s">
        <v>58</v>
      </c>
      <c r="AO49" s="180"/>
      <c r="AP49" s="180"/>
      <c r="AQ49" s="49" t="s">
        <v>59</v>
      </c>
      <c r="AR49" s="21"/>
      <c r="AS49" s="50" t="s">
        <v>60</v>
      </c>
      <c r="AT49" s="51" t="s">
        <v>61</v>
      </c>
      <c r="AU49" s="51" t="s">
        <v>62</v>
      </c>
      <c r="AV49" s="51" t="s">
        <v>63</v>
      </c>
      <c r="AW49" s="51" t="s">
        <v>64</v>
      </c>
      <c r="AX49" s="51" t="s">
        <v>65</v>
      </c>
      <c r="AY49" s="51" t="s">
        <v>66</v>
      </c>
      <c r="AZ49" s="51" t="s">
        <v>67</v>
      </c>
      <c r="BA49" s="51" t="s">
        <v>68</v>
      </c>
      <c r="BB49" s="51" t="s">
        <v>69</v>
      </c>
      <c r="BC49" s="51" t="s">
        <v>70</v>
      </c>
      <c r="BD49" s="52" t="s">
        <v>71</v>
      </c>
      <c r="BE49" s="53"/>
    </row>
    <row r="50" spans="2:56" s="6" customFormat="1" ht="12" customHeight="1">
      <c r="B50" s="21"/>
      <c r="AR50" s="21"/>
      <c r="AS50" s="54"/>
      <c r="AT50" s="45"/>
      <c r="AU50" s="45"/>
      <c r="AV50" s="45"/>
      <c r="AW50" s="45"/>
      <c r="AX50" s="45"/>
      <c r="AY50" s="45"/>
      <c r="AZ50" s="45"/>
      <c r="BA50" s="45"/>
      <c r="BB50" s="45"/>
      <c r="BC50" s="45"/>
      <c r="BD50" s="46"/>
    </row>
    <row r="51" spans="2:76" s="41" customFormat="1" ht="33" customHeight="1">
      <c r="B51" s="42"/>
      <c r="C51" s="55" t="s">
        <v>72</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183">
        <f>ROUND(SUM($AG$52:$AG$54),2)</f>
        <v>0</v>
      </c>
      <c r="AH51" s="184"/>
      <c r="AI51" s="184"/>
      <c r="AJ51" s="184"/>
      <c r="AK51" s="184"/>
      <c r="AL51" s="184"/>
      <c r="AM51" s="184"/>
      <c r="AN51" s="183">
        <f>SUM($AG$51,$AT$51)</f>
        <v>0</v>
      </c>
      <c r="AO51" s="184"/>
      <c r="AP51" s="184"/>
      <c r="AQ51" s="57"/>
      <c r="AR51" s="42"/>
      <c r="AS51" s="58">
        <f>ROUND(SUM($AS$52:$AS$54),2)</f>
        <v>0</v>
      </c>
      <c r="AT51" s="59">
        <f>ROUND(SUM($AV$51:$AW$51),2)</f>
        <v>0</v>
      </c>
      <c r="AU51" s="60">
        <f>ROUND(SUM($AU$52:$AU$54),5)</f>
        <v>0</v>
      </c>
      <c r="AV51" s="59">
        <f>ROUND($AZ$51*$L$26,2)</f>
        <v>0</v>
      </c>
      <c r="AW51" s="59">
        <f>ROUND($BA$51*$L$27,2)</f>
        <v>0</v>
      </c>
      <c r="AX51" s="59">
        <f>ROUND($BB$51*$L$26,2)</f>
        <v>0</v>
      </c>
      <c r="AY51" s="59">
        <f>ROUND($BC$51*$L$27,2)</f>
        <v>0</v>
      </c>
      <c r="AZ51" s="59">
        <f>ROUND(SUM($AZ$52:$AZ$54),2)</f>
        <v>0</v>
      </c>
      <c r="BA51" s="59">
        <f>ROUND(SUM($BA$52:$BA$54),2)</f>
        <v>0</v>
      </c>
      <c r="BB51" s="59">
        <f>ROUND(SUM($BB$52:$BB$54),2)</f>
        <v>0</v>
      </c>
      <c r="BC51" s="59">
        <f>ROUND(SUM($BC$52:$BC$54),2)</f>
        <v>0</v>
      </c>
      <c r="BD51" s="61">
        <f>ROUND(SUM($BD$52:$BD$54),2)</f>
        <v>0</v>
      </c>
      <c r="BS51" s="41" t="s">
        <v>73</v>
      </c>
      <c r="BT51" s="41" t="s">
        <v>74</v>
      </c>
      <c r="BU51" s="62" t="s">
        <v>75</v>
      </c>
      <c r="BV51" s="41" t="s">
        <v>76</v>
      </c>
      <c r="BW51" s="41" t="s">
        <v>4</v>
      </c>
      <c r="BX51" s="41" t="s">
        <v>77</v>
      </c>
    </row>
    <row r="52" spans="1:91" s="63" customFormat="1" ht="28.5" customHeight="1">
      <c r="A52" s="165" t="s">
        <v>611</v>
      </c>
      <c r="B52" s="64"/>
      <c r="C52" s="65"/>
      <c r="D52" s="177" t="s">
        <v>78</v>
      </c>
      <c r="E52" s="178"/>
      <c r="F52" s="178"/>
      <c r="G52" s="178"/>
      <c r="H52" s="178"/>
      <c r="I52" s="65"/>
      <c r="J52" s="177" t="s">
        <v>79</v>
      </c>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5">
        <f>'SO 00 - Vedlejší a ostatn...'!$J$27</f>
        <v>0</v>
      </c>
      <c r="AH52" s="176"/>
      <c r="AI52" s="176"/>
      <c r="AJ52" s="176"/>
      <c r="AK52" s="176"/>
      <c r="AL52" s="176"/>
      <c r="AM52" s="176"/>
      <c r="AN52" s="175">
        <f>SUM($AG$52,$AT$52)</f>
        <v>0</v>
      </c>
      <c r="AO52" s="176"/>
      <c r="AP52" s="176"/>
      <c r="AQ52" s="66" t="s">
        <v>80</v>
      </c>
      <c r="AR52" s="64"/>
      <c r="AS52" s="67">
        <v>0</v>
      </c>
      <c r="AT52" s="68">
        <f>ROUND(SUM($AV$52:$AW$52),2)</f>
        <v>0</v>
      </c>
      <c r="AU52" s="69">
        <f>'SO 00 - Vedlejší a ostatn...'!$P$80</f>
        <v>0</v>
      </c>
      <c r="AV52" s="68">
        <f>'SO 00 - Vedlejší a ostatn...'!$J$30</f>
        <v>0</v>
      </c>
      <c r="AW52" s="68">
        <f>'SO 00 - Vedlejší a ostatn...'!$J$31</f>
        <v>0</v>
      </c>
      <c r="AX52" s="68">
        <f>'SO 00 - Vedlejší a ostatn...'!$J$32</f>
        <v>0</v>
      </c>
      <c r="AY52" s="68">
        <f>'SO 00 - Vedlejší a ostatn...'!$J$33</f>
        <v>0</v>
      </c>
      <c r="AZ52" s="68">
        <f>'SO 00 - Vedlejší a ostatn...'!$F$30</f>
        <v>0</v>
      </c>
      <c r="BA52" s="68">
        <f>'SO 00 - Vedlejší a ostatn...'!$F$31</f>
        <v>0</v>
      </c>
      <c r="BB52" s="68">
        <f>'SO 00 - Vedlejší a ostatn...'!$F$32</f>
        <v>0</v>
      </c>
      <c r="BC52" s="68">
        <f>'SO 00 - Vedlejší a ostatn...'!$F$33</f>
        <v>0</v>
      </c>
      <c r="BD52" s="70">
        <f>'SO 00 - Vedlejší a ostatn...'!$F$34</f>
        <v>0</v>
      </c>
      <c r="BT52" s="63" t="s">
        <v>8</v>
      </c>
      <c r="BV52" s="63" t="s">
        <v>76</v>
      </c>
      <c r="BW52" s="63" t="s">
        <v>81</v>
      </c>
      <c r="BX52" s="63" t="s">
        <v>4</v>
      </c>
      <c r="CM52" s="63" t="s">
        <v>82</v>
      </c>
    </row>
    <row r="53" spans="1:91" s="63" customFormat="1" ht="28.5" customHeight="1">
      <c r="A53" s="165" t="s">
        <v>611</v>
      </c>
      <c r="B53" s="64"/>
      <c r="C53" s="65"/>
      <c r="D53" s="177" t="s">
        <v>83</v>
      </c>
      <c r="E53" s="178"/>
      <c r="F53" s="178"/>
      <c r="G53" s="178"/>
      <c r="H53" s="178"/>
      <c r="I53" s="65"/>
      <c r="J53" s="177" t="s">
        <v>84</v>
      </c>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5">
        <f>'SO 01 - Telekomunikační k...'!$J$27</f>
        <v>0</v>
      </c>
      <c r="AH53" s="176"/>
      <c r="AI53" s="176"/>
      <c r="AJ53" s="176"/>
      <c r="AK53" s="176"/>
      <c r="AL53" s="176"/>
      <c r="AM53" s="176"/>
      <c r="AN53" s="175">
        <f>SUM($AG$53,$AT$53)</f>
        <v>0</v>
      </c>
      <c r="AO53" s="176"/>
      <c r="AP53" s="176"/>
      <c r="AQ53" s="66" t="s">
        <v>80</v>
      </c>
      <c r="AR53" s="64"/>
      <c r="AS53" s="67">
        <v>0</v>
      </c>
      <c r="AT53" s="68">
        <f>ROUND(SUM($AV$53:$AW$53),2)</f>
        <v>0</v>
      </c>
      <c r="AU53" s="69">
        <f>'SO 01 - Telekomunikační k...'!$P$83</f>
        <v>0</v>
      </c>
      <c r="AV53" s="68">
        <f>'SO 01 - Telekomunikační k...'!$J$30</f>
        <v>0</v>
      </c>
      <c r="AW53" s="68">
        <f>'SO 01 - Telekomunikační k...'!$J$31</f>
        <v>0</v>
      </c>
      <c r="AX53" s="68">
        <f>'SO 01 - Telekomunikační k...'!$J$32</f>
        <v>0</v>
      </c>
      <c r="AY53" s="68">
        <f>'SO 01 - Telekomunikační k...'!$J$33</f>
        <v>0</v>
      </c>
      <c r="AZ53" s="68">
        <f>'SO 01 - Telekomunikační k...'!$F$30</f>
        <v>0</v>
      </c>
      <c r="BA53" s="68">
        <f>'SO 01 - Telekomunikační k...'!$F$31</f>
        <v>0</v>
      </c>
      <c r="BB53" s="68">
        <f>'SO 01 - Telekomunikační k...'!$F$32</f>
        <v>0</v>
      </c>
      <c r="BC53" s="68">
        <f>'SO 01 - Telekomunikační k...'!$F$33</f>
        <v>0</v>
      </c>
      <c r="BD53" s="70">
        <f>'SO 01 - Telekomunikační k...'!$F$34</f>
        <v>0</v>
      </c>
      <c r="BT53" s="63" t="s">
        <v>8</v>
      </c>
      <c r="BV53" s="63" t="s">
        <v>76</v>
      </c>
      <c r="BW53" s="63" t="s">
        <v>85</v>
      </c>
      <c r="BX53" s="63" t="s">
        <v>4</v>
      </c>
      <c r="CL53" s="63" t="s">
        <v>86</v>
      </c>
      <c r="CM53" s="63" t="s">
        <v>82</v>
      </c>
    </row>
    <row r="54" spans="1:91" s="63" customFormat="1" ht="28.5" customHeight="1">
      <c r="A54" s="165" t="s">
        <v>611</v>
      </c>
      <c r="B54" s="64"/>
      <c r="C54" s="65"/>
      <c r="D54" s="177" t="s">
        <v>87</v>
      </c>
      <c r="E54" s="178"/>
      <c r="F54" s="178"/>
      <c r="G54" s="178"/>
      <c r="H54" s="178"/>
      <c r="I54" s="65"/>
      <c r="J54" s="177" t="s">
        <v>88</v>
      </c>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5">
        <f>'SO 02 - Oprava chodníku '!$J$27</f>
        <v>0</v>
      </c>
      <c r="AH54" s="176"/>
      <c r="AI54" s="176"/>
      <c r="AJ54" s="176"/>
      <c r="AK54" s="176"/>
      <c r="AL54" s="176"/>
      <c r="AM54" s="176"/>
      <c r="AN54" s="175">
        <f>SUM($AG$54,$AT$54)</f>
        <v>0</v>
      </c>
      <c r="AO54" s="176"/>
      <c r="AP54" s="176"/>
      <c r="AQ54" s="66" t="s">
        <v>80</v>
      </c>
      <c r="AR54" s="64"/>
      <c r="AS54" s="71">
        <v>0</v>
      </c>
      <c r="AT54" s="72">
        <f>ROUND(SUM($AV$54:$AW$54),2)</f>
        <v>0</v>
      </c>
      <c r="AU54" s="73">
        <f>'SO 02 - Oprava chodníku '!$P$82</f>
        <v>0</v>
      </c>
      <c r="AV54" s="72">
        <f>'SO 02 - Oprava chodníku '!$J$30</f>
        <v>0</v>
      </c>
      <c r="AW54" s="72">
        <f>'SO 02 - Oprava chodníku '!$J$31</f>
        <v>0</v>
      </c>
      <c r="AX54" s="72">
        <f>'SO 02 - Oprava chodníku '!$J$32</f>
        <v>0</v>
      </c>
      <c r="AY54" s="72">
        <f>'SO 02 - Oprava chodníku '!$J$33</f>
        <v>0</v>
      </c>
      <c r="AZ54" s="72">
        <f>'SO 02 - Oprava chodníku '!$F$30</f>
        <v>0</v>
      </c>
      <c r="BA54" s="72">
        <f>'SO 02 - Oprava chodníku '!$F$31</f>
        <v>0</v>
      </c>
      <c r="BB54" s="72">
        <f>'SO 02 - Oprava chodníku '!$F$32</f>
        <v>0</v>
      </c>
      <c r="BC54" s="72">
        <f>'SO 02 - Oprava chodníku '!$F$33</f>
        <v>0</v>
      </c>
      <c r="BD54" s="74">
        <f>'SO 02 - Oprava chodníku '!$F$34</f>
        <v>0</v>
      </c>
      <c r="BT54" s="63" t="s">
        <v>8</v>
      </c>
      <c r="BV54" s="63" t="s">
        <v>76</v>
      </c>
      <c r="BW54" s="63" t="s">
        <v>89</v>
      </c>
      <c r="BX54" s="63" t="s">
        <v>4</v>
      </c>
      <c r="CL54" s="63" t="s">
        <v>90</v>
      </c>
      <c r="CM54" s="63" t="s">
        <v>82</v>
      </c>
    </row>
    <row r="55" spans="2:44" s="6" customFormat="1" ht="30.75" customHeight="1">
      <c r="B55" s="21"/>
      <c r="AR55" s="21"/>
    </row>
    <row r="56" spans="2:44" s="6" customFormat="1" ht="7.5" customHeight="1">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21"/>
    </row>
  </sheetData>
  <sheetProtection/>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I49:AF49"/>
    <mergeCell ref="AG49:AM49"/>
    <mergeCell ref="AN49:AP49"/>
    <mergeCell ref="AN52:AP52"/>
    <mergeCell ref="AG52:AM52"/>
    <mergeCell ref="D52:H52"/>
    <mergeCell ref="J52:AF52"/>
    <mergeCell ref="AG51:AM51"/>
    <mergeCell ref="AN51:AP51"/>
    <mergeCell ref="AR2:BE2"/>
    <mergeCell ref="AN53:AP53"/>
    <mergeCell ref="AG53:AM53"/>
    <mergeCell ref="D53:H53"/>
    <mergeCell ref="J53:AF53"/>
    <mergeCell ref="AN54:AP54"/>
    <mergeCell ref="AG54:AM54"/>
    <mergeCell ref="D54:H54"/>
    <mergeCell ref="J54:AF54"/>
    <mergeCell ref="C49:G49"/>
  </mergeCells>
  <hyperlinks>
    <hyperlink ref="K1:S1" location="C2" tooltip="Rekapitulace stavby" display="1) Rekapitulace stavby"/>
    <hyperlink ref="W1:AI1" location="C51" tooltip="Rekapitulace objektů stavby a soupisů prací" display="2) Rekapitulace objektů stavby a soupisů prací"/>
    <hyperlink ref="A52" location="'SO 00 - Vedlejší a ostatn...'!C2" tooltip="SO 00 - Vedlejší a ostatn..." display="/"/>
    <hyperlink ref="A53" location="'SO 01 - Telekomunikační k...'!C2" tooltip="SO 01 - Telekomunikační k..." display="/"/>
    <hyperlink ref="A54" location="'SO 02 - Oprava chodníku '!C2" tooltip="SO 02 - Oprava chodníku "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9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67"/>
      <c r="C1" s="167"/>
      <c r="D1" s="166" t="s">
        <v>1</v>
      </c>
      <c r="E1" s="167"/>
      <c r="F1" s="168" t="s">
        <v>612</v>
      </c>
      <c r="G1" s="205" t="s">
        <v>613</v>
      </c>
      <c r="H1" s="205"/>
      <c r="I1" s="167"/>
      <c r="J1" s="168" t="s">
        <v>614</v>
      </c>
      <c r="K1" s="166" t="s">
        <v>91</v>
      </c>
      <c r="L1" s="168" t="s">
        <v>615</v>
      </c>
      <c r="M1" s="168"/>
      <c r="N1" s="168"/>
      <c r="O1" s="168"/>
      <c r="P1" s="168"/>
      <c r="Q1" s="168"/>
      <c r="R1" s="168"/>
      <c r="S1" s="168"/>
      <c r="T1" s="168"/>
      <c r="U1" s="164"/>
      <c r="V1" s="164"/>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173" t="s">
        <v>5</v>
      </c>
      <c r="M2" s="174"/>
      <c r="N2" s="174"/>
      <c r="O2" s="174"/>
      <c r="P2" s="174"/>
      <c r="Q2" s="174"/>
      <c r="R2" s="174"/>
      <c r="S2" s="174"/>
      <c r="T2" s="174"/>
      <c r="U2" s="174"/>
      <c r="V2" s="174"/>
      <c r="AT2" s="2" t="s">
        <v>81</v>
      </c>
    </row>
    <row r="3" spans="2:46" s="2" customFormat="1" ht="7.5" customHeight="1">
      <c r="B3" s="7"/>
      <c r="C3" s="8"/>
      <c r="D3" s="8"/>
      <c r="E3" s="8"/>
      <c r="F3" s="8"/>
      <c r="G3" s="8"/>
      <c r="H3" s="8"/>
      <c r="I3" s="8"/>
      <c r="J3" s="8"/>
      <c r="K3" s="9"/>
      <c r="AT3" s="2" t="s">
        <v>82</v>
      </c>
    </row>
    <row r="4" spans="2:46" s="2" customFormat="1" ht="37.5" customHeight="1">
      <c r="B4" s="10"/>
      <c r="D4" s="11" t="s">
        <v>92</v>
      </c>
      <c r="K4" s="12"/>
      <c r="M4" s="13" t="s">
        <v>11</v>
      </c>
      <c r="AT4" s="2" t="s">
        <v>3</v>
      </c>
    </row>
    <row r="5" spans="2:11" s="2" customFormat="1" ht="7.5" customHeight="1">
      <c r="B5" s="10"/>
      <c r="K5" s="12"/>
    </row>
    <row r="6" spans="2:11" s="2" customFormat="1" ht="15.75" customHeight="1">
      <c r="B6" s="10"/>
      <c r="D6" s="18" t="s">
        <v>17</v>
      </c>
      <c r="K6" s="12"/>
    </row>
    <row r="7" spans="2:11" s="2" customFormat="1" ht="15.75" customHeight="1">
      <c r="B7" s="10"/>
      <c r="E7" s="206" t="str">
        <f>'Rekapitulace stavby'!$K$6</f>
        <v>Telekomunikační kabel - propojení MÚ a MP Rumburk</v>
      </c>
      <c r="F7" s="174"/>
      <c r="G7" s="174"/>
      <c r="H7" s="174"/>
      <c r="K7" s="12"/>
    </row>
    <row r="8" spans="2:11" s="6" customFormat="1" ht="15.75" customHeight="1">
      <c r="B8" s="21"/>
      <c r="D8" s="18" t="s">
        <v>93</v>
      </c>
      <c r="K8" s="24"/>
    </row>
    <row r="9" spans="2:11" s="6" customFormat="1" ht="37.5" customHeight="1">
      <c r="B9" s="21"/>
      <c r="E9" s="188" t="s">
        <v>94</v>
      </c>
      <c r="F9" s="189"/>
      <c r="G9" s="189"/>
      <c r="H9" s="189"/>
      <c r="K9" s="24"/>
    </row>
    <row r="10" spans="2:11" s="6" customFormat="1" ht="14.25" customHeight="1">
      <c r="B10" s="21"/>
      <c r="K10" s="24"/>
    </row>
    <row r="11" spans="2:11" s="6" customFormat="1" ht="15" customHeight="1">
      <c r="B11" s="21"/>
      <c r="D11" s="18" t="s">
        <v>20</v>
      </c>
      <c r="F11" s="16"/>
      <c r="I11" s="18" t="s">
        <v>21</v>
      </c>
      <c r="J11" s="16"/>
      <c r="K11" s="24"/>
    </row>
    <row r="12" spans="2:11" s="6" customFormat="1" ht="15" customHeight="1">
      <c r="B12" s="21"/>
      <c r="D12" s="18" t="s">
        <v>22</v>
      </c>
      <c r="F12" s="16" t="s">
        <v>23</v>
      </c>
      <c r="I12" s="18" t="s">
        <v>24</v>
      </c>
      <c r="J12" s="44">
        <f>'Rekapitulace stavby'!$AN$8</f>
        <v>43174</v>
      </c>
      <c r="K12" s="24"/>
    </row>
    <row r="13" spans="2:11" s="6" customFormat="1" ht="12" customHeight="1">
      <c r="B13" s="21"/>
      <c r="K13" s="24"/>
    </row>
    <row r="14" spans="2:11" s="6" customFormat="1" ht="15" customHeight="1">
      <c r="B14" s="21"/>
      <c r="D14" s="18" t="s">
        <v>27</v>
      </c>
      <c r="I14" s="18" t="s">
        <v>28</v>
      </c>
      <c r="J14" s="16"/>
      <c r="K14" s="24"/>
    </row>
    <row r="15" spans="2:11" s="6" customFormat="1" ht="18.75" customHeight="1">
      <c r="B15" s="21"/>
      <c r="E15" s="16" t="s">
        <v>29</v>
      </c>
      <c r="I15" s="18" t="s">
        <v>30</v>
      </c>
      <c r="J15" s="16"/>
      <c r="K15" s="24"/>
    </row>
    <row r="16" spans="2:11" s="6" customFormat="1" ht="7.5" customHeight="1">
      <c r="B16" s="21"/>
      <c r="K16" s="24"/>
    </row>
    <row r="17" spans="2:11" s="6" customFormat="1" ht="15" customHeight="1">
      <c r="B17" s="21"/>
      <c r="D17" s="18" t="s">
        <v>31</v>
      </c>
      <c r="I17" s="18" t="s">
        <v>28</v>
      </c>
      <c r="J17" s="16">
        <f>IF('Rekapitulace stavby'!$AN$13="Vyplň údaj","",IF('Rekapitulace stavby'!$AN$13="","",'Rekapitulace stavby'!$AN$13))</f>
      </c>
      <c r="K17" s="24"/>
    </row>
    <row r="18" spans="2:11" s="6" customFormat="1" ht="18.75" customHeight="1">
      <c r="B18" s="21"/>
      <c r="E18" s="16">
        <f>IF('Rekapitulace stavby'!$E$14="Vyplň údaj","",IF('Rekapitulace stavby'!$E$14="","",'Rekapitulace stavby'!$E$14))</f>
      </c>
      <c r="I18" s="18" t="s">
        <v>30</v>
      </c>
      <c r="J18" s="16">
        <f>IF('Rekapitulace stavby'!$AN$14="Vyplň údaj","",IF('Rekapitulace stavby'!$AN$14="","",'Rekapitulace stavby'!$AN$14))</f>
      </c>
      <c r="K18" s="24"/>
    </row>
    <row r="19" spans="2:11" s="6" customFormat="1" ht="7.5" customHeight="1">
      <c r="B19" s="21"/>
      <c r="K19" s="24"/>
    </row>
    <row r="20" spans="2:11" s="6" customFormat="1" ht="15" customHeight="1">
      <c r="B20" s="21"/>
      <c r="D20" s="18" t="s">
        <v>33</v>
      </c>
      <c r="I20" s="18" t="s">
        <v>28</v>
      </c>
      <c r="J20" s="16" t="s">
        <v>34</v>
      </c>
      <c r="K20" s="24"/>
    </row>
    <row r="21" spans="2:11" s="6" customFormat="1" ht="18.75" customHeight="1">
      <c r="B21" s="21"/>
      <c r="E21" s="16" t="s">
        <v>36</v>
      </c>
      <c r="I21" s="18" t="s">
        <v>30</v>
      </c>
      <c r="J21" s="16" t="s">
        <v>37</v>
      </c>
      <c r="K21" s="24"/>
    </row>
    <row r="22" spans="2:11" s="6" customFormat="1" ht="7.5" customHeight="1">
      <c r="B22" s="21"/>
      <c r="K22" s="24"/>
    </row>
    <row r="23" spans="2:11" s="6" customFormat="1" ht="15" customHeight="1">
      <c r="B23" s="21"/>
      <c r="D23" s="18" t="s">
        <v>38</v>
      </c>
      <c r="K23" s="24"/>
    </row>
    <row r="24" spans="2:11" s="75" customFormat="1" ht="15.75" customHeight="1">
      <c r="B24" s="76"/>
      <c r="E24" s="201"/>
      <c r="F24" s="207"/>
      <c r="G24" s="207"/>
      <c r="H24" s="207"/>
      <c r="K24" s="77"/>
    </row>
    <row r="25" spans="2:11" s="6" customFormat="1" ht="7.5" customHeight="1">
      <c r="B25" s="21"/>
      <c r="K25" s="24"/>
    </row>
    <row r="26" spans="2:11" s="6" customFormat="1" ht="7.5" customHeight="1">
      <c r="B26" s="21"/>
      <c r="D26" s="45"/>
      <c r="E26" s="45"/>
      <c r="F26" s="45"/>
      <c r="G26" s="45"/>
      <c r="H26" s="45"/>
      <c r="I26" s="45"/>
      <c r="J26" s="45"/>
      <c r="K26" s="78"/>
    </row>
    <row r="27" spans="2:11" s="6" customFormat="1" ht="26.25" customHeight="1">
      <c r="B27" s="21"/>
      <c r="D27" s="79" t="s">
        <v>40</v>
      </c>
      <c r="J27" s="56">
        <f>ROUND($J$80,2)</f>
        <v>0</v>
      </c>
      <c r="K27" s="24"/>
    </row>
    <row r="28" spans="2:11" s="6" customFormat="1" ht="7.5" customHeight="1">
      <c r="B28" s="21"/>
      <c r="D28" s="45"/>
      <c r="E28" s="45"/>
      <c r="F28" s="45"/>
      <c r="G28" s="45"/>
      <c r="H28" s="45"/>
      <c r="I28" s="45"/>
      <c r="J28" s="45"/>
      <c r="K28" s="78"/>
    </row>
    <row r="29" spans="2:11" s="6" customFormat="1" ht="15" customHeight="1">
      <c r="B29" s="21"/>
      <c r="F29" s="25" t="s">
        <v>42</v>
      </c>
      <c r="I29" s="25" t="s">
        <v>41</v>
      </c>
      <c r="J29" s="25" t="s">
        <v>43</v>
      </c>
      <c r="K29" s="24"/>
    </row>
    <row r="30" spans="2:11" s="6" customFormat="1" ht="15" customHeight="1">
      <c r="B30" s="21"/>
      <c r="D30" s="27" t="s">
        <v>44</v>
      </c>
      <c r="E30" s="27" t="s">
        <v>45</v>
      </c>
      <c r="F30" s="80">
        <f>ROUND(SUM($BE$80:$BE$90),2)</f>
        <v>0</v>
      </c>
      <c r="I30" s="81">
        <v>0.21</v>
      </c>
      <c r="J30" s="80">
        <f>ROUND(ROUND((SUM($BE$80:$BE$90)),2)*$I$30,2)</f>
        <v>0</v>
      </c>
      <c r="K30" s="24"/>
    </row>
    <row r="31" spans="2:11" s="6" customFormat="1" ht="15" customHeight="1">
      <c r="B31" s="21"/>
      <c r="E31" s="27" t="s">
        <v>46</v>
      </c>
      <c r="F31" s="80">
        <f>ROUND(SUM($BF$80:$BF$90),2)</f>
        <v>0</v>
      </c>
      <c r="I31" s="81">
        <v>0.15</v>
      </c>
      <c r="J31" s="80">
        <f>ROUND(ROUND((SUM($BF$80:$BF$90)),2)*$I$31,2)</f>
        <v>0</v>
      </c>
      <c r="K31" s="24"/>
    </row>
    <row r="32" spans="2:11" s="6" customFormat="1" ht="15" customHeight="1" hidden="1">
      <c r="B32" s="21"/>
      <c r="E32" s="27" t="s">
        <v>47</v>
      </c>
      <c r="F32" s="80">
        <f>ROUND(SUM($BG$80:$BG$90),2)</f>
        <v>0</v>
      </c>
      <c r="I32" s="81">
        <v>0.21</v>
      </c>
      <c r="J32" s="80">
        <v>0</v>
      </c>
      <c r="K32" s="24"/>
    </row>
    <row r="33" spans="2:11" s="6" customFormat="1" ht="15" customHeight="1" hidden="1">
      <c r="B33" s="21"/>
      <c r="E33" s="27" t="s">
        <v>48</v>
      </c>
      <c r="F33" s="80">
        <f>ROUND(SUM($BH$80:$BH$90),2)</f>
        <v>0</v>
      </c>
      <c r="I33" s="81">
        <v>0.15</v>
      </c>
      <c r="J33" s="80">
        <v>0</v>
      </c>
      <c r="K33" s="24"/>
    </row>
    <row r="34" spans="2:11" s="6" customFormat="1" ht="15" customHeight="1" hidden="1">
      <c r="B34" s="21"/>
      <c r="E34" s="27" t="s">
        <v>49</v>
      </c>
      <c r="F34" s="80">
        <f>ROUND(SUM($BI$80:$BI$90),2)</f>
        <v>0</v>
      </c>
      <c r="I34" s="81">
        <v>0</v>
      </c>
      <c r="J34" s="80">
        <v>0</v>
      </c>
      <c r="K34" s="24"/>
    </row>
    <row r="35" spans="2:11" s="6" customFormat="1" ht="7.5" customHeight="1">
      <c r="B35" s="21"/>
      <c r="K35" s="24"/>
    </row>
    <row r="36" spans="2:11" s="6" customFormat="1" ht="26.25" customHeight="1">
      <c r="B36" s="21"/>
      <c r="C36" s="29"/>
      <c r="D36" s="30" t="s">
        <v>50</v>
      </c>
      <c r="E36" s="31"/>
      <c r="F36" s="31"/>
      <c r="G36" s="82" t="s">
        <v>51</v>
      </c>
      <c r="H36" s="32" t="s">
        <v>52</v>
      </c>
      <c r="I36" s="31"/>
      <c r="J36" s="33">
        <f>SUM($J$27:$J$34)</f>
        <v>0</v>
      </c>
      <c r="K36" s="83"/>
    </row>
    <row r="37" spans="2:11" s="6" customFormat="1" ht="15" customHeight="1">
      <c r="B37" s="35"/>
      <c r="C37" s="36"/>
      <c r="D37" s="36"/>
      <c r="E37" s="36"/>
      <c r="F37" s="36"/>
      <c r="G37" s="36"/>
      <c r="H37" s="36"/>
      <c r="I37" s="36"/>
      <c r="J37" s="36"/>
      <c r="K37" s="37"/>
    </row>
    <row r="41" spans="2:11" s="6" customFormat="1" ht="7.5" customHeight="1">
      <c r="B41" s="38"/>
      <c r="C41" s="39"/>
      <c r="D41" s="39"/>
      <c r="E41" s="39"/>
      <c r="F41" s="39"/>
      <c r="G41" s="39"/>
      <c r="H41" s="39"/>
      <c r="I41" s="39"/>
      <c r="J41" s="39"/>
      <c r="K41" s="84"/>
    </row>
    <row r="42" spans="2:11" s="6" customFormat="1" ht="37.5" customHeight="1">
      <c r="B42" s="21"/>
      <c r="C42" s="11" t="s">
        <v>95</v>
      </c>
      <c r="K42" s="24"/>
    </row>
    <row r="43" spans="2:11" s="6" customFormat="1" ht="7.5" customHeight="1">
      <c r="B43" s="21"/>
      <c r="K43" s="24"/>
    </row>
    <row r="44" spans="2:11" s="6" customFormat="1" ht="15" customHeight="1">
      <c r="B44" s="21"/>
      <c r="C44" s="18" t="s">
        <v>17</v>
      </c>
      <c r="K44" s="24"/>
    </row>
    <row r="45" spans="2:11" s="6" customFormat="1" ht="16.5" customHeight="1">
      <c r="B45" s="21"/>
      <c r="E45" s="206" t="str">
        <f>$E$7</f>
        <v>Telekomunikační kabel - propojení MÚ a MP Rumburk</v>
      </c>
      <c r="F45" s="189"/>
      <c r="G45" s="189"/>
      <c r="H45" s="189"/>
      <c r="K45" s="24"/>
    </row>
    <row r="46" spans="2:11" s="6" customFormat="1" ht="15" customHeight="1">
      <c r="B46" s="21"/>
      <c r="C46" s="18" t="s">
        <v>93</v>
      </c>
      <c r="K46" s="24"/>
    </row>
    <row r="47" spans="2:11" s="6" customFormat="1" ht="19.5" customHeight="1">
      <c r="B47" s="21"/>
      <c r="E47" s="188" t="str">
        <f>$E$9</f>
        <v>SO 00 - Vedlejší a ostatní náklady</v>
      </c>
      <c r="F47" s="189"/>
      <c r="G47" s="189"/>
      <c r="H47" s="189"/>
      <c r="K47" s="24"/>
    </row>
    <row r="48" spans="2:11" s="6" customFormat="1" ht="7.5" customHeight="1">
      <c r="B48" s="21"/>
      <c r="K48" s="24"/>
    </row>
    <row r="49" spans="2:11" s="6" customFormat="1" ht="18.75" customHeight="1">
      <c r="B49" s="21"/>
      <c r="C49" s="18" t="s">
        <v>22</v>
      </c>
      <c r="F49" s="16" t="str">
        <f>$F$12</f>
        <v>k.ú. Rumburk</v>
      </c>
      <c r="I49" s="18" t="s">
        <v>24</v>
      </c>
      <c r="J49" s="44">
        <f>IF($J$12="","",$J$12)</f>
        <v>43174</v>
      </c>
      <c r="K49" s="24"/>
    </row>
    <row r="50" spans="2:11" s="6" customFormat="1" ht="7.5" customHeight="1">
      <c r="B50" s="21"/>
      <c r="K50" s="24"/>
    </row>
    <row r="51" spans="2:11" s="6" customFormat="1" ht="15.75" customHeight="1">
      <c r="B51" s="21"/>
      <c r="C51" s="18" t="s">
        <v>27</v>
      </c>
      <c r="F51" s="16" t="str">
        <f>$E$15</f>
        <v>Město Rumburk</v>
      </c>
      <c r="I51" s="18" t="s">
        <v>33</v>
      </c>
      <c r="J51" s="16" t="str">
        <f>$E$21</f>
        <v>ProProjekt, s.r.o. </v>
      </c>
      <c r="K51" s="24"/>
    </row>
    <row r="52" spans="2:11" s="6" customFormat="1" ht="15" customHeight="1">
      <c r="B52" s="21"/>
      <c r="C52" s="18" t="s">
        <v>31</v>
      </c>
      <c r="F52" s="16">
        <f>IF($E$18="","",$E$18)</f>
      </c>
      <c r="K52" s="24"/>
    </row>
    <row r="53" spans="2:11" s="6" customFormat="1" ht="11.25" customHeight="1">
      <c r="B53" s="21"/>
      <c r="K53" s="24"/>
    </row>
    <row r="54" spans="2:11" s="6" customFormat="1" ht="30" customHeight="1">
      <c r="B54" s="21"/>
      <c r="C54" s="85" t="s">
        <v>96</v>
      </c>
      <c r="D54" s="29"/>
      <c r="E54" s="29"/>
      <c r="F54" s="29"/>
      <c r="G54" s="29"/>
      <c r="H54" s="29"/>
      <c r="I54" s="29"/>
      <c r="J54" s="86" t="s">
        <v>97</v>
      </c>
      <c r="K54" s="34"/>
    </row>
    <row r="55" spans="2:11" s="6" customFormat="1" ht="11.25" customHeight="1">
      <c r="B55" s="21"/>
      <c r="K55" s="24"/>
    </row>
    <row r="56" spans="2:47" s="6" customFormat="1" ht="30" customHeight="1">
      <c r="B56" s="21"/>
      <c r="C56" s="55" t="s">
        <v>98</v>
      </c>
      <c r="J56" s="56">
        <f>$J$80</f>
        <v>0</v>
      </c>
      <c r="K56" s="24"/>
      <c r="AU56" s="6" t="s">
        <v>99</v>
      </c>
    </row>
    <row r="57" spans="2:11" s="62" customFormat="1" ht="25.5" customHeight="1">
      <c r="B57" s="87"/>
      <c r="D57" s="88" t="s">
        <v>100</v>
      </c>
      <c r="E57" s="88"/>
      <c r="F57" s="88"/>
      <c r="G57" s="88"/>
      <c r="H57" s="88"/>
      <c r="I57" s="88"/>
      <c r="J57" s="89">
        <f>$J$81</f>
        <v>0</v>
      </c>
      <c r="K57" s="90"/>
    </row>
    <row r="58" spans="2:11" s="91" customFormat="1" ht="21" customHeight="1">
      <c r="B58" s="92"/>
      <c r="D58" s="93" t="s">
        <v>101</v>
      </c>
      <c r="E58" s="93"/>
      <c r="F58" s="93"/>
      <c r="G58" s="93"/>
      <c r="H58" s="93"/>
      <c r="I58" s="93"/>
      <c r="J58" s="94">
        <f>$J$82</f>
        <v>0</v>
      </c>
      <c r="K58" s="95"/>
    </row>
    <row r="59" spans="2:11" s="91" customFormat="1" ht="21" customHeight="1">
      <c r="B59" s="92"/>
      <c r="D59" s="93" t="s">
        <v>102</v>
      </c>
      <c r="E59" s="93"/>
      <c r="F59" s="93"/>
      <c r="G59" s="93"/>
      <c r="H59" s="93"/>
      <c r="I59" s="93"/>
      <c r="J59" s="94">
        <f>$J$85</f>
        <v>0</v>
      </c>
      <c r="K59" s="95"/>
    </row>
    <row r="60" spans="2:11" s="91" customFormat="1" ht="21" customHeight="1">
      <c r="B60" s="92"/>
      <c r="D60" s="93" t="s">
        <v>103</v>
      </c>
      <c r="E60" s="93"/>
      <c r="F60" s="93"/>
      <c r="G60" s="93"/>
      <c r="H60" s="93"/>
      <c r="I60" s="93"/>
      <c r="J60" s="94">
        <f>$J$88</f>
        <v>0</v>
      </c>
      <c r="K60" s="95"/>
    </row>
    <row r="61" spans="2:11" s="6" customFormat="1" ht="22.5" customHeight="1">
      <c r="B61" s="21"/>
      <c r="K61" s="24"/>
    </row>
    <row r="62" spans="2:11" s="6" customFormat="1" ht="7.5" customHeight="1">
      <c r="B62" s="35"/>
      <c r="C62" s="36"/>
      <c r="D62" s="36"/>
      <c r="E62" s="36"/>
      <c r="F62" s="36"/>
      <c r="G62" s="36"/>
      <c r="H62" s="36"/>
      <c r="I62" s="36"/>
      <c r="J62" s="36"/>
      <c r="K62" s="37"/>
    </row>
    <row r="66" spans="2:12" s="6" customFormat="1" ht="7.5" customHeight="1">
      <c r="B66" s="38"/>
      <c r="C66" s="39"/>
      <c r="D66" s="39"/>
      <c r="E66" s="39"/>
      <c r="F66" s="39"/>
      <c r="G66" s="39"/>
      <c r="H66" s="39"/>
      <c r="I66" s="39"/>
      <c r="J66" s="39"/>
      <c r="K66" s="39"/>
      <c r="L66" s="21"/>
    </row>
    <row r="67" spans="2:12" s="6" customFormat="1" ht="37.5" customHeight="1">
      <c r="B67" s="21"/>
      <c r="C67" s="11" t="s">
        <v>104</v>
      </c>
      <c r="L67" s="21"/>
    </row>
    <row r="68" spans="2:12" s="6" customFormat="1" ht="7.5" customHeight="1">
      <c r="B68" s="21"/>
      <c r="L68" s="21"/>
    </row>
    <row r="69" spans="2:12" s="6" customFormat="1" ht="15" customHeight="1">
      <c r="B69" s="21"/>
      <c r="C69" s="18" t="s">
        <v>17</v>
      </c>
      <c r="L69" s="21"/>
    </row>
    <row r="70" spans="2:12" s="6" customFormat="1" ht="16.5" customHeight="1">
      <c r="B70" s="21"/>
      <c r="E70" s="206" t="str">
        <f>$E$7</f>
        <v>Telekomunikační kabel - propojení MÚ a MP Rumburk</v>
      </c>
      <c r="F70" s="189"/>
      <c r="G70" s="189"/>
      <c r="H70" s="189"/>
      <c r="L70" s="21"/>
    </row>
    <row r="71" spans="2:12" s="6" customFormat="1" ht="15" customHeight="1">
      <c r="B71" s="21"/>
      <c r="C71" s="18" t="s">
        <v>93</v>
      </c>
      <c r="L71" s="21"/>
    </row>
    <row r="72" spans="2:12" s="6" customFormat="1" ht="19.5" customHeight="1">
      <c r="B72" s="21"/>
      <c r="E72" s="188" t="str">
        <f>$E$9</f>
        <v>SO 00 - Vedlejší a ostatní náklady</v>
      </c>
      <c r="F72" s="189"/>
      <c r="G72" s="189"/>
      <c r="H72" s="189"/>
      <c r="L72" s="21"/>
    </row>
    <row r="73" spans="2:12" s="6" customFormat="1" ht="7.5" customHeight="1">
      <c r="B73" s="21"/>
      <c r="L73" s="21"/>
    </row>
    <row r="74" spans="2:12" s="6" customFormat="1" ht="18.75" customHeight="1">
      <c r="B74" s="21"/>
      <c r="C74" s="18" t="s">
        <v>22</v>
      </c>
      <c r="F74" s="16" t="str">
        <f>$F$12</f>
        <v>k.ú. Rumburk</v>
      </c>
      <c r="I74" s="18" t="s">
        <v>24</v>
      </c>
      <c r="J74" s="44">
        <f>IF($J$12="","",$J$12)</f>
        <v>43174</v>
      </c>
      <c r="L74" s="21"/>
    </row>
    <row r="75" spans="2:12" s="6" customFormat="1" ht="7.5" customHeight="1">
      <c r="B75" s="21"/>
      <c r="L75" s="21"/>
    </row>
    <row r="76" spans="2:12" s="6" customFormat="1" ht="15.75" customHeight="1">
      <c r="B76" s="21"/>
      <c r="C76" s="18" t="s">
        <v>27</v>
      </c>
      <c r="F76" s="16" t="str">
        <f>$E$15</f>
        <v>Město Rumburk</v>
      </c>
      <c r="I76" s="18" t="s">
        <v>33</v>
      </c>
      <c r="J76" s="16" t="str">
        <f>$E$21</f>
        <v>ProProjekt, s.r.o. </v>
      </c>
      <c r="L76" s="21"/>
    </row>
    <row r="77" spans="2:12" s="6" customFormat="1" ht="15" customHeight="1">
      <c r="B77" s="21"/>
      <c r="C77" s="18" t="s">
        <v>31</v>
      </c>
      <c r="F77" s="16">
        <f>IF($E$18="","",$E$18)</f>
      </c>
      <c r="L77" s="21"/>
    </row>
    <row r="78" spans="2:12" s="6" customFormat="1" ht="11.25" customHeight="1">
      <c r="B78" s="21"/>
      <c r="L78" s="21"/>
    </row>
    <row r="79" spans="2:20" s="96" customFormat="1" ht="30" customHeight="1">
      <c r="B79" s="97"/>
      <c r="C79" s="98" t="s">
        <v>105</v>
      </c>
      <c r="D79" s="99" t="s">
        <v>59</v>
      </c>
      <c r="E79" s="99" t="s">
        <v>55</v>
      </c>
      <c r="F79" s="99" t="s">
        <v>106</v>
      </c>
      <c r="G79" s="99" t="s">
        <v>107</v>
      </c>
      <c r="H79" s="99" t="s">
        <v>108</v>
      </c>
      <c r="I79" s="99" t="s">
        <v>109</v>
      </c>
      <c r="J79" s="99" t="s">
        <v>110</v>
      </c>
      <c r="K79" s="100" t="s">
        <v>111</v>
      </c>
      <c r="L79" s="97"/>
      <c r="M79" s="50" t="s">
        <v>112</v>
      </c>
      <c r="N79" s="51" t="s">
        <v>44</v>
      </c>
      <c r="O79" s="51" t="s">
        <v>113</v>
      </c>
      <c r="P79" s="51" t="s">
        <v>114</v>
      </c>
      <c r="Q79" s="51" t="s">
        <v>115</v>
      </c>
      <c r="R79" s="51" t="s">
        <v>116</v>
      </c>
      <c r="S79" s="51" t="s">
        <v>117</v>
      </c>
      <c r="T79" s="52" t="s">
        <v>118</v>
      </c>
    </row>
    <row r="80" spans="2:63" s="6" customFormat="1" ht="30" customHeight="1">
      <c r="B80" s="21"/>
      <c r="C80" s="55" t="s">
        <v>98</v>
      </c>
      <c r="J80" s="101">
        <f>$BK$80</f>
        <v>0</v>
      </c>
      <c r="L80" s="21"/>
      <c r="M80" s="54"/>
      <c r="N80" s="45"/>
      <c r="O80" s="45"/>
      <c r="P80" s="102">
        <f>$P$81</f>
        <v>0</v>
      </c>
      <c r="Q80" s="45"/>
      <c r="R80" s="102">
        <f>$R$81</f>
        <v>0</v>
      </c>
      <c r="S80" s="45"/>
      <c r="T80" s="103">
        <f>$T$81</f>
        <v>0</v>
      </c>
      <c r="AT80" s="6" t="s">
        <v>73</v>
      </c>
      <c r="AU80" s="6" t="s">
        <v>99</v>
      </c>
      <c r="BK80" s="104">
        <f>$BK$81</f>
        <v>0</v>
      </c>
    </row>
    <row r="81" spans="2:63" s="105" customFormat="1" ht="37.5" customHeight="1">
      <c r="B81" s="106"/>
      <c r="D81" s="107" t="s">
        <v>73</v>
      </c>
      <c r="E81" s="108" t="s">
        <v>119</v>
      </c>
      <c r="F81" s="108" t="s">
        <v>120</v>
      </c>
      <c r="J81" s="109">
        <f>$BK$81</f>
        <v>0</v>
      </c>
      <c r="L81" s="106"/>
      <c r="M81" s="110"/>
      <c r="P81" s="111">
        <f>$P$82+$P$85+$P$88</f>
        <v>0</v>
      </c>
      <c r="R81" s="111">
        <f>$R$82+$R$85+$R$88</f>
        <v>0</v>
      </c>
      <c r="T81" s="112">
        <f>$T$82+$T$85+$T$88</f>
        <v>0</v>
      </c>
      <c r="AR81" s="107" t="s">
        <v>121</v>
      </c>
      <c r="AT81" s="107" t="s">
        <v>73</v>
      </c>
      <c r="AU81" s="107" t="s">
        <v>74</v>
      </c>
      <c r="AY81" s="107" t="s">
        <v>122</v>
      </c>
      <c r="BK81" s="113">
        <f>$BK$82+$BK$85+$BK$88</f>
        <v>0</v>
      </c>
    </row>
    <row r="82" spans="2:63" s="105" customFormat="1" ht="21" customHeight="1">
      <c r="B82" s="106"/>
      <c r="D82" s="107" t="s">
        <v>73</v>
      </c>
      <c r="E82" s="114" t="s">
        <v>123</v>
      </c>
      <c r="F82" s="114" t="s">
        <v>124</v>
      </c>
      <c r="J82" s="115">
        <f>$BK$82</f>
        <v>0</v>
      </c>
      <c r="L82" s="106"/>
      <c r="M82" s="110"/>
      <c r="P82" s="111">
        <f>SUM($P$83:$P$84)</f>
        <v>0</v>
      </c>
      <c r="R82" s="111">
        <f>SUM($R$83:$R$84)</f>
        <v>0</v>
      </c>
      <c r="T82" s="112">
        <f>SUM($T$83:$T$84)</f>
        <v>0</v>
      </c>
      <c r="AR82" s="107" t="s">
        <v>121</v>
      </c>
      <c r="AT82" s="107" t="s">
        <v>73</v>
      </c>
      <c r="AU82" s="107" t="s">
        <v>8</v>
      </c>
      <c r="AY82" s="107" t="s">
        <v>122</v>
      </c>
      <c r="BK82" s="113">
        <f>SUM($BK$83:$BK$84)</f>
        <v>0</v>
      </c>
    </row>
    <row r="83" spans="2:65" s="6" customFormat="1" ht="15.75" customHeight="1">
      <c r="B83" s="21"/>
      <c r="C83" s="116" t="s">
        <v>125</v>
      </c>
      <c r="D83" s="116" t="s">
        <v>126</v>
      </c>
      <c r="E83" s="117" t="s">
        <v>127</v>
      </c>
      <c r="F83" s="118" t="s">
        <v>128</v>
      </c>
      <c r="G83" s="119" t="s">
        <v>129</v>
      </c>
      <c r="H83" s="120">
        <v>1</v>
      </c>
      <c r="I83" s="121"/>
      <c r="J83" s="122">
        <f>ROUND($I$83*$H$83,0)</f>
        <v>0</v>
      </c>
      <c r="K83" s="118" t="s">
        <v>130</v>
      </c>
      <c r="L83" s="21"/>
      <c r="M83" s="123"/>
      <c r="N83" s="124" t="s">
        <v>45</v>
      </c>
      <c r="P83" s="125">
        <f>$O$83*$H$83</f>
        <v>0</v>
      </c>
      <c r="Q83" s="125">
        <v>0</v>
      </c>
      <c r="R83" s="125">
        <f>$Q$83*$H$83</f>
        <v>0</v>
      </c>
      <c r="S83" s="125">
        <v>0</v>
      </c>
      <c r="T83" s="126">
        <f>$S$83*$H$83</f>
        <v>0</v>
      </c>
      <c r="AR83" s="75" t="s">
        <v>131</v>
      </c>
      <c r="AT83" s="75" t="s">
        <v>126</v>
      </c>
      <c r="AU83" s="75" t="s">
        <v>82</v>
      </c>
      <c r="AY83" s="6" t="s">
        <v>122</v>
      </c>
      <c r="BE83" s="127">
        <f>IF($N$83="základní",$J$83,0)</f>
        <v>0</v>
      </c>
      <c r="BF83" s="127">
        <f>IF($N$83="snížená",$J$83,0)</f>
        <v>0</v>
      </c>
      <c r="BG83" s="127">
        <f>IF($N$83="zákl. přenesená",$J$83,0)</f>
        <v>0</v>
      </c>
      <c r="BH83" s="127">
        <f>IF($N$83="sníž. přenesená",$J$83,0)</f>
        <v>0</v>
      </c>
      <c r="BI83" s="127">
        <f>IF($N$83="nulová",$J$83,0)</f>
        <v>0</v>
      </c>
      <c r="BJ83" s="75" t="s">
        <v>8</v>
      </c>
      <c r="BK83" s="127">
        <f>ROUND($I$83*$H$83,0)</f>
        <v>0</v>
      </c>
      <c r="BL83" s="75" t="s">
        <v>131</v>
      </c>
      <c r="BM83" s="75" t="s">
        <v>132</v>
      </c>
    </row>
    <row r="84" spans="2:47" s="6" customFormat="1" ht="27" customHeight="1">
      <c r="B84" s="21"/>
      <c r="D84" s="128" t="s">
        <v>133</v>
      </c>
      <c r="F84" s="129" t="s">
        <v>134</v>
      </c>
      <c r="L84" s="21"/>
      <c r="M84" s="47"/>
      <c r="T84" s="48"/>
      <c r="AT84" s="6" t="s">
        <v>133</v>
      </c>
      <c r="AU84" s="6" t="s">
        <v>82</v>
      </c>
    </row>
    <row r="85" spans="2:63" s="105" customFormat="1" ht="30.75" customHeight="1">
      <c r="B85" s="106"/>
      <c r="D85" s="107" t="s">
        <v>73</v>
      </c>
      <c r="E85" s="114" t="s">
        <v>135</v>
      </c>
      <c r="F85" s="114" t="s">
        <v>136</v>
      </c>
      <c r="J85" s="115">
        <f>$BK$85</f>
        <v>0</v>
      </c>
      <c r="L85" s="106"/>
      <c r="M85" s="110"/>
      <c r="P85" s="111">
        <f>SUM($P$86:$P$87)</f>
        <v>0</v>
      </c>
      <c r="R85" s="111">
        <f>SUM($R$86:$R$87)</f>
        <v>0</v>
      </c>
      <c r="T85" s="112">
        <f>SUM($T$86:$T$87)</f>
        <v>0</v>
      </c>
      <c r="AR85" s="107" t="s">
        <v>121</v>
      </c>
      <c r="AT85" s="107" t="s">
        <v>73</v>
      </c>
      <c r="AU85" s="107" t="s">
        <v>8</v>
      </c>
      <c r="AY85" s="107" t="s">
        <v>122</v>
      </c>
      <c r="BK85" s="113">
        <f>SUM($BK$86:$BK$87)</f>
        <v>0</v>
      </c>
    </row>
    <row r="86" spans="2:65" s="6" customFormat="1" ht="15.75" customHeight="1">
      <c r="B86" s="21"/>
      <c r="C86" s="116" t="s">
        <v>8</v>
      </c>
      <c r="D86" s="116" t="s">
        <v>126</v>
      </c>
      <c r="E86" s="117" t="s">
        <v>137</v>
      </c>
      <c r="F86" s="118" t="s">
        <v>136</v>
      </c>
      <c r="G86" s="119" t="s">
        <v>129</v>
      </c>
      <c r="H86" s="120">
        <v>1</v>
      </c>
      <c r="I86" s="121"/>
      <c r="J86" s="122">
        <f>ROUND($I$86*$H$86,0)</f>
        <v>0</v>
      </c>
      <c r="K86" s="118" t="s">
        <v>130</v>
      </c>
      <c r="L86" s="21"/>
      <c r="M86" s="123"/>
      <c r="N86" s="124" t="s">
        <v>45</v>
      </c>
      <c r="P86" s="125">
        <f>$O$86*$H$86</f>
        <v>0</v>
      </c>
      <c r="Q86" s="125">
        <v>0</v>
      </c>
      <c r="R86" s="125">
        <f>$Q$86*$H$86</f>
        <v>0</v>
      </c>
      <c r="S86" s="125">
        <v>0</v>
      </c>
      <c r="T86" s="126">
        <f>$S$86*$H$86</f>
        <v>0</v>
      </c>
      <c r="AR86" s="75" t="s">
        <v>131</v>
      </c>
      <c r="AT86" s="75" t="s">
        <v>126</v>
      </c>
      <c r="AU86" s="75" t="s">
        <v>82</v>
      </c>
      <c r="AY86" s="6" t="s">
        <v>122</v>
      </c>
      <c r="BE86" s="127">
        <f>IF($N$86="základní",$J$86,0)</f>
        <v>0</v>
      </c>
      <c r="BF86" s="127">
        <f>IF($N$86="snížená",$J$86,0)</f>
        <v>0</v>
      </c>
      <c r="BG86" s="127">
        <f>IF($N$86="zákl. přenesená",$J$86,0)</f>
        <v>0</v>
      </c>
      <c r="BH86" s="127">
        <f>IF($N$86="sníž. přenesená",$J$86,0)</f>
        <v>0</v>
      </c>
      <c r="BI86" s="127">
        <f>IF($N$86="nulová",$J$86,0)</f>
        <v>0</v>
      </c>
      <c r="BJ86" s="75" t="s">
        <v>8</v>
      </c>
      <c r="BK86" s="127">
        <f>ROUND($I$86*$H$86,0)</f>
        <v>0</v>
      </c>
      <c r="BL86" s="75" t="s">
        <v>131</v>
      </c>
      <c r="BM86" s="75" t="s">
        <v>138</v>
      </c>
    </row>
    <row r="87" spans="2:47" s="6" customFormat="1" ht="16.5" customHeight="1">
      <c r="B87" s="21"/>
      <c r="D87" s="128" t="s">
        <v>133</v>
      </c>
      <c r="F87" s="129" t="s">
        <v>139</v>
      </c>
      <c r="L87" s="21"/>
      <c r="M87" s="47"/>
      <c r="T87" s="48"/>
      <c r="AT87" s="6" t="s">
        <v>133</v>
      </c>
      <c r="AU87" s="6" t="s">
        <v>82</v>
      </c>
    </row>
    <row r="88" spans="2:63" s="105" customFormat="1" ht="30.75" customHeight="1">
      <c r="B88" s="106"/>
      <c r="D88" s="107" t="s">
        <v>73</v>
      </c>
      <c r="E88" s="114" t="s">
        <v>140</v>
      </c>
      <c r="F88" s="114" t="s">
        <v>141</v>
      </c>
      <c r="J88" s="115">
        <f>$BK$88</f>
        <v>0</v>
      </c>
      <c r="L88" s="106"/>
      <c r="M88" s="110"/>
      <c r="P88" s="111">
        <f>SUM($P$89:$P$90)</f>
        <v>0</v>
      </c>
      <c r="R88" s="111">
        <f>SUM($R$89:$R$90)</f>
        <v>0</v>
      </c>
      <c r="T88" s="112">
        <f>SUM($T$89:$T$90)</f>
        <v>0</v>
      </c>
      <c r="AR88" s="107" t="s">
        <v>121</v>
      </c>
      <c r="AT88" s="107" t="s">
        <v>73</v>
      </c>
      <c r="AU88" s="107" t="s">
        <v>8</v>
      </c>
      <c r="AY88" s="107" t="s">
        <v>122</v>
      </c>
      <c r="BK88" s="113">
        <f>SUM($BK$89:$BK$90)</f>
        <v>0</v>
      </c>
    </row>
    <row r="89" spans="2:65" s="6" customFormat="1" ht="15.75" customHeight="1">
      <c r="B89" s="21"/>
      <c r="C89" s="116" t="s">
        <v>82</v>
      </c>
      <c r="D89" s="116" t="s">
        <v>126</v>
      </c>
      <c r="E89" s="117" t="s">
        <v>142</v>
      </c>
      <c r="F89" s="118" t="s">
        <v>143</v>
      </c>
      <c r="G89" s="119" t="s">
        <v>129</v>
      </c>
      <c r="H89" s="120">
        <v>1</v>
      </c>
      <c r="I89" s="121"/>
      <c r="J89" s="122">
        <f>ROUND($I$89*$H$89,0)</f>
        <v>0</v>
      </c>
      <c r="K89" s="118" t="s">
        <v>130</v>
      </c>
      <c r="L89" s="21"/>
      <c r="M89" s="123"/>
      <c r="N89" s="124" t="s">
        <v>45</v>
      </c>
      <c r="P89" s="125">
        <f>$O$89*$H$89</f>
        <v>0</v>
      </c>
      <c r="Q89" s="125">
        <v>0</v>
      </c>
      <c r="R89" s="125">
        <f>$Q$89*$H$89</f>
        <v>0</v>
      </c>
      <c r="S89" s="125">
        <v>0</v>
      </c>
      <c r="T89" s="126">
        <f>$S$89*$H$89</f>
        <v>0</v>
      </c>
      <c r="AR89" s="75" t="s">
        <v>131</v>
      </c>
      <c r="AT89" s="75" t="s">
        <v>126</v>
      </c>
      <c r="AU89" s="75" t="s">
        <v>82</v>
      </c>
      <c r="AY89" s="6" t="s">
        <v>122</v>
      </c>
      <c r="BE89" s="127">
        <f>IF($N$89="základní",$J$89,0)</f>
        <v>0</v>
      </c>
      <c r="BF89" s="127">
        <f>IF($N$89="snížená",$J$89,0)</f>
        <v>0</v>
      </c>
      <c r="BG89" s="127">
        <f>IF($N$89="zákl. přenesená",$J$89,0)</f>
        <v>0</v>
      </c>
      <c r="BH89" s="127">
        <f>IF($N$89="sníž. přenesená",$J$89,0)</f>
        <v>0</v>
      </c>
      <c r="BI89" s="127">
        <f>IF($N$89="nulová",$J$89,0)</f>
        <v>0</v>
      </c>
      <c r="BJ89" s="75" t="s">
        <v>8</v>
      </c>
      <c r="BK89" s="127">
        <f>ROUND($I$89*$H$89,0)</f>
        <v>0</v>
      </c>
      <c r="BL89" s="75" t="s">
        <v>131</v>
      </c>
      <c r="BM89" s="75" t="s">
        <v>144</v>
      </c>
    </row>
    <row r="90" spans="2:47" s="6" customFormat="1" ht="16.5" customHeight="1">
      <c r="B90" s="21"/>
      <c r="D90" s="128" t="s">
        <v>133</v>
      </c>
      <c r="F90" s="129" t="s">
        <v>145</v>
      </c>
      <c r="L90" s="21"/>
      <c r="M90" s="130"/>
      <c r="N90" s="131"/>
      <c r="O90" s="131"/>
      <c r="P90" s="131"/>
      <c r="Q90" s="131"/>
      <c r="R90" s="131"/>
      <c r="S90" s="131"/>
      <c r="T90" s="132"/>
      <c r="AT90" s="6" t="s">
        <v>133</v>
      </c>
      <c r="AU90" s="6" t="s">
        <v>82</v>
      </c>
    </row>
    <row r="91" spans="2:12" s="6" customFormat="1" ht="7.5" customHeight="1">
      <c r="B91" s="35"/>
      <c r="C91" s="36"/>
      <c r="D91" s="36"/>
      <c r="E91" s="36"/>
      <c r="F91" s="36"/>
      <c r="G91" s="36"/>
      <c r="H91" s="36"/>
      <c r="I91" s="36"/>
      <c r="J91" s="36"/>
      <c r="K91" s="36"/>
      <c r="L91" s="21"/>
    </row>
    <row r="92" s="2" customFormat="1" ht="14.25" customHeight="1"/>
  </sheetData>
  <sheetProtection/>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212"/>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67"/>
      <c r="C1" s="167"/>
      <c r="D1" s="166" t="s">
        <v>1</v>
      </c>
      <c r="E1" s="167"/>
      <c r="F1" s="168" t="s">
        <v>612</v>
      </c>
      <c r="G1" s="205" t="s">
        <v>613</v>
      </c>
      <c r="H1" s="205"/>
      <c r="I1" s="167"/>
      <c r="J1" s="168" t="s">
        <v>614</v>
      </c>
      <c r="K1" s="166" t="s">
        <v>91</v>
      </c>
      <c r="L1" s="168" t="s">
        <v>615</v>
      </c>
      <c r="M1" s="168"/>
      <c r="N1" s="168"/>
      <c r="O1" s="168"/>
      <c r="P1" s="168"/>
      <c r="Q1" s="168"/>
      <c r="R1" s="168"/>
      <c r="S1" s="168"/>
      <c r="T1" s="168"/>
      <c r="U1" s="164"/>
      <c r="V1" s="164"/>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173" t="s">
        <v>5</v>
      </c>
      <c r="M2" s="174"/>
      <c r="N2" s="174"/>
      <c r="O2" s="174"/>
      <c r="P2" s="174"/>
      <c r="Q2" s="174"/>
      <c r="R2" s="174"/>
      <c r="S2" s="174"/>
      <c r="T2" s="174"/>
      <c r="U2" s="174"/>
      <c r="V2" s="174"/>
      <c r="AT2" s="2" t="s">
        <v>85</v>
      </c>
    </row>
    <row r="3" spans="2:46" s="2" customFormat="1" ht="7.5" customHeight="1">
      <c r="B3" s="7"/>
      <c r="C3" s="8"/>
      <c r="D3" s="8"/>
      <c r="E3" s="8"/>
      <c r="F3" s="8"/>
      <c r="G3" s="8"/>
      <c r="H3" s="8"/>
      <c r="I3" s="8"/>
      <c r="J3" s="8"/>
      <c r="K3" s="9"/>
      <c r="AT3" s="2" t="s">
        <v>82</v>
      </c>
    </row>
    <row r="4" spans="2:46" s="2" customFormat="1" ht="37.5" customHeight="1">
      <c r="B4" s="10"/>
      <c r="D4" s="11" t="s">
        <v>92</v>
      </c>
      <c r="K4" s="12"/>
      <c r="M4" s="13" t="s">
        <v>11</v>
      </c>
      <c r="AT4" s="2" t="s">
        <v>3</v>
      </c>
    </row>
    <row r="5" spans="2:11" s="2" customFormat="1" ht="7.5" customHeight="1">
      <c r="B5" s="10"/>
      <c r="K5" s="12"/>
    </row>
    <row r="6" spans="2:11" s="2" customFormat="1" ht="15.75" customHeight="1">
      <c r="B6" s="10"/>
      <c r="D6" s="18" t="s">
        <v>17</v>
      </c>
      <c r="K6" s="12"/>
    </row>
    <row r="7" spans="2:11" s="2" customFormat="1" ht="15.75" customHeight="1">
      <c r="B7" s="10"/>
      <c r="E7" s="206" t="str">
        <f>'Rekapitulace stavby'!$K$6</f>
        <v>Telekomunikační kabel - propojení MÚ a MP Rumburk</v>
      </c>
      <c r="F7" s="174"/>
      <c r="G7" s="174"/>
      <c r="H7" s="174"/>
      <c r="K7" s="12"/>
    </row>
    <row r="8" spans="2:11" s="6" customFormat="1" ht="15.75" customHeight="1">
      <c r="B8" s="21"/>
      <c r="D8" s="18" t="s">
        <v>93</v>
      </c>
      <c r="K8" s="24"/>
    </row>
    <row r="9" spans="2:11" s="6" customFormat="1" ht="37.5" customHeight="1">
      <c r="B9" s="21"/>
      <c r="E9" s="188" t="s">
        <v>146</v>
      </c>
      <c r="F9" s="189"/>
      <c r="G9" s="189"/>
      <c r="H9" s="189"/>
      <c r="K9" s="24"/>
    </row>
    <row r="10" spans="2:11" s="6" customFormat="1" ht="14.25" customHeight="1">
      <c r="B10" s="21"/>
      <c r="K10" s="24"/>
    </row>
    <row r="11" spans="2:11" s="6" customFormat="1" ht="15" customHeight="1">
      <c r="B11" s="21"/>
      <c r="D11" s="18" t="s">
        <v>20</v>
      </c>
      <c r="F11" s="16" t="s">
        <v>86</v>
      </c>
      <c r="I11" s="18" t="s">
        <v>21</v>
      </c>
      <c r="J11" s="16" t="s">
        <v>147</v>
      </c>
      <c r="K11" s="24"/>
    </row>
    <row r="12" spans="2:11" s="6" customFormat="1" ht="15" customHeight="1">
      <c r="B12" s="21"/>
      <c r="D12" s="18" t="s">
        <v>22</v>
      </c>
      <c r="F12" s="16" t="s">
        <v>23</v>
      </c>
      <c r="I12" s="18" t="s">
        <v>24</v>
      </c>
      <c r="J12" s="44">
        <f>'Rekapitulace stavby'!$AN$8</f>
        <v>43174</v>
      </c>
      <c r="K12" s="24"/>
    </row>
    <row r="13" spans="2:11" s="6" customFormat="1" ht="22.5" customHeight="1">
      <c r="B13" s="21"/>
      <c r="D13" s="15" t="s">
        <v>148</v>
      </c>
      <c r="F13" s="133" t="s">
        <v>149</v>
      </c>
      <c r="I13" s="15" t="s">
        <v>150</v>
      </c>
      <c r="J13" s="133" t="s">
        <v>151</v>
      </c>
      <c r="K13" s="24"/>
    </row>
    <row r="14" spans="2:11" s="6" customFormat="1" ht="15" customHeight="1">
      <c r="B14" s="21"/>
      <c r="D14" s="18" t="s">
        <v>27</v>
      </c>
      <c r="I14" s="18" t="s">
        <v>28</v>
      </c>
      <c r="J14" s="16"/>
      <c r="K14" s="24"/>
    </row>
    <row r="15" spans="2:11" s="6" customFormat="1" ht="18.75" customHeight="1">
      <c r="B15" s="21"/>
      <c r="E15" s="16" t="s">
        <v>29</v>
      </c>
      <c r="I15" s="18" t="s">
        <v>30</v>
      </c>
      <c r="J15" s="16"/>
      <c r="K15" s="24"/>
    </row>
    <row r="16" spans="2:11" s="6" customFormat="1" ht="7.5" customHeight="1">
      <c r="B16" s="21"/>
      <c r="K16" s="24"/>
    </row>
    <row r="17" spans="2:11" s="6" customFormat="1" ht="15" customHeight="1">
      <c r="B17" s="21"/>
      <c r="D17" s="18" t="s">
        <v>31</v>
      </c>
      <c r="I17" s="18" t="s">
        <v>28</v>
      </c>
      <c r="J17" s="16">
        <f>IF('Rekapitulace stavby'!$AN$13="Vyplň údaj","",IF('Rekapitulace stavby'!$AN$13="","",'Rekapitulace stavby'!$AN$13))</f>
      </c>
      <c r="K17" s="24"/>
    </row>
    <row r="18" spans="2:11" s="6" customFormat="1" ht="18.75" customHeight="1">
      <c r="B18" s="21"/>
      <c r="E18" s="16">
        <f>IF('Rekapitulace stavby'!$E$14="Vyplň údaj","",IF('Rekapitulace stavby'!$E$14="","",'Rekapitulace stavby'!$E$14))</f>
      </c>
      <c r="I18" s="18" t="s">
        <v>30</v>
      </c>
      <c r="J18" s="16">
        <f>IF('Rekapitulace stavby'!$AN$14="Vyplň údaj","",IF('Rekapitulace stavby'!$AN$14="","",'Rekapitulace stavby'!$AN$14))</f>
      </c>
      <c r="K18" s="24"/>
    </row>
    <row r="19" spans="2:11" s="6" customFormat="1" ht="7.5" customHeight="1">
      <c r="B19" s="21"/>
      <c r="K19" s="24"/>
    </row>
    <row r="20" spans="2:11" s="6" customFormat="1" ht="15" customHeight="1">
      <c r="B20" s="21"/>
      <c r="D20" s="18" t="s">
        <v>33</v>
      </c>
      <c r="I20" s="18" t="s">
        <v>28</v>
      </c>
      <c r="J20" s="16" t="s">
        <v>34</v>
      </c>
      <c r="K20" s="24"/>
    </row>
    <row r="21" spans="2:11" s="6" customFormat="1" ht="18.75" customHeight="1">
      <c r="B21" s="21"/>
      <c r="E21" s="16" t="s">
        <v>36</v>
      </c>
      <c r="I21" s="18" t="s">
        <v>30</v>
      </c>
      <c r="J21" s="16" t="s">
        <v>37</v>
      </c>
      <c r="K21" s="24"/>
    </row>
    <row r="22" spans="2:11" s="6" customFormat="1" ht="7.5" customHeight="1">
      <c r="B22" s="21"/>
      <c r="K22" s="24"/>
    </row>
    <row r="23" spans="2:11" s="6" customFormat="1" ht="15" customHeight="1">
      <c r="B23" s="21"/>
      <c r="D23" s="18" t="s">
        <v>38</v>
      </c>
      <c r="K23" s="24"/>
    </row>
    <row r="24" spans="2:11" s="75" customFormat="1" ht="15.75" customHeight="1">
      <c r="B24" s="76"/>
      <c r="E24" s="201"/>
      <c r="F24" s="207"/>
      <c r="G24" s="207"/>
      <c r="H24" s="207"/>
      <c r="K24" s="77"/>
    </row>
    <row r="25" spans="2:11" s="6" customFormat="1" ht="7.5" customHeight="1">
      <c r="B25" s="21"/>
      <c r="K25" s="24"/>
    </row>
    <row r="26" spans="2:11" s="6" customFormat="1" ht="7.5" customHeight="1">
      <c r="B26" s="21"/>
      <c r="D26" s="45"/>
      <c r="E26" s="45"/>
      <c r="F26" s="45"/>
      <c r="G26" s="45"/>
      <c r="H26" s="45"/>
      <c r="I26" s="45"/>
      <c r="J26" s="45"/>
      <c r="K26" s="78"/>
    </row>
    <row r="27" spans="2:11" s="6" customFormat="1" ht="26.25" customHeight="1">
      <c r="B27" s="21"/>
      <c r="D27" s="79" t="s">
        <v>40</v>
      </c>
      <c r="J27" s="56">
        <f>ROUND($J$83,2)</f>
        <v>0</v>
      </c>
      <c r="K27" s="24"/>
    </row>
    <row r="28" spans="2:11" s="6" customFormat="1" ht="7.5" customHeight="1">
      <c r="B28" s="21"/>
      <c r="D28" s="45"/>
      <c r="E28" s="45"/>
      <c r="F28" s="45"/>
      <c r="G28" s="45"/>
      <c r="H28" s="45"/>
      <c r="I28" s="45"/>
      <c r="J28" s="45"/>
      <c r="K28" s="78"/>
    </row>
    <row r="29" spans="2:11" s="6" customFormat="1" ht="15" customHeight="1">
      <c r="B29" s="21"/>
      <c r="F29" s="25" t="s">
        <v>42</v>
      </c>
      <c r="I29" s="25" t="s">
        <v>41</v>
      </c>
      <c r="J29" s="25" t="s">
        <v>43</v>
      </c>
      <c r="K29" s="24"/>
    </row>
    <row r="30" spans="2:11" s="6" customFormat="1" ht="15" customHeight="1">
      <c r="B30" s="21"/>
      <c r="D30" s="27" t="s">
        <v>44</v>
      </c>
      <c r="E30" s="27" t="s">
        <v>45</v>
      </c>
      <c r="F30" s="80">
        <f>ROUND(SUM($BE$83:$BE$211),2)</f>
        <v>0</v>
      </c>
      <c r="I30" s="81">
        <v>0.21</v>
      </c>
      <c r="J30" s="80">
        <f>ROUND(ROUND((SUM($BE$83:$BE$211)),2)*$I$30,2)</f>
        <v>0</v>
      </c>
      <c r="K30" s="24"/>
    </row>
    <row r="31" spans="2:11" s="6" customFormat="1" ht="15" customHeight="1">
      <c r="B31" s="21"/>
      <c r="E31" s="27" t="s">
        <v>46</v>
      </c>
      <c r="F31" s="80">
        <f>ROUND(SUM($BF$83:$BF$211),2)</f>
        <v>0</v>
      </c>
      <c r="I31" s="81">
        <v>0.15</v>
      </c>
      <c r="J31" s="80">
        <f>ROUND(ROUND((SUM($BF$83:$BF$211)),2)*$I$31,2)</f>
        <v>0</v>
      </c>
      <c r="K31" s="24"/>
    </row>
    <row r="32" spans="2:11" s="6" customFormat="1" ht="15" customHeight="1" hidden="1">
      <c r="B32" s="21"/>
      <c r="E32" s="27" t="s">
        <v>47</v>
      </c>
      <c r="F32" s="80">
        <f>ROUND(SUM($BG$83:$BG$211),2)</f>
        <v>0</v>
      </c>
      <c r="I32" s="81">
        <v>0.21</v>
      </c>
      <c r="J32" s="80">
        <v>0</v>
      </c>
      <c r="K32" s="24"/>
    </row>
    <row r="33" spans="2:11" s="6" customFormat="1" ht="15" customHeight="1" hidden="1">
      <c r="B33" s="21"/>
      <c r="E33" s="27" t="s">
        <v>48</v>
      </c>
      <c r="F33" s="80">
        <f>ROUND(SUM($BH$83:$BH$211),2)</f>
        <v>0</v>
      </c>
      <c r="I33" s="81">
        <v>0.15</v>
      </c>
      <c r="J33" s="80">
        <v>0</v>
      </c>
      <c r="K33" s="24"/>
    </row>
    <row r="34" spans="2:11" s="6" customFormat="1" ht="15" customHeight="1" hidden="1">
      <c r="B34" s="21"/>
      <c r="E34" s="27" t="s">
        <v>49</v>
      </c>
      <c r="F34" s="80">
        <f>ROUND(SUM($BI$83:$BI$211),2)</f>
        <v>0</v>
      </c>
      <c r="I34" s="81">
        <v>0</v>
      </c>
      <c r="J34" s="80">
        <v>0</v>
      </c>
      <c r="K34" s="24"/>
    </row>
    <row r="35" spans="2:11" s="6" customFormat="1" ht="7.5" customHeight="1">
      <c r="B35" s="21"/>
      <c r="K35" s="24"/>
    </row>
    <row r="36" spans="2:11" s="6" customFormat="1" ht="26.25" customHeight="1">
      <c r="B36" s="21"/>
      <c r="C36" s="29"/>
      <c r="D36" s="30" t="s">
        <v>50</v>
      </c>
      <c r="E36" s="31"/>
      <c r="F36" s="31"/>
      <c r="G36" s="82" t="s">
        <v>51</v>
      </c>
      <c r="H36" s="32" t="s">
        <v>52</v>
      </c>
      <c r="I36" s="31"/>
      <c r="J36" s="33">
        <f>SUM($J$27:$J$34)</f>
        <v>0</v>
      </c>
      <c r="K36" s="83"/>
    </row>
    <row r="37" spans="2:11" s="6" customFormat="1" ht="15" customHeight="1">
      <c r="B37" s="35"/>
      <c r="C37" s="36"/>
      <c r="D37" s="36"/>
      <c r="E37" s="36"/>
      <c r="F37" s="36"/>
      <c r="G37" s="36"/>
      <c r="H37" s="36"/>
      <c r="I37" s="36"/>
      <c r="J37" s="36"/>
      <c r="K37" s="37"/>
    </row>
    <row r="41" spans="2:11" s="6" customFormat="1" ht="7.5" customHeight="1">
      <c r="B41" s="38"/>
      <c r="C41" s="39"/>
      <c r="D41" s="39"/>
      <c r="E41" s="39"/>
      <c r="F41" s="39"/>
      <c r="G41" s="39"/>
      <c r="H41" s="39"/>
      <c r="I41" s="39"/>
      <c r="J41" s="39"/>
      <c r="K41" s="84"/>
    </row>
    <row r="42" spans="2:11" s="6" customFormat="1" ht="37.5" customHeight="1">
      <c r="B42" s="21"/>
      <c r="C42" s="11" t="s">
        <v>95</v>
      </c>
      <c r="K42" s="24"/>
    </row>
    <row r="43" spans="2:11" s="6" customFormat="1" ht="7.5" customHeight="1">
      <c r="B43" s="21"/>
      <c r="K43" s="24"/>
    </row>
    <row r="44" spans="2:11" s="6" customFormat="1" ht="15" customHeight="1">
      <c r="B44" s="21"/>
      <c r="C44" s="18" t="s">
        <v>17</v>
      </c>
      <c r="K44" s="24"/>
    </row>
    <row r="45" spans="2:11" s="6" customFormat="1" ht="16.5" customHeight="1">
      <c r="B45" s="21"/>
      <c r="E45" s="206" t="str">
        <f>$E$7</f>
        <v>Telekomunikační kabel - propojení MÚ a MP Rumburk</v>
      </c>
      <c r="F45" s="189"/>
      <c r="G45" s="189"/>
      <c r="H45" s="189"/>
      <c r="K45" s="24"/>
    </row>
    <row r="46" spans="2:11" s="6" customFormat="1" ht="15" customHeight="1">
      <c r="B46" s="21"/>
      <c r="C46" s="18" t="s">
        <v>93</v>
      </c>
      <c r="K46" s="24"/>
    </row>
    <row r="47" spans="2:11" s="6" customFormat="1" ht="19.5" customHeight="1">
      <c r="B47" s="21"/>
      <c r="E47" s="188" t="str">
        <f>$E$9</f>
        <v>SO 01 - Telekomunikační kabel</v>
      </c>
      <c r="F47" s="189"/>
      <c r="G47" s="189"/>
      <c r="H47" s="189"/>
      <c r="K47" s="24"/>
    </row>
    <row r="48" spans="2:11" s="6" customFormat="1" ht="7.5" customHeight="1">
      <c r="B48" s="21"/>
      <c r="K48" s="24"/>
    </row>
    <row r="49" spans="2:11" s="6" customFormat="1" ht="18.75" customHeight="1">
      <c r="B49" s="21"/>
      <c r="C49" s="18" t="s">
        <v>22</v>
      </c>
      <c r="F49" s="16" t="str">
        <f>$F$12</f>
        <v>k.ú. Rumburk</v>
      </c>
      <c r="I49" s="18" t="s">
        <v>24</v>
      </c>
      <c r="J49" s="44">
        <f>IF($J$12="","",$J$12)</f>
        <v>43174</v>
      </c>
      <c r="K49" s="24"/>
    </row>
    <row r="50" spans="2:11" s="6" customFormat="1" ht="7.5" customHeight="1">
      <c r="B50" s="21"/>
      <c r="K50" s="24"/>
    </row>
    <row r="51" spans="2:11" s="6" customFormat="1" ht="15.75" customHeight="1">
      <c r="B51" s="21"/>
      <c r="C51" s="18" t="s">
        <v>27</v>
      </c>
      <c r="F51" s="16" t="str">
        <f>$E$15</f>
        <v>Město Rumburk</v>
      </c>
      <c r="I51" s="18" t="s">
        <v>33</v>
      </c>
      <c r="J51" s="16" t="str">
        <f>$E$21</f>
        <v>ProProjekt, s.r.o. </v>
      </c>
      <c r="K51" s="24"/>
    </row>
    <row r="52" spans="2:11" s="6" customFormat="1" ht="15" customHeight="1">
      <c r="B52" s="21"/>
      <c r="C52" s="18" t="s">
        <v>31</v>
      </c>
      <c r="F52" s="16">
        <f>IF($E$18="","",$E$18)</f>
      </c>
      <c r="K52" s="24"/>
    </row>
    <row r="53" spans="2:11" s="6" customFormat="1" ht="11.25" customHeight="1">
      <c r="B53" s="21"/>
      <c r="K53" s="24"/>
    </row>
    <row r="54" spans="2:11" s="6" customFormat="1" ht="30" customHeight="1">
      <c r="B54" s="21"/>
      <c r="C54" s="85" t="s">
        <v>96</v>
      </c>
      <c r="D54" s="29"/>
      <c r="E54" s="29"/>
      <c r="F54" s="29"/>
      <c r="G54" s="29"/>
      <c r="H54" s="29"/>
      <c r="I54" s="29"/>
      <c r="J54" s="86" t="s">
        <v>97</v>
      </c>
      <c r="K54" s="34"/>
    </row>
    <row r="55" spans="2:11" s="6" customFormat="1" ht="11.25" customHeight="1">
      <c r="B55" s="21"/>
      <c r="K55" s="24"/>
    </row>
    <row r="56" spans="2:47" s="6" customFormat="1" ht="30" customHeight="1">
      <c r="B56" s="21"/>
      <c r="C56" s="55" t="s">
        <v>98</v>
      </c>
      <c r="J56" s="56">
        <f>$J$83</f>
        <v>0</v>
      </c>
      <c r="K56" s="24"/>
      <c r="AU56" s="6" t="s">
        <v>99</v>
      </c>
    </row>
    <row r="57" spans="2:11" s="62" customFormat="1" ht="25.5" customHeight="1">
      <c r="B57" s="87"/>
      <c r="D57" s="88" t="s">
        <v>152</v>
      </c>
      <c r="E57" s="88"/>
      <c r="F57" s="88"/>
      <c r="G57" s="88"/>
      <c r="H57" s="88"/>
      <c r="I57" s="88"/>
      <c r="J57" s="89">
        <f>$J$84</f>
        <v>0</v>
      </c>
      <c r="K57" s="90"/>
    </row>
    <row r="58" spans="2:11" s="91" customFormat="1" ht="21" customHeight="1">
      <c r="B58" s="92"/>
      <c r="D58" s="93" t="s">
        <v>153</v>
      </c>
      <c r="E58" s="93"/>
      <c r="F58" s="93"/>
      <c r="G58" s="93"/>
      <c r="H58" s="93"/>
      <c r="I58" s="93"/>
      <c r="J58" s="94">
        <f>$J$85</f>
        <v>0</v>
      </c>
      <c r="K58" s="95"/>
    </row>
    <row r="59" spans="2:11" s="91" customFormat="1" ht="21" customHeight="1">
      <c r="B59" s="92"/>
      <c r="D59" s="93" t="s">
        <v>154</v>
      </c>
      <c r="E59" s="93"/>
      <c r="F59" s="93"/>
      <c r="G59" s="93"/>
      <c r="H59" s="93"/>
      <c r="I59" s="93"/>
      <c r="J59" s="94">
        <f>$J$179</f>
        <v>0</v>
      </c>
      <c r="K59" s="95"/>
    </row>
    <row r="60" spans="2:11" s="91" customFormat="1" ht="21" customHeight="1">
      <c r="B60" s="92"/>
      <c r="D60" s="93" t="s">
        <v>155</v>
      </c>
      <c r="E60" s="93"/>
      <c r="F60" s="93"/>
      <c r="G60" s="93"/>
      <c r="H60" s="93"/>
      <c r="I60" s="93"/>
      <c r="J60" s="94">
        <f>$J$189</f>
        <v>0</v>
      </c>
      <c r="K60" s="95"/>
    </row>
    <row r="61" spans="2:11" s="91" customFormat="1" ht="21" customHeight="1">
      <c r="B61" s="92"/>
      <c r="D61" s="93" t="s">
        <v>156</v>
      </c>
      <c r="E61" s="93"/>
      <c r="F61" s="93"/>
      <c r="G61" s="93"/>
      <c r="H61" s="93"/>
      <c r="I61" s="93"/>
      <c r="J61" s="94">
        <f>$J$195</f>
        <v>0</v>
      </c>
      <c r="K61" s="95"/>
    </row>
    <row r="62" spans="2:11" s="62" customFormat="1" ht="25.5" customHeight="1">
      <c r="B62" s="87"/>
      <c r="D62" s="88" t="s">
        <v>157</v>
      </c>
      <c r="E62" s="88"/>
      <c r="F62" s="88"/>
      <c r="G62" s="88"/>
      <c r="H62" s="88"/>
      <c r="I62" s="88"/>
      <c r="J62" s="89">
        <f>$J$199</f>
        <v>0</v>
      </c>
      <c r="K62" s="90"/>
    </row>
    <row r="63" spans="2:11" s="91" customFormat="1" ht="21" customHeight="1">
      <c r="B63" s="92"/>
      <c r="D63" s="93" t="s">
        <v>158</v>
      </c>
      <c r="E63" s="93"/>
      <c r="F63" s="93"/>
      <c r="G63" s="93"/>
      <c r="H63" s="93"/>
      <c r="I63" s="93"/>
      <c r="J63" s="94">
        <f>$J$200</f>
        <v>0</v>
      </c>
      <c r="K63" s="95"/>
    </row>
    <row r="64" spans="2:11" s="6" customFormat="1" ht="22.5" customHeight="1">
      <c r="B64" s="21"/>
      <c r="K64" s="24"/>
    </row>
    <row r="65" spans="2:11" s="6" customFormat="1" ht="7.5" customHeight="1">
      <c r="B65" s="35"/>
      <c r="C65" s="36"/>
      <c r="D65" s="36"/>
      <c r="E65" s="36"/>
      <c r="F65" s="36"/>
      <c r="G65" s="36"/>
      <c r="H65" s="36"/>
      <c r="I65" s="36"/>
      <c r="J65" s="36"/>
      <c r="K65" s="37"/>
    </row>
    <row r="69" spans="2:12" s="6" customFormat="1" ht="7.5" customHeight="1">
      <c r="B69" s="38"/>
      <c r="C69" s="39"/>
      <c r="D69" s="39"/>
      <c r="E69" s="39"/>
      <c r="F69" s="39"/>
      <c r="G69" s="39"/>
      <c r="H69" s="39"/>
      <c r="I69" s="39"/>
      <c r="J69" s="39"/>
      <c r="K69" s="39"/>
      <c r="L69" s="21"/>
    </row>
    <row r="70" spans="2:12" s="6" customFormat="1" ht="37.5" customHeight="1">
      <c r="B70" s="21"/>
      <c r="C70" s="11" t="s">
        <v>104</v>
      </c>
      <c r="L70" s="21"/>
    </row>
    <row r="71" spans="2:12" s="6" customFormat="1" ht="7.5" customHeight="1">
      <c r="B71" s="21"/>
      <c r="L71" s="21"/>
    </row>
    <row r="72" spans="2:12" s="6" customFormat="1" ht="15" customHeight="1">
      <c r="B72" s="21"/>
      <c r="C72" s="18" t="s">
        <v>17</v>
      </c>
      <c r="L72" s="21"/>
    </row>
    <row r="73" spans="2:12" s="6" customFormat="1" ht="16.5" customHeight="1">
      <c r="B73" s="21"/>
      <c r="E73" s="206" t="str">
        <f>$E$7</f>
        <v>Telekomunikační kabel - propojení MÚ a MP Rumburk</v>
      </c>
      <c r="F73" s="189"/>
      <c r="G73" s="189"/>
      <c r="H73" s="189"/>
      <c r="L73" s="21"/>
    </row>
    <row r="74" spans="2:12" s="6" customFormat="1" ht="15" customHeight="1">
      <c r="B74" s="21"/>
      <c r="C74" s="18" t="s">
        <v>93</v>
      </c>
      <c r="L74" s="21"/>
    </row>
    <row r="75" spans="2:12" s="6" customFormat="1" ht="19.5" customHeight="1">
      <c r="B75" s="21"/>
      <c r="E75" s="188" t="str">
        <f>$E$9</f>
        <v>SO 01 - Telekomunikační kabel</v>
      </c>
      <c r="F75" s="189"/>
      <c r="G75" s="189"/>
      <c r="H75" s="189"/>
      <c r="L75" s="21"/>
    </row>
    <row r="76" spans="2:12" s="6" customFormat="1" ht="7.5" customHeight="1">
      <c r="B76" s="21"/>
      <c r="L76" s="21"/>
    </row>
    <row r="77" spans="2:12" s="6" customFormat="1" ht="18.75" customHeight="1">
      <c r="B77" s="21"/>
      <c r="C77" s="18" t="s">
        <v>22</v>
      </c>
      <c r="F77" s="16" t="str">
        <f>$F$12</f>
        <v>k.ú. Rumburk</v>
      </c>
      <c r="I77" s="18" t="s">
        <v>24</v>
      </c>
      <c r="J77" s="44">
        <f>IF($J$12="","",$J$12)</f>
        <v>43174</v>
      </c>
      <c r="L77" s="21"/>
    </row>
    <row r="78" spans="2:12" s="6" customFormat="1" ht="7.5" customHeight="1">
      <c r="B78" s="21"/>
      <c r="L78" s="21"/>
    </row>
    <row r="79" spans="2:12" s="6" customFormat="1" ht="15.75" customHeight="1">
      <c r="B79" s="21"/>
      <c r="C79" s="18" t="s">
        <v>27</v>
      </c>
      <c r="F79" s="16" t="str">
        <f>$E$15</f>
        <v>Město Rumburk</v>
      </c>
      <c r="I79" s="18" t="s">
        <v>33</v>
      </c>
      <c r="J79" s="16" t="str">
        <f>$E$21</f>
        <v>ProProjekt, s.r.o. </v>
      </c>
      <c r="L79" s="21"/>
    </row>
    <row r="80" spans="2:12" s="6" customFormat="1" ht="15" customHeight="1">
      <c r="B80" s="21"/>
      <c r="C80" s="18" t="s">
        <v>31</v>
      </c>
      <c r="F80" s="16">
        <f>IF($E$18="","",$E$18)</f>
      </c>
      <c r="L80" s="21"/>
    </row>
    <row r="81" spans="2:12" s="6" customFormat="1" ht="11.25" customHeight="1">
      <c r="B81" s="21"/>
      <c r="L81" s="21"/>
    </row>
    <row r="82" spans="2:20" s="96" customFormat="1" ht="30" customHeight="1">
      <c r="B82" s="97"/>
      <c r="C82" s="98" t="s">
        <v>105</v>
      </c>
      <c r="D82" s="99" t="s">
        <v>59</v>
      </c>
      <c r="E82" s="99" t="s">
        <v>55</v>
      </c>
      <c r="F82" s="99" t="s">
        <v>106</v>
      </c>
      <c r="G82" s="99" t="s">
        <v>107</v>
      </c>
      <c r="H82" s="99" t="s">
        <v>108</v>
      </c>
      <c r="I82" s="99" t="s">
        <v>109</v>
      </c>
      <c r="J82" s="99" t="s">
        <v>110</v>
      </c>
      <c r="K82" s="100" t="s">
        <v>111</v>
      </c>
      <c r="L82" s="97"/>
      <c r="M82" s="50" t="s">
        <v>112</v>
      </c>
      <c r="N82" s="51" t="s">
        <v>44</v>
      </c>
      <c r="O82" s="51" t="s">
        <v>113</v>
      </c>
      <c r="P82" s="51" t="s">
        <v>114</v>
      </c>
      <c r="Q82" s="51" t="s">
        <v>115</v>
      </c>
      <c r="R82" s="51" t="s">
        <v>116</v>
      </c>
      <c r="S82" s="51" t="s">
        <v>117</v>
      </c>
      <c r="T82" s="52" t="s">
        <v>118</v>
      </c>
    </row>
    <row r="83" spans="2:63" s="6" customFormat="1" ht="30" customHeight="1">
      <c r="B83" s="21"/>
      <c r="C83" s="55" t="s">
        <v>98</v>
      </c>
      <c r="J83" s="101">
        <f>$BK$83</f>
        <v>0</v>
      </c>
      <c r="L83" s="21"/>
      <c r="M83" s="54"/>
      <c r="N83" s="45"/>
      <c r="O83" s="45"/>
      <c r="P83" s="102">
        <f>$P$84+$P$199</f>
        <v>0</v>
      </c>
      <c r="Q83" s="45"/>
      <c r="R83" s="102">
        <f>$R$84+$R$199</f>
        <v>1.052116</v>
      </c>
      <c r="S83" s="45"/>
      <c r="T83" s="103">
        <f>$T$84+$T$199</f>
        <v>0</v>
      </c>
      <c r="AT83" s="6" t="s">
        <v>73</v>
      </c>
      <c r="AU83" s="6" t="s">
        <v>99</v>
      </c>
      <c r="BK83" s="104">
        <f>$BK$84+$BK$199</f>
        <v>0</v>
      </c>
    </row>
    <row r="84" spans="2:63" s="105" customFormat="1" ht="37.5" customHeight="1">
      <c r="B84" s="106"/>
      <c r="D84" s="107" t="s">
        <v>73</v>
      </c>
      <c r="E84" s="108" t="s">
        <v>159</v>
      </c>
      <c r="F84" s="108" t="s">
        <v>160</v>
      </c>
      <c r="J84" s="109">
        <f>$BK$84</f>
        <v>0</v>
      </c>
      <c r="L84" s="106"/>
      <c r="M84" s="110"/>
      <c r="P84" s="111">
        <f>$P$85+$P$179+$P$189+$P$195</f>
        <v>0</v>
      </c>
      <c r="R84" s="111">
        <f>$R$85+$R$179+$R$189+$R$195</f>
        <v>1.016729</v>
      </c>
      <c r="T84" s="112">
        <f>$T$85+$T$179+$T$189+$T$195</f>
        <v>0</v>
      </c>
      <c r="AR84" s="107" t="s">
        <v>8</v>
      </c>
      <c r="AT84" s="107" t="s">
        <v>73</v>
      </c>
      <c r="AU84" s="107" t="s">
        <v>74</v>
      </c>
      <c r="AY84" s="107" t="s">
        <v>122</v>
      </c>
      <c r="BK84" s="113">
        <f>$BK$85+$BK$179+$BK$189+$BK$195</f>
        <v>0</v>
      </c>
    </row>
    <row r="85" spans="2:63" s="105" customFormat="1" ht="21" customHeight="1">
      <c r="B85" s="106"/>
      <c r="D85" s="107" t="s">
        <v>73</v>
      </c>
      <c r="E85" s="114" t="s">
        <v>8</v>
      </c>
      <c r="F85" s="114" t="s">
        <v>161</v>
      </c>
      <c r="J85" s="115">
        <f>$BK$85</f>
        <v>0</v>
      </c>
      <c r="L85" s="106"/>
      <c r="M85" s="110"/>
      <c r="P85" s="111">
        <f>SUM($P$86:$P$178)</f>
        <v>0</v>
      </c>
      <c r="R85" s="111">
        <f>SUM($R$86:$R$178)</f>
        <v>0.913785</v>
      </c>
      <c r="T85" s="112">
        <f>SUM($T$86:$T$178)</f>
        <v>0</v>
      </c>
      <c r="AR85" s="107" t="s">
        <v>8</v>
      </c>
      <c r="AT85" s="107" t="s">
        <v>73</v>
      </c>
      <c r="AU85" s="107" t="s">
        <v>8</v>
      </c>
      <c r="AY85" s="107" t="s">
        <v>122</v>
      </c>
      <c r="BK85" s="113">
        <f>SUM($BK$86:$BK$178)</f>
        <v>0</v>
      </c>
    </row>
    <row r="86" spans="2:65" s="6" customFormat="1" ht="15.75" customHeight="1">
      <c r="B86" s="21"/>
      <c r="C86" s="116" t="s">
        <v>8</v>
      </c>
      <c r="D86" s="116" t="s">
        <v>126</v>
      </c>
      <c r="E86" s="117" t="s">
        <v>162</v>
      </c>
      <c r="F86" s="118" t="s">
        <v>163</v>
      </c>
      <c r="G86" s="119" t="s">
        <v>164</v>
      </c>
      <c r="H86" s="120">
        <v>35</v>
      </c>
      <c r="I86" s="121"/>
      <c r="J86" s="122">
        <f>ROUND($I$86*$H$86,0)</f>
        <v>0</v>
      </c>
      <c r="K86" s="118" t="s">
        <v>130</v>
      </c>
      <c r="L86" s="21"/>
      <c r="M86" s="123"/>
      <c r="N86" s="124" t="s">
        <v>45</v>
      </c>
      <c r="P86" s="125">
        <f>$O$86*$H$86</f>
        <v>0</v>
      </c>
      <c r="Q86" s="125">
        <v>0.00868</v>
      </c>
      <c r="R86" s="125">
        <f>$Q$86*$H$86</f>
        <v>0.3038</v>
      </c>
      <c r="S86" s="125">
        <v>0</v>
      </c>
      <c r="T86" s="126">
        <f>$S$86*$H$86</f>
        <v>0</v>
      </c>
      <c r="AR86" s="75" t="s">
        <v>165</v>
      </c>
      <c r="AT86" s="75" t="s">
        <v>126</v>
      </c>
      <c r="AU86" s="75" t="s">
        <v>82</v>
      </c>
      <c r="AY86" s="6" t="s">
        <v>122</v>
      </c>
      <c r="BE86" s="127">
        <f>IF($N$86="základní",$J$86,0)</f>
        <v>0</v>
      </c>
      <c r="BF86" s="127">
        <f>IF($N$86="snížená",$J$86,0)</f>
        <v>0</v>
      </c>
      <c r="BG86" s="127">
        <f>IF($N$86="zákl. přenesená",$J$86,0)</f>
        <v>0</v>
      </c>
      <c r="BH86" s="127">
        <f>IF($N$86="sníž. přenesená",$J$86,0)</f>
        <v>0</v>
      </c>
      <c r="BI86" s="127">
        <f>IF($N$86="nulová",$J$86,0)</f>
        <v>0</v>
      </c>
      <c r="BJ86" s="75" t="s">
        <v>8</v>
      </c>
      <c r="BK86" s="127">
        <f>ROUND($I$86*$H$86,0)</f>
        <v>0</v>
      </c>
      <c r="BL86" s="75" t="s">
        <v>165</v>
      </c>
      <c r="BM86" s="75" t="s">
        <v>166</v>
      </c>
    </row>
    <row r="87" spans="2:47" s="6" customFormat="1" ht="38.25" customHeight="1">
      <c r="B87" s="21"/>
      <c r="D87" s="128" t="s">
        <v>133</v>
      </c>
      <c r="F87" s="129" t="s">
        <v>167</v>
      </c>
      <c r="L87" s="21"/>
      <c r="M87" s="47"/>
      <c r="T87" s="48"/>
      <c r="AT87" s="6" t="s">
        <v>133</v>
      </c>
      <c r="AU87" s="6" t="s">
        <v>82</v>
      </c>
    </row>
    <row r="88" spans="2:47" s="6" customFormat="1" ht="71.25" customHeight="1">
      <c r="B88" s="21"/>
      <c r="D88" s="134" t="s">
        <v>168</v>
      </c>
      <c r="F88" s="135" t="s">
        <v>169</v>
      </c>
      <c r="L88" s="21"/>
      <c r="M88" s="47"/>
      <c r="T88" s="48"/>
      <c r="AT88" s="6" t="s">
        <v>168</v>
      </c>
      <c r="AU88" s="6" t="s">
        <v>82</v>
      </c>
    </row>
    <row r="89" spans="2:51" s="6" customFormat="1" ht="15.75" customHeight="1">
      <c r="B89" s="136"/>
      <c r="D89" s="134" t="s">
        <v>170</v>
      </c>
      <c r="E89" s="137"/>
      <c r="F89" s="138" t="s">
        <v>171</v>
      </c>
      <c r="H89" s="139">
        <v>5</v>
      </c>
      <c r="L89" s="136"/>
      <c r="M89" s="140"/>
      <c r="T89" s="141"/>
      <c r="AT89" s="137" t="s">
        <v>170</v>
      </c>
      <c r="AU89" s="137" t="s">
        <v>82</v>
      </c>
      <c r="AV89" s="137" t="s">
        <v>82</v>
      </c>
      <c r="AW89" s="137" t="s">
        <v>99</v>
      </c>
      <c r="AX89" s="137" t="s">
        <v>74</v>
      </c>
      <c r="AY89" s="137" t="s">
        <v>122</v>
      </c>
    </row>
    <row r="90" spans="2:51" s="6" customFormat="1" ht="15.75" customHeight="1">
      <c r="B90" s="136"/>
      <c r="D90" s="134" t="s">
        <v>170</v>
      </c>
      <c r="E90" s="137"/>
      <c r="F90" s="138" t="s">
        <v>172</v>
      </c>
      <c r="H90" s="139">
        <v>30</v>
      </c>
      <c r="L90" s="136"/>
      <c r="M90" s="140"/>
      <c r="T90" s="141"/>
      <c r="AT90" s="137" t="s">
        <v>170</v>
      </c>
      <c r="AU90" s="137" t="s">
        <v>82</v>
      </c>
      <c r="AV90" s="137" t="s">
        <v>82</v>
      </c>
      <c r="AW90" s="137" t="s">
        <v>99</v>
      </c>
      <c r="AX90" s="137" t="s">
        <v>74</v>
      </c>
      <c r="AY90" s="137" t="s">
        <v>122</v>
      </c>
    </row>
    <row r="91" spans="2:51" s="6" customFormat="1" ht="15.75" customHeight="1">
      <c r="B91" s="142"/>
      <c r="D91" s="134" t="s">
        <v>170</v>
      </c>
      <c r="E91" s="143"/>
      <c r="F91" s="144" t="s">
        <v>173</v>
      </c>
      <c r="H91" s="145">
        <v>35</v>
      </c>
      <c r="L91" s="142"/>
      <c r="M91" s="146"/>
      <c r="T91" s="147"/>
      <c r="AT91" s="143" t="s">
        <v>170</v>
      </c>
      <c r="AU91" s="143" t="s">
        <v>82</v>
      </c>
      <c r="AV91" s="143" t="s">
        <v>165</v>
      </c>
      <c r="AW91" s="143" t="s">
        <v>99</v>
      </c>
      <c r="AX91" s="143" t="s">
        <v>8</v>
      </c>
      <c r="AY91" s="143" t="s">
        <v>122</v>
      </c>
    </row>
    <row r="92" spans="2:65" s="6" customFormat="1" ht="15.75" customHeight="1">
      <c r="B92" s="21"/>
      <c r="C92" s="116" t="s">
        <v>82</v>
      </c>
      <c r="D92" s="116" t="s">
        <v>126</v>
      </c>
      <c r="E92" s="117" t="s">
        <v>174</v>
      </c>
      <c r="F92" s="118" t="s">
        <v>175</v>
      </c>
      <c r="G92" s="119" t="s">
        <v>164</v>
      </c>
      <c r="H92" s="120">
        <v>3.5</v>
      </c>
      <c r="I92" s="121"/>
      <c r="J92" s="122">
        <f>ROUND($I$92*$H$92,0)</f>
        <v>0</v>
      </c>
      <c r="K92" s="118" t="s">
        <v>130</v>
      </c>
      <c r="L92" s="21"/>
      <c r="M92" s="123"/>
      <c r="N92" s="124" t="s">
        <v>45</v>
      </c>
      <c r="P92" s="125">
        <f>$O$92*$H$92</f>
        <v>0</v>
      </c>
      <c r="Q92" s="125">
        <v>0.01269</v>
      </c>
      <c r="R92" s="125">
        <f>$Q$92*$H$92</f>
        <v>0.044414999999999996</v>
      </c>
      <c r="S92" s="125">
        <v>0</v>
      </c>
      <c r="T92" s="126">
        <f>$S$92*$H$92</f>
        <v>0</v>
      </c>
      <c r="AR92" s="75" t="s">
        <v>165</v>
      </c>
      <c r="AT92" s="75" t="s">
        <v>126</v>
      </c>
      <c r="AU92" s="75" t="s">
        <v>82</v>
      </c>
      <c r="AY92" s="6" t="s">
        <v>122</v>
      </c>
      <c r="BE92" s="127">
        <f>IF($N$92="základní",$J$92,0)</f>
        <v>0</v>
      </c>
      <c r="BF92" s="127">
        <f>IF($N$92="snížená",$J$92,0)</f>
        <v>0</v>
      </c>
      <c r="BG92" s="127">
        <f>IF($N$92="zákl. přenesená",$J$92,0)</f>
        <v>0</v>
      </c>
      <c r="BH92" s="127">
        <f>IF($N$92="sníž. přenesená",$J$92,0)</f>
        <v>0</v>
      </c>
      <c r="BI92" s="127">
        <f>IF($N$92="nulová",$J$92,0)</f>
        <v>0</v>
      </c>
      <c r="BJ92" s="75" t="s">
        <v>8</v>
      </c>
      <c r="BK92" s="127">
        <f>ROUND($I$92*$H$92,0)</f>
        <v>0</v>
      </c>
      <c r="BL92" s="75" t="s">
        <v>165</v>
      </c>
      <c r="BM92" s="75" t="s">
        <v>176</v>
      </c>
    </row>
    <row r="93" spans="2:47" s="6" customFormat="1" ht="38.25" customHeight="1">
      <c r="B93" s="21"/>
      <c r="D93" s="128" t="s">
        <v>133</v>
      </c>
      <c r="F93" s="129" t="s">
        <v>177</v>
      </c>
      <c r="L93" s="21"/>
      <c r="M93" s="47"/>
      <c r="T93" s="48"/>
      <c r="AT93" s="6" t="s">
        <v>133</v>
      </c>
      <c r="AU93" s="6" t="s">
        <v>82</v>
      </c>
    </row>
    <row r="94" spans="2:47" s="6" customFormat="1" ht="71.25" customHeight="1">
      <c r="B94" s="21"/>
      <c r="D94" s="134" t="s">
        <v>168</v>
      </c>
      <c r="F94" s="135" t="s">
        <v>169</v>
      </c>
      <c r="L94" s="21"/>
      <c r="M94" s="47"/>
      <c r="T94" s="48"/>
      <c r="AT94" s="6" t="s">
        <v>168</v>
      </c>
      <c r="AU94" s="6" t="s">
        <v>82</v>
      </c>
    </row>
    <row r="95" spans="2:51" s="6" customFormat="1" ht="15.75" customHeight="1">
      <c r="B95" s="136"/>
      <c r="D95" s="134" t="s">
        <v>170</v>
      </c>
      <c r="E95" s="137"/>
      <c r="F95" s="138" t="s">
        <v>178</v>
      </c>
      <c r="H95" s="139">
        <v>3.5</v>
      </c>
      <c r="L95" s="136"/>
      <c r="M95" s="140"/>
      <c r="T95" s="141"/>
      <c r="AT95" s="137" t="s">
        <v>170</v>
      </c>
      <c r="AU95" s="137" t="s">
        <v>82</v>
      </c>
      <c r="AV95" s="137" t="s">
        <v>82</v>
      </c>
      <c r="AW95" s="137" t="s">
        <v>99</v>
      </c>
      <c r="AX95" s="137" t="s">
        <v>8</v>
      </c>
      <c r="AY95" s="137" t="s">
        <v>122</v>
      </c>
    </row>
    <row r="96" spans="2:65" s="6" customFormat="1" ht="15.75" customHeight="1">
      <c r="B96" s="21"/>
      <c r="C96" s="116" t="s">
        <v>125</v>
      </c>
      <c r="D96" s="116" t="s">
        <v>126</v>
      </c>
      <c r="E96" s="117" t="s">
        <v>179</v>
      </c>
      <c r="F96" s="118" t="s">
        <v>180</v>
      </c>
      <c r="G96" s="119" t="s">
        <v>164</v>
      </c>
      <c r="H96" s="120">
        <v>14.5</v>
      </c>
      <c r="I96" s="121"/>
      <c r="J96" s="122">
        <f>ROUND($I$96*$H$96,0)</f>
        <v>0</v>
      </c>
      <c r="K96" s="118" t="s">
        <v>130</v>
      </c>
      <c r="L96" s="21"/>
      <c r="M96" s="123"/>
      <c r="N96" s="124" t="s">
        <v>45</v>
      </c>
      <c r="P96" s="125">
        <f>$O$96*$H$96</f>
        <v>0</v>
      </c>
      <c r="Q96" s="125">
        <v>0.0369</v>
      </c>
      <c r="R96" s="125">
        <f>$Q$96*$H$96</f>
        <v>0.53505</v>
      </c>
      <c r="S96" s="125">
        <v>0</v>
      </c>
      <c r="T96" s="126">
        <f>$S$96*$H$96</f>
        <v>0</v>
      </c>
      <c r="AR96" s="75" t="s">
        <v>165</v>
      </c>
      <c r="AT96" s="75" t="s">
        <v>126</v>
      </c>
      <c r="AU96" s="75" t="s">
        <v>82</v>
      </c>
      <c r="AY96" s="6" t="s">
        <v>122</v>
      </c>
      <c r="BE96" s="127">
        <f>IF($N$96="základní",$J$96,0)</f>
        <v>0</v>
      </c>
      <c r="BF96" s="127">
        <f>IF($N$96="snížená",$J$96,0)</f>
        <v>0</v>
      </c>
      <c r="BG96" s="127">
        <f>IF($N$96="zákl. přenesená",$J$96,0)</f>
        <v>0</v>
      </c>
      <c r="BH96" s="127">
        <f>IF($N$96="sníž. přenesená",$J$96,0)</f>
        <v>0</v>
      </c>
      <c r="BI96" s="127">
        <f>IF($N$96="nulová",$J$96,0)</f>
        <v>0</v>
      </c>
      <c r="BJ96" s="75" t="s">
        <v>8</v>
      </c>
      <c r="BK96" s="127">
        <f>ROUND($I$96*$H$96,0)</f>
        <v>0</v>
      </c>
      <c r="BL96" s="75" t="s">
        <v>165</v>
      </c>
      <c r="BM96" s="75" t="s">
        <v>181</v>
      </c>
    </row>
    <row r="97" spans="2:47" s="6" customFormat="1" ht="38.25" customHeight="1">
      <c r="B97" s="21"/>
      <c r="D97" s="128" t="s">
        <v>133</v>
      </c>
      <c r="F97" s="129" t="s">
        <v>182</v>
      </c>
      <c r="L97" s="21"/>
      <c r="M97" s="47"/>
      <c r="T97" s="48"/>
      <c r="AT97" s="6" t="s">
        <v>133</v>
      </c>
      <c r="AU97" s="6" t="s">
        <v>82</v>
      </c>
    </row>
    <row r="98" spans="2:47" s="6" customFormat="1" ht="71.25" customHeight="1">
      <c r="B98" s="21"/>
      <c r="D98" s="134" t="s">
        <v>168</v>
      </c>
      <c r="F98" s="135" t="s">
        <v>169</v>
      </c>
      <c r="L98" s="21"/>
      <c r="M98" s="47"/>
      <c r="T98" s="48"/>
      <c r="AT98" s="6" t="s">
        <v>168</v>
      </c>
      <c r="AU98" s="6" t="s">
        <v>82</v>
      </c>
    </row>
    <row r="99" spans="2:51" s="6" customFormat="1" ht="15.75" customHeight="1">
      <c r="B99" s="136"/>
      <c r="D99" s="134" t="s">
        <v>170</v>
      </c>
      <c r="E99" s="137"/>
      <c r="F99" s="138" t="s">
        <v>183</v>
      </c>
      <c r="H99" s="139">
        <v>10</v>
      </c>
      <c r="L99" s="136"/>
      <c r="M99" s="140"/>
      <c r="T99" s="141"/>
      <c r="AT99" s="137" t="s">
        <v>170</v>
      </c>
      <c r="AU99" s="137" t="s">
        <v>82</v>
      </c>
      <c r="AV99" s="137" t="s">
        <v>82</v>
      </c>
      <c r="AW99" s="137" t="s">
        <v>99</v>
      </c>
      <c r="AX99" s="137" t="s">
        <v>74</v>
      </c>
      <c r="AY99" s="137" t="s">
        <v>122</v>
      </c>
    </row>
    <row r="100" spans="2:51" s="6" customFormat="1" ht="15.75" customHeight="1">
      <c r="B100" s="136"/>
      <c r="D100" s="134" t="s">
        <v>170</v>
      </c>
      <c r="E100" s="137"/>
      <c r="F100" s="138" t="s">
        <v>184</v>
      </c>
      <c r="H100" s="139">
        <v>4.5</v>
      </c>
      <c r="L100" s="136"/>
      <c r="M100" s="140"/>
      <c r="T100" s="141"/>
      <c r="AT100" s="137" t="s">
        <v>170</v>
      </c>
      <c r="AU100" s="137" t="s">
        <v>82</v>
      </c>
      <c r="AV100" s="137" t="s">
        <v>82</v>
      </c>
      <c r="AW100" s="137" t="s">
        <v>99</v>
      </c>
      <c r="AX100" s="137" t="s">
        <v>74</v>
      </c>
      <c r="AY100" s="137" t="s">
        <v>122</v>
      </c>
    </row>
    <row r="101" spans="2:51" s="6" customFormat="1" ht="15.75" customHeight="1">
      <c r="B101" s="142"/>
      <c r="D101" s="134" t="s">
        <v>170</v>
      </c>
      <c r="E101" s="143"/>
      <c r="F101" s="144" t="s">
        <v>173</v>
      </c>
      <c r="H101" s="145">
        <v>14.5</v>
      </c>
      <c r="L101" s="142"/>
      <c r="M101" s="146"/>
      <c r="T101" s="147"/>
      <c r="AT101" s="143" t="s">
        <v>170</v>
      </c>
      <c r="AU101" s="143" t="s">
        <v>82</v>
      </c>
      <c r="AV101" s="143" t="s">
        <v>165</v>
      </c>
      <c r="AW101" s="143" t="s">
        <v>99</v>
      </c>
      <c r="AX101" s="143" t="s">
        <v>8</v>
      </c>
      <c r="AY101" s="143" t="s">
        <v>122</v>
      </c>
    </row>
    <row r="102" spans="2:65" s="6" customFormat="1" ht="15.75" customHeight="1">
      <c r="B102" s="21"/>
      <c r="C102" s="116" t="s">
        <v>165</v>
      </c>
      <c r="D102" s="116" t="s">
        <v>126</v>
      </c>
      <c r="E102" s="117" t="s">
        <v>185</v>
      </c>
      <c r="F102" s="118" t="s">
        <v>186</v>
      </c>
      <c r="G102" s="119" t="s">
        <v>187</v>
      </c>
      <c r="H102" s="120">
        <v>65.297</v>
      </c>
      <c r="I102" s="121"/>
      <c r="J102" s="122">
        <f>ROUND($I$102*$H$102,0)</f>
        <v>0</v>
      </c>
      <c r="K102" s="118" t="s">
        <v>130</v>
      </c>
      <c r="L102" s="21"/>
      <c r="M102" s="123"/>
      <c r="N102" s="124" t="s">
        <v>45</v>
      </c>
      <c r="P102" s="125">
        <f>$O$102*$H$102</f>
        <v>0</v>
      </c>
      <c r="Q102" s="125">
        <v>0</v>
      </c>
      <c r="R102" s="125">
        <f>$Q$102*$H$102</f>
        <v>0</v>
      </c>
      <c r="S102" s="125">
        <v>0</v>
      </c>
      <c r="T102" s="126">
        <f>$S$102*$H$102</f>
        <v>0</v>
      </c>
      <c r="AR102" s="75" t="s">
        <v>165</v>
      </c>
      <c r="AT102" s="75" t="s">
        <v>126</v>
      </c>
      <c r="AU102" s="75" t="s">
        <v>82</v>
      </c>
      <c r="AY102" s="6" t="s">
        <v>122</v>
      </c>
      <c r="BE102" s="127">
        <f>IF($N$102="základní",$J$102,0)</f>
        <v>0</v>
      </c>
      <c r="BF102" s="127">
        <f>IF($N$102="snížená",$J$102,0)</f>
        <v>0</v>
      </c>
      <c r="BG102" s="127">
        <f>IF($N$102="zákl. přenesená",$J$102,0)</f>
        <v>0</v>
      </c>
      <c r="BH102" s="127">
        <f>IF($N$102="sníž. přenesená",$J$102,0)</f>
        <v>0</v>
      </c>
      <c r="BI102" s="127">
        <f>IF($N$102="nulová",$J$102,0)</f>
        <v>0</v>
      </c>
      <c r="BJ102" s="75" t="s">
        <v>8</v>
      </c>
      <c r="BK102" s="127">
        <f>ROUND($I$102*$H$102,0)</f>
        <v>0</v>
      </c>
      <c r="BL102" s="75" t="s">
        <v>165</v>
      </c>
      <c r="BM102" s="75" t="s">
        <v>188</v>
      </c>
    </row>
    <row r="103" spans="2:47" s="6" customFormat="1" ht="27" customHeight="1">
      <c r="B103" s="21"/>
      <c r="D103" s="128" t="s">
        <v>133</v>
      </c>
      <c r="F103" s="129" t="s">
        <v>189</v>
      </c>
      <c r="L103" s="21"/>
      <c r="M103" s="47"/>
      <c r="T103" s="48"/>
      <c r="AT103" s="6" t="s">
        <v>133</v>
      </c>
      <c r="AU103" s="6" t="s">
        <v>82</v>
      </c>
    </row>
    <row r="104" spans="2:47" s="6" customFormat="1" ht="300.75" customHeight="1">
      <c r="B104" s="21"/>
      <c r="D104" s="134" t="s">
        <v>168</v>
      </c>
      <c r="F104" s="135" t="s">
        <v>190</v>
      </c>
      <c r="L104" s="21"/>
      <c r="M104" s="47"/>
      <c r="T104" s="48"/>
      <c r="AT104" s="6" t="s">
        <v>168</v>
      </c>
      <c r="AU104" s="6" t="s">
        <v>82</v>
      </c>
    </row>
    <row r="105" spans="2:51" s="6" customFormat="1" ht="15.75" customHeight="1">
      <c r="B105" s="136"/>
      <c r="D105" s="134" t="s">
        <v>170</v>
      </c>
      <c r="E105" s="137"/>
      <c r="F105" s="138" t="s">
        <v>191</v>
      </c>
      <c r="H105" s="139">
        <v>65.297</v>
      </c>
      <c r="L105" s="136"/>
      <c r="M105" s="140"/>
      <c r="T105" s="141"/>
      <c r="AT105" s="137" t="s">
        <v>170</v>
      </c>
      <c r="AU105" s="137" t="s">
        <v>82</v>
      </c>
      <c r="AV105" s="137" t="s">
        <v>82</v>
      </c>
      <c r="AW105" s="137" t="s">
        <v>99</v>
      </c>
      <c r="AX105" s="137" t="s">
        <v>8</v>
      </c>
      <c r="AY105" s="137" t="s">
        <v>122</v>
      </c>
    </row>
    <row r="106" spans="2:65" s="6" customFormat="1" ht="15.75" customHeight="1">
      <c r="B106" s="21"/>
      <c r="C106" s="116" t="s">
        <v>121</v>
      </c>
      <c r="D106" s="116" t="s">
        <v>126</v>
      </c>
      <c r="E106" s="117" t="s">
        <v>192</v>
      </c>
      <c r="F106" s="118" t="s">
        <v>193</v>
      </c>
      <c r="G106" s="119" t="s">
        <v>187</v>
      </c>
      <c r="H106" s="120">
        <v>17.856</v>
      </c>
      <c r="I106" s="121"/>
      <c r="J106" s="122">
        <f>ROUND($I$106*$H$106,0)</f>
        <v>0</v>
      </c>
      <c r="K106" s="118" t="s">
        <v>130</v>
      </c>
      <c r="L106" s="21"/>
      <c r="M106" s="123"/>
      <c r="N106" s="124" t="s">
        <v>45</v>
      </c>
      <c r="P106" s="125">
        <f>$O$106*$H$106</f>
        <v>0</v>
      </c>
      <c r="Q106" s="125">
        <v>0</v>
      </c>
      <c r="R106" s="125">
        <f>$Q$106*$H$106</f>
        <v>0</v>
      </c>
      <c r="S106" s="125">
        <v>0</v>
      </c>
      <c r="T106" s="126">
        <f>$S$106*$H$106</f>
        <v>0</v>
      </c>
      <c r="AR106" s="75" t="s">
        <v>165</v>
      </c>
      <c r="AT106" s="75" t="s">
        <v>126</v>
      </c>
      <c r="AU106" s="75" t="s">
        <v>82</v>
      </c>
      <c r="AY106" s="6" t="s">
        <v>122</v>
      </c>
      <c r="BE106" s="127">
        <f>IF($N$106="základní",$J$106,0)</f>
        <v>0</v>
      </c>
      <c r="BF106" s="127">
        <f>IF($N$106="snížená",$J$106,0)</f>
        <v>0</v>
      </c>
      <c r="BG106" s="127">
        <f>IF($N$106="zákl. přenesená",$J$106,0)</f>
        <v>0</v>
      </c>
      <c r="BH106" s="127">
        <f>IF($N$106="sníž. přenesená",$J$106,0)</f>
        <v>0</v>
      </c>
      <c r="BI106" s="127">
        <f>IF($N$106="nulová",$J$106,0)</f>
        <v>0</v>
      </c>
      <c r="BJ106" s="75" t="s">
        <v>8</v>
      </c>
      <c r="BK106" s="127">
        <f>ROUND($I$106*$H$106,0)</f>
        <v>0</v>
      </c>
      <c r="BL106" s="75" t="s">
        <v>165</v>
      </c>
      <c r="BM106" s="75" t="s">
        <v>194</v>
      </c>
    </row>
    <row r="107" spans="2:47" s="6" customFormat="1" ht="16.5" customHeight="1">
      <c r="B107" s="21"/>
      <c r="D107" s="128" t="s">
        <v>133</v>
      </c>
      <c r="F107" s="129" t="s">
        <v>195</v>
      </c>
      <c r="L107" s="21"/>
      <c r="M107" s="47"/>
      <c r="T107" s="48"/>
      <c r="AT107" s="6" t="s">
        <v>133</v>
      </c>
      <c r="AU107" s="6" t="s">
        <v>82</v>
      </c>
    </row>
    <row r="108" spans="2:47" s="6" customFormat="1" ht="165.75" customHeight="1">
      <c r="B108" s="21"/>
      <c r="D108" s="134" t="s">
        <v>168</v>
      </c>
      <c r="F108" s="135" t="s">
        <v>196</v>
      </c>
      <c r="L108" s="21"/>
      <c r="M108" s="47"/>
      <c r="T108" s="48"/>
      <c r="AT108" s="6" t="s">
        <v>168</v>
      </c>
      <c r="AU108" s="6" t="s">
        <v>82</v>
      </c>
    </row>
    <row r="109" spans="2:51" s="6" customFormat="1" ht="15.75" customHeight="1">
      <c r="B109" s="136"/>
      <c r="D109" s="134" t="s">
        <v>170</v>
      </c>
      <c r="E109" s="137"/>
      <c r="F109" s="138" t="s">
        <v>197</v>
      </c>
      <c r="H109" s="139">
        <v>4.032</v>
      </c>
      <c r="L109" s="136"/>
      <c r="M109" s="140"/>
      <c r="T109" s="141"/>
      <c r="AT109" s="137" t="s">
        <v>170</v>
      </c>
      <c r="AU109" s="137" t="s">
        <v>82</v>
      </c>
      <c r="AV109" s="137" t="s">
        <v>82</v>
      </c>
      <c r="AW109" s="137" t="s">
        <v>99</v>
      </c>
      <c r="AX109" s="137" t="s">
        <v>74</v>
      </c>
      <c r="AY109" s="137" t="s">
        <v>122</v>
      </c>
    </row>
    <row r="110" spans="2:51" s="6" customFormat="1" ht="15.75" customHeight="1">
      <c r="B110" s="136"/>
      <c r="D110" s="134" t="s">
        <v>170</v>
      </c>
      <c r="E110" s="137"/>
      <c r="F110" s="138" t="s">
        <v>198</v>
      </c>
      <c r="H110" s="139">
        <v>6.912</v>
      </c>
      <c r="L110" s="136"/>
      <c r="M110" s="140"/>
      <c r="T110" s="141"/>
      <c r="AT110" s="137" t="s">
        <v>170</v>
      </c>
      <c r="AU110" s="137" t="s">
        <v>82</v>
      </c>
      <c r="AV110" s="137" t="s">
        <v>82</v>
      </c>
      <c r="AW110" s="137" t="s">
        <v>99</v>
      </c>
      <c r="AX110" s="137" t="s">
        <v>74</v>
      </c>
      <c r="AY110" s="137" t="s">
        <v>122</v>
      </c>
    </row>
    <row r="111" spans="2:51" s="6" customFormat="1" ht="15.75" customHeight="1">
      <c r="B111" s="136"/>
      <c r="D111" s="134" t="s">
        <v>170</v>
      </c>
      <c r="E111" s="137"/>
      <c r="F111" s="138" t="s">
        <v>199</v>
      </c>
      <c r="H111" s="139">
        <v>6.912</v>
      </c>
      <c r="L111" s="136"/>
      <c r="M111" s="140"/>
      <c r="T111" s="141"/>
      <c r="AT111" s="137" t="s">
        <v>170</v>
      </c>
      <c r="AU111" s="137" t="s">
        <v>82</v>
      </c>
      <c r="AV111" s="137" t="s">
        <v>82</v>
      </c>
      <c r="AW111" s="137" t="s">
        <v>99</v>
      </c>
      <c r="AX111" s="137" t="s">
        <v>74</v>
      </c>
      <c r="AY111" s="137" t="s">
        <v>122</v>
      </c>
    </row>
    <row r="112" spans="2:51" s="6" customFormat="1" ht="15.75" customHeight="1">
      <c r="B112" s="142"/>
      <c r="D112" s="134" t="s">
        <v>170</v>
      </c>
      <c r="E112" s="143"/>
      <c r="F112" s="144" t="s">
        <v>173</v>
      </c>
      <c r="H112" s="145">
        <v>17.856</v>
      </c>
      <c r="L112" s="142"/>
      <c r="M112" s="146"/>
      <c r="T112" s="147"/>
      <c r="AT112" s="143" t="s">
        <v>170</v>
      </c>
      <c r="AU112" s="143" t="s">
        <v>82</v>
      </c>
      <c r="AV112" s="143" t="s">
        <v>165</v>
      </c>
      <c r="AW112" s="143" t="s">
        <v>99</v>
      </c>
      <c r="AX112" s="143" t="s">
        <v>8</v>
      </c>
      <c r="AY112" s="143" t="s">
        <v>122</v>
      </c>
    </row>
    <row r="113" spans="2:65" s="6" customFormat="1" ht="15.75" customHeight="1">
      <c r="B113" s="21"/>
      <c r="C113" s="116" t="s">
        <v>200</v>
      </c>
      <c r="D113" s="116" t="s">
        <v>126</v>
      </c>
      <c r="E113" s="117" t="s">
        <v>201</v>
      </c>
      <c r="F113" s="118" t="s">
        <v>202</v>
      </c>
      <c r="G113" s="119" t="s">
        <v>187</v>
      </c>
      <c r="H113" s="120">
        <v>17.856</v>
      </c>
      <c r="I113" s="121"/>
      <c r="J113" s="122">
        <f>ROUND($I$113*$H$113,0)</f>
        <v>0</v>
      </c>
      <c r="K113" s="118" t="s">
        <v>130</v>
      </c>
      <c r="L113" s="21"/>
      <c r="M113" s="123"/>
      <c r="N113" s="124" t="s">
        <v>45</v>
      </c>
      <c r="P113" s="125">
        <f>$O$113*$H$113</f>
        <v>0</v>
      </c>
      <c r="Q113" s="125">
        <v>0</v>
      </c>
      <c r="R113" s="125">
        <f>$Q$113*$H$113</f>
        <v>0</v>
      </c>
      <c r="S113" s="125">
        <v>0</v>
      </c>
      <c r="T113" s="126">
        <f>$S$113*$H$113</f>
        <v>0</v>
      </c>
      <c r="AR113" s="75" t="s">
        <v>165</v>
      </c>
      <c r="AT113" s="75" t="s">
        <v>126</v>
      </c>
      <c r="AU113" s="75" t="s">
        <v>82</v>
      </c>
      <c r="AY113" s="6" t="s">
        <v>122</v>
      </c>
      <c r="BE113" s="127">
        <f>IF($N$113="základní",$J$113,0)</f>
        <v>0</v>
      </c>
      <c r="BF113" s="127">
        <f>IF($N$113="snížená",$J$113,0)</f>
        <v>0</v>
      </c>
      <c r="BG113" s="127">
        <f>IF($N$113="zákl. přenesená",$J$113,0)</f>
        <v>0</v>
      </c>
      <c r="BH113" s="127">
        <f>IF($N$113="sníž. přenesená",$J$113,0)</f>
        <v>0</v>
      </c>
      <c r="BI113" s="127">
        <f>IF($N$113="nulová",$J$113,0)</f>
        <v>0</v>
      </c>
      <c r="BJ113" s="75" t="s">
        <v>8</v>
      </c>
      <c r="BK113" s="127">
        <f>ROUND($I$113*$H$113,0)</f>
        <v>0</v>
      </c>
      <c r="BL113" s="75" t="s">
        <v>165</v>
      </c>
      <c r="BM113" s="75" t="s">
        <v>203</v>
      </c>
    </row>
    <row r="114" spans="2:47" s="6" customFormat="1" ht="27" customHeight="1">
      <c r="B114" s="21"/>
      <c r="D114" s="128" t="s">
        <v>133</v>
      </c>
      <c r="F114" s="129" t="s">
        <v>204</v>
      </c>
      <c r="L114" s="21"/>
      <c r="M114" s="47"/>
      <c r="T114" s="48"/>
      <c r="AT114" s="6" t="s">
        <v>133</v>
      </c>
      <c r="AU114" s="6" t="s">
        <v>82</v>
      </c>
    </row>
    <row r="115" spans="2:47" s="6" customFormat="1" ht="165.75" customHeight="1">
      <c r="B115" s="21"/>
      <c r="D115" s="134" t="s">
        <v>168</v>
      </c>
      <c r="F115" s="135" t="s">
        <v>196</v>
      </c>
      <c r="L115" s="21"/>
      <c r="M115" s="47"/>
      <c r="T115" s="48"/>
      <c r="AT115" s="6" t="s">
        <v>168</v>
      </c>
      <c r="AU115" s="6" t="s">
        <v>82</v>
      </c>
    </row>
    <row r="116" spans="2:65" s="6" customFormat="1" ht="15.75" customHeight="1">
      <c r="B116" s="21"/>
      <c r="C116" s="116" t="s">
        <v>205</v>
      </c>
      <c r="D116" s="116" t="s">
        <v>126</v>
      </c>
      <c r="E116" s="117" t="s">
        <v>206</v>
      </c>
      <c r="F116" s="118" t="s">
        <v>207</v>
      </c>
      <c r="G116" s="119" t="s">
        <v>187</v>
      </c>
      <c r="H116" s="120">
        <v>47.441</v>
      </c>
      <c r="I116" s="121"/>
      <c r="J116" s="122">
        <f>ROUND($I$116*$H$116,0)</f>
        <v>0</v>
      </c>
      <c r="K116" s="118" t="s">
        <v>130</v>
      </c>
      <c r="L116" s="21"/>
      <c r="M116" s="123"/>
      <c r="N116" s="124" t="s">
        <v>45</v>
      </c>
      <c r="P116" s="125">
        <f>$O$116*$H$116</f>
        <v>0</v>
      </c>
      <c r="Q116" s="125">
        <v>0</v>
      </c>
      <c r="R116" s="125">
        <f>$Q$116*$H$116</f>
        <v>0</v>
      </c>
      <c r="S116" s="125">
        <v>0</v>
      </c>
      <c r="T116" s="126">
        <f>$S$116*$H$116</f>
        <v>0</v>
      </c>
      <c r="AR116" s="75" t="s">
        <v>165</v>
      </c>
      <c r="AT116" s="75" t="s">
        <v>126</v>
      </c>
      <c r="AU116" s="75" t="s">
        <v>82</v>
      </c>
      <c r="AY116" s="6" t="s">
        <v>122</v>
      </c>
      <c r="BE116" s="127">
        <f>IF($N$116="základní",$J$116,0)</f>
        <v>0</v>
      </c>
      <c r="BF116" s="127">
        <f>IF($N$116="snížená",$J$116,0)</f>
        <v>0</v>
      </c>
      <c r="BG116" s="127">
        <f>IF($N$116="zákl. přenesená",$J$116,0)</f>
        <v>0</v>
      </c>
      <c r="BH116" s="127">
        <f>IF($N$116="sníž. přenesená",$J$116,0)</f>
        <v>0</v>
      </c>
      <c r="BI116" s="127">
        <f>IF($N$116="nulová",$J$116,0)</f>
        <v>0</v>
      </c>
      <c r="BJ116" s="75" t="s">
        <v>8</v>
      </c>
      <c r="BK116" s="127">
        <f>ROUND($I$116*$H$116,0)</f>
        <v>0</v>
      </c>
      <c r="BL116" s="75" t="s">
        <v>165</v>
      </c>
      <c r="BM116" s="75" t="s">
        <v>208</v>
      </c>
    </row>
    <row r="117" spans="2:47" s="6" customFormat="1" ht="27" customHeight="1">
      <c r="B117" s="21"/>
      <c r="D117" s="128" t="s">
        <v>133</v>
      </c>
      <c r="F117" s="129" t="s">
        <v>209</v>
      </c>
      <c r="L117" s="21"/>
      <c r="M117" s="47"/>
      <c r="T117" s="48"/>
      <c r="AT117" s="6" t="s">
        <v>133</v>
      </c>
      <c r="AU117" s="6" t="s">
        <v>82</v>
      </c>
    </row>
    <row r="118" spans="2:47" s="6" customFormat="1" ht="84.75" customHeight="1">
      <c r="B118" s="21"/>
      <c r="D118" s="134" t="s">
        <v>168</v>
      </c>
      <c r="F118" s="135" t="s">
        <v>210</v>
      </c>
      <c r="L118" s="21"/>
      <c r="M118" s="47"/>
      <c r="T118" s="48"/>
      <c r="AT118" s="6" t="s">
        <v>168</v>
      </c>
      <c r="AU118" s="6" t="s">
        <v>82</v>
      </c>
    </row>
    <row r="119" spans="2:51" s="6" customFormat="1" ht="15.75" customHeight="1">
      <c r="B119" s="136"/>
      <c r="D119" s="134" t="s">
        <v>170</v>
      </c>
      <c r="E119" s="137"/>
      <c r="F119" s="138" t="s">
        <v>211</v>
      </c>
      <c r="H119" s="139">
        <v>13.283</v>
      </c>
      <c r="L119" s="136"/>
      <c r="M119" s="140"/>
      <c r="T119" s="141"/>
      <c r="AT119" s="137" t="s">
        <v>170</v>
      </c>
      <c r="AU119" s="137" t="s">
        <v>82</v>
      </c>
      <c r="AV119" s="137" t="s">
        <v>82</v>
      </c>
      <c r="AW119" s="137" t="s">
        <v>99</v>
      </c>
      <c r="AX119" s="137" t="s">
        <v>74</v>
      </c>
      <c r="AY119" s="137" t="s">
        <v>122</v>
      </c>
    </row>
    <row r="120" spans="2:51" s="6" customFormat="1" ht="15.75" customHeight="1">
      <c r="B120" s="136"/>
      <c r="D120" s="134" t="s">
        <v>170</v>
      </c>
      <c r="E120" s="137"/>
      <c r="F120" s="138" t="s">
        <v>212</v>
      </c>
      <c r="H120" s="139">
        <v>27.318</v>
      </c>
      <c r="L120" s="136"/>
      <c r="M120" s="140"/>
      <c r="T120" s="141"/>
      <c r="AT120" s="137" t="s">
        <v>170</v>
      </c>
      <c r="AU120" s="137" t="s">
        <v>82</v>
      </c>
      <c r="AV120" s="137" t="s">
        <v>82</v>
      </c>
      <c r="AW120" s="137" t="s">
        <v>99</v>
      </c>
      <c r="AX120" s="137" t="s">
        <v>74</v>
      </c>
      <c r="AY120" s="137" t="s">
        <v>122</v>
      </c>
    </row>
    <row r="121" spans="2:51" s="6" customFormat="1" ht="15.75" customHeight="1">
      <c r="B121" s="136"/>
      <c r="D121" s="134" t="s">
        <v>170</v>
      </c>
      <c r="E121" s="137"/>
      <c r="F121" s="138" t="s">
        <v>213</v>
      </c>
      <c r="H121" s="139">
        <v>6.84</v>
      </c>
      <c r="L121" s="136"/>
      <c r="M121" s="140"/>
      <c r="T121" s="141"/>
      <c r="AT121" s="137" t="s">
        <v>170</v>
      </c>
      <c r="AU121" s="137" t="s">
        <v>82</v>
      </c>
      <c r="AV121" s="137" t="s">
        <v>82</v>
      </c>
      <c r="AW121" s="137" t="s">
        <v>99</v>
      </c>
      <c r="AX121" s="137" t="s">
        <v>74</v>
      </c>
      <c r="AY121" s="137" t="s">
        <v>122</v>
      </c>
    </row>
    <row r="122" spans="2:51" s="6" customFormat="1" ht="15.75" customHeight="1">
      <c r="B122" s="142"/>
      <c r="D122" s="134" t="s">
        <v>170</v>
      </c>
      <c r="E122" s="143"/>
      <c r="F122" s="144" t="s">
        <v>173</v>
      </c>
      <c r="H122" s="145">
        <v>47.441</v>
      </c>
      <c r="L122" s="142"/>
      <c r="M122" s="146"/>
      <c r="T122" s="147"/>
      <c r="AT122" s="143" t="s">
        <v>170</v>
      </c>
      <c r="AU122" s="143" t="s">
        <v>82</v>
      </c>
      <c r="AV122" s="143" t="s">
        <v>165</v>
      </c>
      <c r="AW122" s="143" t="s">
        <v>99</v>
      </c>
      <c r="AX122" s="143" t="s">
        <v>8</v>
      </c>
      <c r="AY122" s="143" t="s">
        <v>122</v>
      </c>
    </row>
    <row r="123" spans="2:65" s="6" customFormat="1" ht="15.75" customHeight="1">
      <c r="B123" s="21"/>
      <c r="C123" s="116" t="s">
        <v>214</v>
      </c>
      <c r="D123" s="116" t="s">
        <v>126</v>
      </c>
      <c r="E123" s="117" t="s">
        <v>215</v>
      </c>
      <c r="F123" s="118" t="s">
        <v>216</v>
      </c>
      <c r="G123" s="119" t="s">
        <v>187</v>
      </c>
      <c r="H123" s="120">
        <v>47.441</v>
      </c>
      <c r="I123" s="121"/>
      <c r="J123" s="122">
        <f>ROUND($I$123*$H$123,0)</f>
        <v>0</v>
      </c>
      <c r="K123" s="118" t="s">
        <v>130</v>
      </c>
      <c r="L123" s="21"/>
      <c r="M123" s="123"/>
      <c r="N123" s="124" t="s">
        <v>45</v>
      </c>
      <c r="P123" s="125">
        <f>$O$123*$H$123</f>
        <v>0</v>
      </c>
      <c r="Q123" s="125">
        <v>0</v>
      </c>
      <c r="R123" s="125">
        <f>$Q$123*$H$123</f>
        <v>0</v>
      </c>
      <c r="S123" s="125">
        <v>0</v>
      </c>
      <c r="T123" s="126">
        <f>$S$123*$H$123</f>
        <v>0</v>
      </c>
      <c r="AR123" s="75" t="s">
        <v>165</v>
      </c>
      <c r="AT123" s="75" t="s">
        <v>126</v>
      </c>
      <c r="AU123" s="75" t="s">
        <v>82</v>
      </c>
      <c r="AY123" s="6" t="s">
        <v>122</v>
      </c>
      <c r="BE123" s="127">
        <f>IF($N$123="základní",$J$123,0)</f>
        <v>0</v>
      </c>
      <c r="BF123" s="127">
        <f>IF($N$123="snížená",$J$123,0)</f>
        <v>0</v>
      </c>
      <c r="BG123" s="127">
        <f>IF($N$123="zákl. přenesená",$J$123,0)</f>
        <v>0</v>
      </c>
      <c r="BH123" s="127">
        <f>IF($N$123="sníž. přenesená",$J$123,0)</f>
        <v>0</v>
      </c>
      <c r="BI123" s="127">
        <f>IF($N$123="nulová",$J$123,0)</f>
        <v>0</v>
      </c>
      <c r="BJ123" s="75" t="s">
        <v>8</v>
      </c>
      <c r="BK123" s="127">
        <f>ROUND($I$123*$H$123,0)</f>
        <v>0</v>
      </c>
      <c r="BL123" s="75" t="s">
        <v>165</v>
      </c>
      <c r="BM123" s="75" t="s">
        <v>217</v>
      </c>
    </row>
    <row r="124" spans="2:47" s="6" customFormat="1" ht="27" customHeight="1">
      <c r="B124" s="21"/>
      <c r="D124" s="128" t="s">
        <v>133</v>
      </c>
      <c r="F124" s="129" t="s">
        <v>218</v>
      </c>
      <c r="L124" s="21"/>
      <c r="M124" s="47"/>
      <c r="T124" s="48"/>
      <c r="AT124" s="6" t="s">
        <v>133</v>
      </c>
      <c r="AU124" s="6" t="s">
        <v>82</v>
      </c>
    </row>
    <row r="125" spans="2:47" s="6" customFormat="1" ht="84.75" customHeight="1">
      <c r="B125" s="21"/>
      <c r="D125" s="134" t="s">
        <v>168</v>
      </c>
      <c r="F125" s="135" t="s">
        <v>210</v>
      </c>
      <c r="L125" s="21"/>
      <c r="M125" s="47"/>
      <c r="T125" s="48"/>
      <c r="AT125" s="6" t="s">
        <v>168</v>
      </c>
      <c r="AU125" s="6" t="s">
        <v>82</v>
      </c>
    </row>
    <row r="126" spans="2:65" s="6" customFormat="1" ht="15.75" customHeight="1">
      <c r="B126" s="21"/>
      <c r="C126" s="116" t="s">
        <v>219</v>
      </c>
      <c r="D126" s="116" t="s">
        <v>126</v>
      </c>
      <c r="E126" s="117" t="s">
        <v>220</v>
      </c>
      <c r="F126" s="118" t="s">
        <v>221</v>
      </c>
      <c r="G126" s="119" t="s">
        <v>164</v>
      </c>
      <c r="H126" s="120">
        <v>28</v>
      </c>
      <c r="I126" s="121"/>
      <c r="J126" s="122">
        <f>ROUND($I$126*$H$126,0)</f>
        <v>0</v>
      </c>
      <c r="K126" s="118" t="s">
        <v>130</v>
      </c>
      <c r="L126" s="21"/>
      <c r="M126" s="123"/>
      <c r="N126" s="124" t="s">
        <v>45</v>
      </c>
      <c r="P126" s="125">
        <f>$O$126*$H$126</f>
        <v>0</v>
      </c>
      <c r="Q126" s="125">
        <v>0</v>
      </c>
      <c r="R126" s="125">
        <f>$Q$126*$H$126</f>
        <v>0</v>
      </c>
      <c r="S126" s="125">
        <v>0</v>
      </c>
      <c r="T126" s="126">
        <f>$S$126*$H$126</f>
        <v>0</v>
      </c>
      <c r="AR126" s="75" t="s">
        <v>165</v>
      </c>
      <c r="AT126" s="75" t="s">
        <v>126</v>
      </c>
      <c r="AU126" s="75" t="s">
        <v>82</v>
      </c>
      <c r="AY126" s="6" t="s">
        <v>122</v>
      </c>
      <c r="BE126" s="127">
        <f>IF($N$126="základní",$J$126,0)</f>
        <v>0</v>
      </c>
      <c r="BF126" s="127">
        <f>IF($N$126="snížená",$J$126,0)</f>
        <v>0</v>
      </c>
      <c r="BG126" s="127">
        <f>IF($N$126="zákl. přenesená",$J$126,0)</f>
        <v>0</v>
      </c>
      <c r="BH126" s="127">
        <f>IF($N$126="sníž. přenesená",$J$126,0)</f>
        <v>0</v>
      </c>
      <c r="BI126" s="127">
        <f>IF($N$126="nulová",$J$126,0)</f>
        <v>0</v>
      </c>
      <c r="BJ126" s="75" t="s">
        <v>8</v>
      </c>
      <c r="BK126" s="127">
        <f>ROUND($I$126*$H$126,0)</f>
        <v>0</v>
      </c>
      <c r="BL126" s="75" t="s">
        <v>165</v>
      </c>
      <c r="BM126" s="75" t="s">
        <v>222</v>
      </c>
    </row>
    <row r="127" spans="2:47" s="6" customFormat="1" ht="16.5" customHeight="1">
      <c r="B127" s="21"/>
      <c r="D127" s="128" t="s">
        <v>133</v>
      </c>
      <c r="F127" s="129" t="s">
        <v>223</v>
      </c>
      <c r="L127" s="21"/>
      <c r="M127" s="47"/>
      <c r="T127" s="48"/>
      <c r="AT127" s="6" t="s">
        <v>133</v>
      </c>
      <c r="AU127" s="6" t="s">
        <v>82</v>
      </c>
    </row>
    <row r="128" spans="2:47" s="6" customFormat="1" ht="111.75" customHeight="1">
      <c r="B128" s="21"/>
      <c r="D128" s="134" t="s">
        <v>168</v>
      </c>
      <c r="F128" s="135" t="s">
        <v>224</v>
      </c>
      <c r="L128" s="21"/>
      <c r="M128" s="47"/>
      <c r="T128" s="48"/>
      <c r="AT128" s="6" t="s">
        <v>168</v>
      </c>
      <c r="AU128" s="6" t="s">
        <v>82</v>
      </c>
    </row>
    <row r="129" spans="2:51" s="6" customFormat="1" ht="15.75" customHeight="1">
      <c r="B129" s="136"/>
      <c r="D129" s="134" t="s">
        <v>170</v>
      </c>
      <c r="E129" s="137"/>
      <c r="F129" s="138" t="s">
        <v>225</v>
      </c>
      <c r="H129" s="139">
        <v>28</v>
      </c>
      <c r="L129" s="136"/>
      <c r="M129" s="140"/>
      <c r="T129" s="141"/>
      <c r="AT129" s="137" t="s">
        <v>170</v>
      </c>
      <c r="AU129" s="137" t="s">
        <v>82</v>
      </c>
      <c r="AV129" s="137" t="s">
        <v>82</v>
      </c>
      <c r="AW129" s="137" t="s">
        <v>99</v>
      </c>
      <c r="AX129" s="137" t="s">
        <v>8</v>
      </c>
      <c r="AY129" s="137" t="s">
        <v>122</v>
      </c>
    </row>
    <row r="130" spans="2:65" s="6" customFormat="1" ht="15.75" customHeight="1">
      <c r="B130" s="21"/>
      <c r="C130" s="148" t="s">
        <v>25</v>
      </c>
      <c r="D130" s="148" t="s">
        <v>226</v>
      </c>
      <c r="E130" s="149" t="s">
        <v>227</v>
      </c>
      <c r="F130" s="150" t="s">
        <v>228</v>
      </c>
      <c r="G130" s="151" t="s">
        <v>229</v>
      </c>
      <c r="H130" s="152">
        <v>28</v>
      </c>
      <c r="I130" s="153"/>
      <c r="J130" s="154">
        <f>ROUND($I$130*$H$130,0)</f>
        <v>0</v>
      </c>
      <c r="K130" s="150" t="s">
        <v>130</v>
      </c>
      <c r="L130" s="155"/>
      <c r="M130" s="156"/>
      <c r="N130" s="157" t="s">
        <v>45</v>
      </c>
      <c r="P130" s="125">
        <f>$O$130*$H$130</f>
        <v>0</v>
      </c>
      <c r="Q130" s="125">
        <v>0.00109</v>
      </c>
      <c r="R130" s="125">
        <f>$Q$130*$H$130</f>
        <v>0.030520000000000002</v>
      </c>
      <c r="S130" s="125">
        <v>0</v>
      </c>
      <c r="T130" s="126">
        <f>$S$130*$H$130</f>
        <v>0</v>
      </c>
      <c r="AR130" s="75" t="s">
        <v>214</v>
      </c>
      <c r="AT130" s="75" t="s">
        <v>226</v>
      </c>
      <c r="AU130" s="75" t="s">
        <v>82</v>
      </c>
      <c r="AY130" s="6" t="s">
        <v>122</v>
      </c>
      <c r="BE130" s="127">
        <f>IF($N$130="základní",$J$130,0)</f>
        <v>0</v>
      </c>
      <c r="BF130" s="127">
        <f>IF($N$130="snížená",$J$130,0)</f>
        <v>0</v>
      </c>
      <c r="BG130" s="127">
        <f>IF($N$130="zákl. přenesená",$J$130,0)</f>
        <v>0</v>
      </c>
      <c r="BH130" s="127">
        <f>IF($N$130="sníž. přenesená",$J$130,0)</f>
        <v>0</v>
      </c>
      <c r="BI130" s="127">
        <f>IF($N$130="nulová",$J$130,0)</f>
        <v>0</v>
      </c>
      <c r="BJ130" s="75" t="s">
        <v>8</v>
      </c>
      <c r="BK130" s="127">
        <f>ROUND($I$130*$H$130,0)</f>
        <v>0</v>
      </c>
      <c r="BL130" s="75" t="s">
        <v>165</v>
      </c>
      <c r="BM130" s="75" t="s">
        <v>230</v>
      </c>
    </row>
    <row r="131" spans="2:47" s="6" customFormat="1" ht="27" customHeight="1">
      <c r="B131" s="21"/>
      <c r="D131" s="128" t="s">
        <v>133</v>
      </c>
      <c r="F131" s="129" t="s">
        <v>231</v>
      </c>
      <c r="L131" s="21"/>
      <c r="M131" s="47"/>
      <c r="T131" s="48"/>
      <c r="AT131" s="6" t="s">
        <v>133</v>
      </c>
      <c r="AU131" s="6" t="s">
        <v>82</v>
      </c>
    </row>
    <row r="132" spans="2:65" s="6" customFormat="1" ht="15.75" customHeight="1">
      <c r="B132" s="21"/>
      <c r="C132" s="116" t="s">
        <v>232</v>
      </c>
      <c r="D132" s="116" t="s">
        <v>126</v>
      </c>
      <c r="E132" s="117" t="s">
        <v>233</v>
      </c>
      <c r="F132" s="118" t="s">
        <v>234</v>
      </c>
      <c r="G132" s="119" t="s">
        <v>187</v>
      </c>
      <c r="H132" s="120">
        <v>65.297</v>
      </c>
      <c r="I132" s="121"/>
      <c r="J132" s="122">
        <f>ROUND($I$132*$H$132,0)</f>
        <v>0</v>
      </c>
      <c r="K132" s="118" t="s">
        <v>130</v>
      </c>
      <c r="L132" s="21"/>
      <c r="M132" s="123"/>
      <c r="N132" s="124" t="s">
        <v>45</v>
      </c>
      <c r="P132" s="125">
        <f>$O$132*$H$132</f>
        <v>0</v>
      </c>
      <c r="Q132" s="125">
        <v>0</v>
      </c>
      <c r="R132" s="125">
        <f>$Q$132*$H$132</f>
        <v>0</v>
      </c>
      <c r="S132" s="125">
        <v>0</v>
      </c>
      <c r="T132" s="126">
        <f>$S$132*$H$132</f>
        <v>0</v>
      </c>
      <c r="AR132" s="75" t="s">
        <v>165</v>
      </c>
      <c r="AT132" s="75" t="s">
        <v>126</v>
      </c>
      <c r="AU132" s="75" t="s">
        <v>82</v>
      </c>
      <c r="AY132" s="6" t="s">
        <v>122</v>
      </c>
      <c r="BE132" s="127">
        <f>IF($N$132="základní",$J$132,0)</f>
        <v>0</v>
      </c>
      <c r="BF132" s="127">
        <f>IF($N$132="snížená",$J$132,0)</f>
        <v>0</v>
      </c>
      <c r="BG132" s="127">
        <f>IF($N$132="zákl. přenesená",$J$132,0)</f>
        <v>0</v>
      </c>
      <c r="BH132" s="127">
        <f>IF($N$132="sníž. přenesená",$J$132,0)</f>
        <v>0</v>
      </c>
      <c r="BI132" s="127">
        <f>IF($N$132="nulová",$J$132,0)</f>
        <v>0</v>
      </c>
      <c r="BJ132" s="75" t="s">
        <v>8</v>
      </c>
      <c r="BK132" s="127">
        <f>ROUND($I$132*$H$132,0)</f>
        <v>0</v>
      </c>
      <c r="BL132" s="75" t="s">
        <v>165</v>
      </c>
      <c r="BM132" s="75" t="s">
        <v>235</v>
      </c>
    </row>
    <row r="133" spans="2:47" s="6" customFormat="1" ht="27" customHeight="1">
      <c r="B133" s="21"/>
      <c r="D133" s="128" t="s">
        <v>133</v>
      </c>
      <c r="F133" s="129" t="s">
        <v>236</v>
      </c>
      <c r="L133" s="21"/>
      <c r="M133" s="47"/>
      <c r="T133" s="48"/>
      <c r="AT133" s="6" t="s">
        <v>133</v>
      </c>
      <c r="AU133" s="6" t="s">
        <v>82</v>
      </c>
    </row>
    <row r="134" spans="2:47" s="6" customFormat="1" ht="165.75" customHeight="1">
      <c r="B134" s="21"/>
      <c r="D134" s="134" t="s">
        <v>168</v>
      </c>
      <c r="F134" s="135" t="s">
        <v>237</v>
      </c>
      <c r="L134" s="21"/>
      <c r="M134" s="47"/>
      <c r="T134" s="48"/>
      <c r="AT134" s="6" t="s">
        <v>168</v>
      </c>
      <c r="AU134" s="6" t="s">
        <v>82</v>
      </c>
    </row>
    <row r="135" spans="2:51" s="6" customFormat="1" ht="15.75" customHeight="1">
      <c r="B135" s="136"/>
      <c r="D135" s="134" t="s">
        <v>170</v>
      </c>
      <c r="E135" s="137"/>
      <c r="F135" s="138" t="s">
        <v>191</v>
      </c>
      <c r="H135" s="139">
        <v>65.297</v>
      </c>
      <c r="L135" s="136"/>
      <c r="M135" s="140"/>
      <c r="T135" s="141"/>
      <c r="AT135" s="137" t="s">
        <v>170</v>
      </c>
      <c r="AU135" s="137" t="s">
        <v>82</v>
      </c>
      <c r="AV135" s="137" t="s">
        <v>82</v>
      </c>
      <c r="AW135" s="137" t="s">
        <v>99</v>
      </c>
      <c r="AX135" s="137" t="s">
        <v>8</v>
      </c>
      <c r="AY135" s="137" t="s">
        <v>122</v>
      </c>
    </row>
    <row r="136" spans="2:65" s="6" customFormat="1" ht="15.75" customHeight="1">
      <c r="B136" s="21"/>
      <c r="C136" s="116" t="s">
        <v>238</v>
      </c>
      <c r="D136" s="116" t="s">
        <v>126</v>
      </c>
      <c r="E136" s="117" t="s">
        <v>239</v>
      </c>
      <c r="F136" s="118" t="s">
        <v>240</v>
      </c>
      <c r="G136" s="119" t="s">
        <v>187</v>
      </c>
      <c r="H136" s="120">
        <v>2546.583</v>
      </c>
      <c r="I136" s="121"/>
      <c r="J136" s="122">
        <f>ROUND($I$136*$H$136,0)</f>
        <v>0</v>
      </c>
      <c r="K136" s="118" t="s">
        <v>130</v>
      </c>
      <c r="L136" s="21"/>
      <c r="M136" s="123"/>
      <c r="N136" s="124" t="s">
        <v>45</v>
      </c>
      <c r="P136" s="125">
        <f>$O$136*$H$136</f>
        <v>0</v>
      </c>
      <c r="Q136" s="125">
        <v>0</v>
      </c>
      <c r="R136" s="125">
        <f>$Q$136*$H$136</f>
        <v>0</v>
      </c>
      <c r="S136" s="125">
        <v>0</v>
      </c>
      <c r="T136" s="126">
        <f>$S$136*$H$136</f>
        <v>0</v>
      </c>
      <c r="AR136" s="75" t="s">
        <v>165</v>
      </c>
      <c r="AT136" s="75" t="s">
        <v>126</v>
      </c>
      <c r="AU136" s="75" t="s">
        <v>82</v>
      </c>
      <c r="AY136" s="6" t="s">
        <v>122</v>
      </c>
      <c r="BE136" s="127">
        <f>IF($N$136="základní",$J$136,0)</f>
        <v>0</v>
      </c>
      <c r="BF136" s="127">
        <f>IF($N$136="snížená",$J$136,0)</f>
        <v>0</v>
      </c>
      <c r="BG136" s="127">
        <f>IF($N$136="zákl. přenesená",$J$136,0)</f>
        <v>0</v>
      </c>
      <c r="BH136" s="127">
        <f>IF($N$136="sníž. přenesená",$J$136,0)</f>
        <v>0</v>
      </c>
      <c r="BI136" s="127">
        <f>IF($N$136="nulová",$J$136,0)</f>
        <v>0</v>
      </c>
      <c r="BJ136" s="75" t="s">
        <v>8</v>
      </c>
      <c r="BK136" s="127">
        <f>ROUND($I$136*$H$136,0)</f>
        <v>0</v>
      </c>
      <c r="BL136" s="75" t="s">
        <v>165</v>
      </c>
      <c r="BM136" s="75" t="s">
        <v>241</v>
      </c>
    </row>
    <row r="137" spans="2:47" s="6" customFormat="1" ht="27" customHeight="1">
      <c r="B137" s="21"/>
      <c r="D137" s="128" t="s">
        <v>133</v>
      </c>
      <c r="F137" s="129" t="s">
        <v>242</v>
      </c>
      <c r="L137" s="21"/>
      <c r="M137" s="47"/>
      <c r="T137" s="48"/>
      <c r="AT137" s="6" t="s">
        <v>133</v>
      </c>
      <c r="AU137" s="6" t="s">
        <v>82</v>
      </c>
    </row>
    <row r="138" spans="2:47" s="6" customFormat="1" ht="165.75" customHeight="1">
      <c r="B138" s="21"/>
      <c r="D138" s="134" t="s">
        <v>168</v>
      </c>
      <c r="F138" s="135" t="s">
        <v>237</v>
      </c>
      <c r="L138" s="21"/>
      <c r="M138" s="47"/>
      <c r="T138" s="48"/>
      <c r="AT138" s="6" t="s">
        <v>168</v>
      </c>
      <c r="AU138" s="6" t="s">
        <v>82</v>
      </c>
    </row>
    <row r="139" spans="2:51" s="6" customFormat="1" ht="15.75" customHeight="1">
      <c r="B139" s="136"/>
      <c r="D139" s="134" t="s">
        <v>170</v>
      </c>
      <c r="F139" s="138" t="s">
        <v>243</v>
      </c>
      <c r="H139" s="139">
        <v>2546.583</v>
      </c>
      <c r="L139" s="136"/>
      <c r="M139" s="140"/>
      <c r="T139" s="141"/>
      <c r="AT139" s="137" t="s">
        <v>170</v>
      </c>
      <c r="AU139" s="137" t="s">
        <v>82</v>
      </c>
      <c r="AV139" s="137" t="s">
        <v>82</v>
      </c>
      <c r="AW139" s="137" t="s">
        <v>74</v>
      </c>
      <c r="AX139" s="137" t="s">
        <v>8</v>
      </c>
      <c r="AY139" s="137" t="s">
        <v>122</v>
      </c>
    </row>
    <row r="140" spans="2:65" s="6" customFormat="1" ht="15.75" customHeight="1">
      <c r="B140" s="21"/>
      <c r="C140" s="116" t="s">
        <v>244</v>
      </c>
      <c r="D140" s="116" t="s">
        <v>126</v>
      </c>
      <c r="E140" s="117" t="s">
        <v>245</v>
      </c>
      <c r="F140" s="118" t="s">
        <v>246</v>
      </c>
      <c r="G140" s="119" t="s">
        <v>187</v>
      </c>
      <c r="H140" s="120">
        <v>65.297</v>
      </c>
      <c r="I140" s="121"/>
      <c r="J140" s="122">
        <f>ROUND($I$140*$H$140,0)</f>
        <v>0</v>
      </c>
      <c r="K140" s="118" t="s">
        <v>130</v>
      </c>
      <c r="L140" s="21"/>
      <c r="M140" s="123"/>
      <c r="N140" s="124" t="s">
        <v>45</v>
      </c>
      <c r="P140" s="125">
        <f>$O$140*$H$140</f>
        <v>0</v>
      </c>
      <c r="Q140" s="125">
        <v>0</v>
      </c>
      <c r="R140" s="125">
        <f>$Q$140*$H$140</f>
        <v>0</v>
      </c>
      <c r="S140" s="125">
        <v>0</v>
      </c>
      <c r="T140" s="126">
        <f>$S$140*$H$140</f>
        <v>0</v>
      </c>
      <c r="AR140" s="75" t="s">
        <v>165</v>
      </c>
      <c r="AT140" s="75" t="s">
        <v>126</v>
      </c>
      <c r="AU140" s="75" t="s">
        <v>82</v>
      </c>
      <c r="AY140" s="6" t="s">
        <v>122</v>
      </c>
      <c r="BE140" s="127">
        <f>IF($N$140="základní",$J$140,0)</f>
        <v>0</v>
      </c>
      <c r="BF140" s="127">
        <f>IF($N$140="snížená",$J$140,0)</f>
        <v>0</v>
      </c>
      <c r="BG140" s="127">
        <f>IF($N$140="zákl. přenesená",$J$140,0)</f>
        <v>0</v>
      </c>
      <c r="BH140" s="127">
        <f>IF($N$140="sníž. přenesená",$J$140,0)</f>
        <v>0</v>
      </c>
      <c r="BI140" s="127">
        <f>IF($N$140="nulová",$J$140,0)</f>
        <v>0</v>
      </c>
      <c r="BJ140" s="75" t="s">
        <v>8</v>
      </c>
      <c r="BK140" s="127">
        <f>ROUND($I$140*$H$140,0)</f>
        <v>0</v>
      </c>
      <c r="BL140" s="75" t="s">
        <v>165</v>
      </c>
      <c r="BM140" s="75" t="s">
        <v>247</v>
      </c>
    </row>
    <row r="141" spans="2:47" s="6" customFormat="1" ht="16.5" customHeight="1">
      <c r="B141" s="21"/>
      <c r="D141" s="128" t="s">
        <v>133</v>
      </c>
      <c r="F141" s="129" t="s">
        <v>248</v>
      </c>
      <c r="L141" s="21"/>
      <c r="M141" s="47"/>
      <c r="T141" s="48"/>
      <c r="AT141" s="6" t="s">
        <v>133</v>
      </c>
      <c r="AU141" s="6" t="s">
        <v>82</v>
      </c>
    </row>
    <row r="142" spans="2:47" s="6" customFormat="1" ht="125.25" customHeight="1">
      <c r="B142" s="21"/>
      <c r="D142" s="134" t="s">
        <v>168</v>
      </c>
      <c r="F142" s="135" t="s">
        <v>249</v>
      </c>
      <c r="L142" s="21"/>
      <c r="M142" s="47"/>
      <c r="T142" s="48"/>
      <c r="AT142" s="6" t="s">
        <v>168</v>
      </c>
      <c r="AU142" s="6" t="s">
        <v>82</v>
      </c>
    </row>
    <row r="143" spans="2:65" s="6" customFormat="1" ht="15.75" customHeight="1">
      <c r="B143" s="21"/>
      <c r="C143" s="116" t="s">
        <v>250</v>
      </c>
      <c r="D143" s="116" t="s">
        <v>126</v>
      </c>
      <c r="E143" s="117" t="s">
        <v>251</v>
      </c>
      <c r="F143" s="118" t="s">
        <v>252</v>
      </c>
      <c r="G143" s="119" t="s">
        <v>187</v>
      </c>
      <c r="H143" s="120">
        <v>65.297</v>
      </c>
      <c r="I143" s="121"/>
      <c r="J143" s="122">
        <f>ROUND($I$143*$H$143,0)</f>
        <v>0</v>
      </c>
      <c r="K143" s="118" t="s">
        <v>130</v>
      </c>
      <c r="L143" s="21"/>
      <c r="M143" s="123"/>
      <c r="N143" s="124" t="s">
        <v>45</v>
      </c>
      <c r="P143" s="125">
        <f>$O$143*$H$143</f>
        <v>0</v>
      </c>
      <c r="Q143" s="125">
        <v>0</v>
      </c>
      <c r="R143" s="125">
        <f>$Q$143*$H$143</f>
        <v>0</v>
      </c>
      <c r="S143" s="125">
        <v>0</v>
      </c>
      <c r="T143" s="126">
        <f>$S$143*$H$143</f>
        <v>0</v>
      </c>
      <c r="AR143" s="75" t="s">
        <v>165</v>
      </c>
      <c r="AT143" s="75" t="s">
        <v>126</v>
      </c>
      <c r="AU143" s="75" t="s">
        <v>82</v>
      </c>
      <c r="AY143" s="6" t="s">
        <v>122</v>
      </c>
      <c r="BE143" s="127">
        <f>IF($N$143="základní",$J$143,0)</f>
        <v>0</v>
      </c>
      <c r="BF143" s="127">
        <f>IF($N$143="snížená",$J$143,0)</f>
        <v>0</v>
      </c>
      <c r="BG143" s="127">
        <f>IF($N$143="zákl. přenesená",$J$143,0)</f>
        <v>0</v>
      </c>
      <c r="BH143" s="127">
        <f>IF($N$143="sníž. přenesená",$J$143,0)</f>
        <v>0</v>
      </c>
      <c r="BI143" s="127">
        <f>IF($N$143="nulová",$J$143,0)</f>
        <v>0</v>
      </c>
      <c r="BJ143" s="75" t="s">
        <v>8</v>
      </c>
      <c r="BK143" s="127">
        <f>ROUND($I$143*$H$143,0)</f>
        <v>0</v>
      </c>
      <c r="BL143" s="75" t="s">
        <v>165</v>
      </c>
      <c r="BM143" s="75" t="s">
        <v>253</v>
      </c>
    </row>
    <row r="144" spans="2:47" s="6" customFormat="1" ht="16.5" customHeight="1">
      <c r="B144" s="21"/>
      <c r="D144" s="128" t="s">
        <v>133</v>
      </c>
      <c r="F144" s="129" t="s">
        <v>252</v>
      </c>
      <c r="L144" s="21"/>
      <c r="M144" s="47"/>
      <c r="T144" s="48"/>
      <c r="AT144" s="6" t="s">
        <v>133</v>
      </c>
      <c r="AU144" s="6" t="s">
        <v>82</v>
      </c>
    </row>
    <row r="145" spans="2:47" s="6" customFormat="1" ht="246.75" customHeight="1">
      <c r="B145" s="21"/>
      <c r="D145" s="134" t="s">
        <v>168</v>
      </c>
      <c r="F145" s="135" t="s">
        <v>254</v>
      </c>
      <c r="L145" s="21"/>
      <c r="M145" s="47"/>
      <c r="T145" s="48"/>
      <c r="AT145" s="6" t="s">
        <v>168</v>
      </c>
      <c r="AU145" s="6" t="s">
        <v>82</v>
      </c>
    </row>
    <row r="146" spans="2:65" s="6" customFormat="1" ht="15.75" customHeight="1">
      <c r="B146" s="21"/>
      <c r="C146" s="116" t="s">
        <v>9</v>
      </c>
      <c r="D146" s="116" t="s">
        <v>126</v>
      </c>
      <c r="E146" s="117" t="s">
        <v>255</v>
      </c>
      <c r="F146" s="118" t="s">
        <v>256</v>
      </c>
      <c r="G146" s="119" t="s">
        <v>257</v>
      </c>
      <c r="H146" s="120">
        <v>130.594</v>
      </c>
      <c r="I146" s="121"/>
      <c r="J146" s="122">
        <f>ROUND($I$146*$H$146,0)</f>
        <v>0</v>
      </c>
      <c r="K146" s="118" t="s">
        <v>130</v>
      </c>
      <c r="L146" s="21"/>
      <c r="M146" s="123"/>
      <c r="N146" s="124" t="s">
        <v>45</v>
      </c>
      <c r="P146" s="125">
        <f>$O$146*$H$146</f>
        <v>0</v>
      </c>
      <c r="Q146" s="125">
        <v>0</v>
      </c>
      <c r="R146" s="125">
        <f>$Q$146*$H$146</f>
        <v>0</v>
      </c>
      <c r="S146" s="125">
        <v>0</v>
      </c>
      <c r="T146" s="126">
        <f>$S$146*$H$146</f>
        <v>0</v>
      </c>
      <c r="AR146" s="75" t="s">
        <v>165</v>
      </c>
      <c r="AT146" s="75" t="s">
        <v>126</v>
      </c>
      <c r="AU146" s="75" t="s">
        <v>82</v>
      </c>
      <c r="AY146" s="6" t="s">
        <v>122</v>
      </c>
      <c r="BE146" s="127">
        <f>IF($N$146="základní",$J$146,0)</f>
        <v>0</v>
      </c>
      <c r="BF146" s="127">
        <f>IF($N$146="snížená",$J$146,0)</f>
        <v>0</v>
      </c>
      <c r="BG146" s="127">
        <f>IF($N$146="zákl. přenesená",$J$146,0)</f>
        <v>0</v>
      </c>
      <c r="BH146" s="127">
        <f>IF($N$146="sníž. přenesená",$J$146,0)</f>
        <v>0</v>
      </c>
      <c r="BI146" s="127">
        <f>IF($N$146="nulová",$J$146,0)</f>
        <v>0</v>
      </c>
      <c r="BJ146" s="75" t="s">
        <v>8</v>
      </c>
      <c r="BK146" s="127">
        <f>ROUND($I$146*$H$146,0)</f>
        <v>0</v>
      </c>
      <c r="BL146" s="75" t="s">
        <v>165</v>
      </c>
      <c r="BM146" s="75" t="s">
        <v>258</v>
      </c>
    </row>
    <row r="147" spans="2:47" s="6" customFormat="1" ht="16.5" customHeight="1">
      <c r="B147" s="21"/>
      <c r="D147" s="128" t="s">
        <v>133</v>
      </c>
      <c r="F147" s="129" t="s">
        <v>259</v>
      </c>
      <c r="L147" s="21"/>
      <c r="M147" s="47"/>
      <c r="T147" s="48"/>
      <c r="AT147" s="6" t="s">
        <v>133</v>
      </c>
      <c r="AU147" s="6" t="s">
        <v>82</v>
      </c>
    </row>
    <row r="148" spans="2:47" s="6" customFormat="1" ht="246.75" customHeight="1">
      <c r="B148" s="21"/>
      <c r="D148" s="134" t="s">
        <v>168</v>
      </c>
      <c r="F148" s="135" t="s">
        <v>254</v>
      </c>
      <c r="L148" s="21"/>
      <c r="M148" s="47"/>
      <c r="T148" s="48"/>
      <c r="AT148" s="6" t="s">
        <v>168</v>
      </c>
      <c r="AU148" s="6" t="s">
        <v>82</v>
      </c>
    </row>
    <row r="149" spans="2:51" s="6" customFormat="1" ht="15.75" customHeight="1">
      <c r="B149" s="136"/>
      <c r="D149" s="134" t="s">
        <v>170</v>
      </c>
      <c r="F149" s="138" t="s">
        <v>260</v>
      </c>
      <c r="H149" s="139">
        <v>130.594</v>
      </c>
      <c r="L149" s="136"/>
      <c r="M149" s="140"/>
      <c r="T149" s="141"/>
      <c r="AT149" s="137" t="s">
        <v>170</v>
      </c>
      <c r="AU149" s="137" t="s">
        <v>82</v>
      </c>
      <c r="AV149" s="137" t="s">
        <v>82</v>
      </c>
      <c r="AW149" s="137" t="s">
        <v>74</v>
      </c>
      <c r="AX149" s="137" t="s">
        <v>8</v>
      </c>
      <c r="AY149" s="137" t="s">
        <v>122</v>
      </c>
    </row>
    <row r="150" spans="2:65" s="6" customFormat="1" ht="15.75" customHeight="1">
      <c r="B150" s="21"/>
      <c r="C150" s="116" t="s">
        <v>261</v>
      </c>
      <c r="D150" s="116" t="s">
        <v>126</v>
      </c>
      <c r="E150" s="117" t="s">
        <v>262</v>
      </c>
      <c r="F150" s="118" t="s">
        <v>263</v>
      </c>
      <c r="G150" s="119" t="s">
        <v>187</v>
      </c>
      <c r="H150" s="120">
        <v>16.298</v>
      </c>
      <c r="I150" s="121"/>
      <c r="J150" s="122">
        <f>ROUND($I$150*$H$150,0)</f>
        <v>0</v>
      </c>
      <c r="K150" s="118" t="s">
        <v>130</v>
      </c>
      <c r="L150" s="21"/>
      <c r="M150" s="123"/>
      <c r="N150" s="124" t="s">
        <v>45</v>
      </c>
      <c r="P150" s="125">
        <f>$O$150*$H$150</f>
        <v>0</v>
      </c>
      <c r="Q150" s="125">
        <v>0</v>
      </c>
      <c r="R150" s="125">
        <f>$Q$150*$H$150</f>
        <v>0</v>
      </c>
      <c r="S150" s="125">
        <v>0</v>
      </c>
      <c r="T150" s="126">
        <f>$S$150*$H$150</f>
        <v>0</v>
      </c>
      <c r="AR150" s="75" t="s">
        <v>165</v>
      </c>
      <c r="AT150" s="75" t="s">
        <v>126</v>
      </c>
      <c r="AU150" s="75" t="s">
        <v>82</v>
      </c>
      <c r="AY150" s="6" t="s">
        <v>122</v>
      </c>
      <c r="BE150" s="127">
        <f>IF($N$150="základní",$J$150,0)</f>
        <v>0</v>
      </c>
      <c r="BF150" s="127">
        <f>IF($N$150="snížená",$J$150,0)</f>
        <v>0</v>
      </c>
      <c r="BG150" s="127">
        <f>IF($N$150="zákl. přenesená",$J$150,0)</f>
        <v>0</v>
      </c>
      <c r="BH150" s="127">
        <f>IF($N$150="sníž. přenesená",$J$150,0)</f>
        <v>0</v>
      </c>
      <c r="BI150" s="127">
        <f>IF($N$150="nulová",$J$150,0)</f>
        <v>0</v>
      </c>
      <c r="BJ150" s="75" t="s">
        <v>8</v>
      </c>
      <c r="BK150" s="127">
        <f>ROUND($I$150*$H$150,0)</f>
        <v>0</v>
      </c>
      <c r="BL150" s="75" t="s">
        <v>165</v>
      </c>
      <c r="BM150" s="75" t="s">
        <v>264</v>
      </c>
    </row>
    <row r="151" spans="2:47" s="6" customFormat="1" ht="27" customHeight="1">
      <c r="B151" s="21"/>
      <c r="D151" s="128" t="s">
        <v>133</v>
      </c>
      <c r="F151" s="129" t="s">
        <v>265</v>
      </c>
      <c r="L151" s="21"/>
      <c r="M151" s="47"/>
      <c r="T151" s="48"/>
      <c r="AT151" s="6" t="s">
        <v>133</v>
      </c>
      <c r="AU151" s="6" t="s">
        <v>82</v>
      </c>
    </row>
    <row r="152" spans="2:47" s="6" customFormat="1" ht="368.25" customHeight="1">
      <c r="B152" s="21"/>
      <c r="D152" s="134" t="s">
        <v>168</v>
      </c>
      <c r="F152" s="135" t="s">
        <v>266</v>
      </c>
      <c r="L152" s="21"/>
      <c r="M152" s="47"/>
      <c r="T152" s="48"/>
      <c r="AT152" s="6" t="s">
        <v>168</v>
      </c>
      <c r="AU152" s="6" t="s">
        <v>82</v>
      </c>
    </row>
    <row r="153" spans="2:51" s="6" customFormat="1" ht="15.75" customHeight="1">
      <c r="B153" s="136"/>
      <c r="D153" s="134" t="s">
        <v>170</v>
      </c>
      <c r="E153" s="137"/>
      <c r="F153" s="138" t="s">
        <v>267</v>
      </c>
      <c r="H153" s="139">
        <v>16.298</v>
      </c>
      <c r="L153" s="136"/>
      <c r="M153" s="140"/>
      <c r="T153" s="141"/>
      <c r="AT153" s="137" t="s">
        <v>170</v>
      </c>
      <c r="AU153" s="137" t="s">
        <v>82</v>
      </c>
      <c r="AV153" s="137" t="s">
        <v>82</v>
      </c>
      <c r="AW153" s="137" t="s">
        <v>99</v>
      </c>
      <c r="AX153" s="137" t="s">
        <v>8</v>
      </c>
      <c r="AY153" s="137" t="s">
        <v>122</v>
      </c>
    </row>
    <row r="154" spans="2:65" s="6" customFormat="1" ht="15.75" customHeight="1">
      <c r="B154" s="21"/>
      <c r="C154" s="148" t="s">
        <v>268</v>
      </c>
      <c r="D154" s="148" t="s">
        <v>226</v>
      </c>
      <c r="E154" s="149" t="s">
        <v>269</v>
      </c>
      <c r="F154" s="150" t="s">
        <v>270</v>
      </c>
      <c r="G154" s="151" t="s">
        <v>257</v>
      </c>
      <c r="H154" s="152">
        <v>32.596</v>
      </c>
      <c r="I154" s="153"/>
      <c r="J154" s="154">
        <f>ROUND($I$154*$H$154,0)</f>
        <v>0</v>
      </c>
      <c r="K154" s="150" t="s">
        <v>130</v>
      </c>
      <c r="L154" s="155"/>
      <c r="M154" s="156"/>
      <c r="N154" s="157" t="s">
        <v>45</v>
      </c>
      <c r="P154" s="125">
        <f>$O$154*$H$154</f>
        <v>0</v>
      </c>
      <c r="Q154" s="125">
        <v>0</v>
      </c>
      <c r="R154" s="125">
        <f>$Q$154*$H$154</f>
        <v>0</v>
      </c>
      <c r="S154" s="125">
        <v>0</v>
      </c>
      <c r="T154" s="126">
        <f>$S$154*$H$154</f>
        <v>0</v>
      </c>
      <c r="AR154" s="75" t="s">
        <v>214</v>
      </c>
      <c r="AT154" s="75" t="s">
        <v>226</v>
      </c>
      <c r="AU154" s="75" t="s">
        <v>82</v>
      </c>
      <c r="AY154" s="6" t="s">
        <v>122</v>
      </c>
      <c r="BE154" s="127">
        <f>IF($N$154="základní",$J$154,0)</f>
        <v>0</v>
      </c>
      <c r="BF154" s="127">
        <f>IF($N$154="snížená",$J$154,0)</f>
        <v>0</v>
      </c>
      <c r="BG154" s="127">
        <f>IF($N$154="zákl. přenesená",$J$154,0)</f>
        <v>0</v>
      </c>
      <c r="BH154" s="127">
        <f>IF($N$154="sníž. přenesená",$J$154,0)</f>
        <v>0</v>
      </c>
      <c r="BI154" s="127">
        <f>IF($N$154="nulová",$J$154,0)</f>
        <v>0</v>
      </c>
      <c r="BJ154" s="75" t="s">
        <v>8</v>
      </c>
      <c r="BK154" s="127">
        <f>ROUND($I$154*$H$154,0)</f>
        <v>0</v>
      </c>
      <c r="BL154" s="75" t="s">
        <v>165</v>
      </c>
      <c r="BM154" s="75" t="s">
        <v>271</v>
      </c>
    </row>
    <row r="155" spans="2:47" s="6" customFormat="1" ht="16.5" customHeight="1">
      <c r="B155" s="21"/>
      <c r="D155" s="128" t="s">
        <v>133</v>
      </c>
      <c r="F155" s="129" t="s">
        <v>272</v>
      </c>
      <c r="L155" s="21"/>
      <c r="M155" s="47"/>
      <c r="T155" s="48"/>
      <c r="AT155" s="6" t="s">
        <v>133</v>
      </c>
      <c r="AU155" s="6" t="s">
        <v>82</v>
      </c>
    </row>
    <row r="156" spans="2:51" s="6" customFormat="1" ht="15.75" customHeight="1">
      <c r="B156" s="136"/>
      <c r="D156" s="134" t="s">
        <v>170</v>
      </c>
      <c r="F156" s="138" t="s">
        <v>273</v>
      </c>
      <c r="H156" s="139">
        <v>32.596</v>
      </c>
      <c r="L156" s="136"/>
      <c r="M156" s="140"/>
      <c r="T156" s="141"/>
      <c r="AT156" s="137" t="s">
        <v>170</v>
      </c>
      <c r="AU156" s="137" t="s">
        <v>82</v>
      </c>
      <c r="AV156" s="137" t="s">
        <v>82</v>
      </c>
      <c r="AW156" s="137" t="s">
        <v>74</v>
      </c>
      <c r="AX156" s="137" t="s">
        <v>8</v>
      </c>
      <c r="AY156" s="137" t="s">
        <v>122</v>
      </c>
    </row>
    <row r="157" spans="2:65" s="6" customFormat="1" ht="15.75" customHeight="1">
      <c r="B157" s="21"/>
      <c r="C157" s="116" t="s">
        <v>274</v>
      </c>
      <c r="D157" s="116" t="s">
        <v>126</v>
      </c>
      <c r="E157" s="117" t="s">
        <v>275</v>
      </c>
      <c r="F157" s="118" t="s">
        <v>276</v>
      </c>
      <c r="G157" s="119" t="s">
        <v>187</v>
      </c>
      <c r="H157" s="120">
        <v>12.009</v>
      </c>
      <c r="I157" s="121"/>
      <c r="J157" s="122">
        <f>ROUND($I$157*$H$157,0)</f>
        <v>0</v>
      </c>
      <c r="K157" s="118" t="s">
        <v>130</v>
      </c>
      <c r="L157" s="21"/>
      <c r="M157" s="123"/>
      <c r="N157" s="124" t="s">
        <v>45</v>
      </c>
      <c r="P157" s="125">
        <f>$O$157*$H$157</f>
        <v>0</v>
      </c>
      <c r="Q157" s="125">
        <v>0</v>
      </c>
      <c r="R157" s="125">
        <f>$Q$157*$H$157</f>
        <v>0</v>
      </c>
      <c r="S157" s="125">
        <v>0</v>
      </c>
      <c r="T157" s="126">
        <f>$S$157*$H$157</f>
        <v>0</v>
      </c>
      <c r="AR157" s="75" t="s">
        <v>165</v>
      </c>
      <c r="AT157" s="75" t="s">
        <v>126</v>
      </c>
      <c r="AU157" s="75" t="s">
        <v>82</v>
      </c>
      <c r="AY157" s="6" t="s">
        <v>122</v>
      </c>
      <c r="BE157" s="127">
        <f>IF($N$157="základní",$J$157,0)</f>
        <v>0</v>
      </c>
      <c r="BF157" s="127">
        <f>IF($N$157="snížená",$J$157,0)</f>
        <v>0</v>
      </c>
      <c r="BG157" s="127">
        <f>IF($N$157="zákl. přenesená",$J$157,0)</f>
        <v>0</v>
      </c>
      <c r="BH157" s="127">
        <f>IF($N$157="sníž. přenesená",$J$157,0)</f>
        <v>0</v>
      </c>
      <c r="BI157" s="127">
        <f>IF($N$157="nulová",$J$157,0)</f>
        <v>0</v>
      </c>
      <c r="BJ157" s="75" t="s">
        <v>8</v>
      </c>
      <c r="BK157" s="127">
        <f>ROUND($I$157*$H$157,0)</f>
        <v>0</v>
      </c>
      <c r="BL157" s="75" t="s">
        <v>165</v>
      </c>
      <c r="BM157" s="75" t="s">
        <v>277</v>
      </c>
    </row>
    <row r="158" spans="2:47" s="6" customFormat="1" ht="27" customHeight="1">
      <c r="B158" s="21"/>
      <c r="D158" s="128" t="s">
        <v>133</v>
      </c>
      <c r="F158" s="129" t="s">
        <v>278</v>
      </c>
      <c r="L158" s="21"/>
      <c r="M158" s="47"/>
      <c r="T158" s="48"/>
      <c r="AT158" s="6" t="s">
        <v>133</v>
      </c>
      <c r="AU158" s="6" t="s">
        <v>82</v>
      </c>
    </row>
    <row r="159" spans="2:47" s="6" customFormat="1" ht="368.25" customHeight="1">
      <c r="B159" s="21"/>
      <c r="D159" s="134" t="s">
        <v>168</v>
      </c>
      <c r="F159" s="135" t="s">
        <v>266</v>
      </c>
      <c r="L159" s="21"/>
      <c r="M159" s="47"/>
      <c r="T159" s="48"/>
      <c r="AT159" s="6" t="s">
        <v>168</v>
      </c>
      <c r="AU159" s="6" t="s">
        <v>82</v>
      </c>
    </row>
    <row r="160" spans="2:51" s="6" customFormat="1" ht="15.75" customHeight="1">
      <c r="B160" s="136"/>
      <c r="D160" s="134" t="s">
        <v>170</v>
      </c>
      <c r="E160" s="137"/>
      <c r="F160" s="138" t="s">
        <v>279</v>
      </c>
      <c r="H160" s="139">
        <v>6.553</v>
      </c>
      <c r="L160" s="136"/>
      <c r="M160" s="140"/>
      <c r="T160" s="141"/>
      <c r="AT160" s="137" t="s">
        <v>170</v>
      </c>
      <c r="AU160" s="137" t="s">
        <v>82</v>
      </c>
      <c r="AV160" s="137" t="s">
        <v>82</v>
      </c>
      <c r="AW160" s="137" t="s">
        <v>99</v>
      </c>
      <c r="AX160" s="137" t="s">
        <v>74</v>
      </c>
      <c r="AY160" s="137" t="s">
        <v>122</v>
      </c>
    </row>
    <row r="161" spans="2:51" s="6" customFormat="1" ht="15.75" customHeight="1">
      <c r="B161" s="136"/>
      <c r="D161" s="134" t="s">
        <v>170</v>
      </c>
      <c r="E161" s="137"/>
      <c r="F161" s="138" t="s">
        <v>280</v>
      </c>
      <c r="H161" s="139">
        <v>1.561</v>
      </c>
      <c r="L161" s="136"/>
      <c r="M161" s="140"/>
      <c r="T161" s="141"/>
      <c r="AT161" s="137" t="s">
        <v>170</v>
      </c>
      <c r="AU161" s="137" t="s">
        <v>82</v>
      </c>
      <c r="AV161" s="137" t="s">
        <v>82</v>
      </c>
      <c r="AW161" s="137" t="s">
        <v>99</v>
      </c>
      <c r="AX161" s="137" t="s">
        <v>74</v>
      </c>
      <c r="AY161" s="137" t="s">
        <v>122</v>
      </c>
    </row>
    <row r="162" spans="2:51" s="6" customFormat="1" ht="15.75" customHeight="1">
      <c r="B162" s="136"/>
      <c r="D162" s="134" t="s">
        <v>170</v>
      </c>
      <c r="E162" s="137"/>
      <c r="F162" s="138" t="s">
        <v>281</v>
      </c>
      <c r="H162" s="139">
        <v>3.895</v>
      </c>
      <c r="L162" s="136"/>
      <c r="M162" s="140"/>
      <c r="T162" s="141"/>
      <c r="AT162" s="137" t="s">
        <v>170</v>
      </c>
      <c r="AU162" s="137" t="s">
        <v>82</v>
      </c>
      <c r="AV162" s="137" t="s">
        <v>82</v>
      </c>
      <c r="AW162" s="137" t="s">
        <v>99</v>
      </c>
      <c r="AX162" s="137" t="s">
        <v>74</v>
      </c>
      <c r="AY162" s="137" t="s">
        <v>122</v>
      </c>
    </row>
    <row r="163" spans="2:51" s="6" customFormat="1" ht="15.75" customHeight="1">
      <c r="B163" s="142"/>
      <c r="D163" s="134" t="s">
        <v>170</v>
      </c>
      <c r="E163" s="143"/>
      <c r="F163" s="144" t="s">
        <v>173</v>
      </c>
      <c r="H163" s="145">
        <v>12.009</v>
      </c>
      <c r="L163" s="142"/>
      <c r="M163" s="146"/>
      <c r="T163" s="147"/>
      <c r="AT163" s="143" t="s">
        <v>170</v>
      </c>
      <c r="AU163" s="143" t="s">
        <v>82</v>
      </c>
      <c r="AV163" s="143" t="s">
        <v>165</v>
      </c>
      <c r="AW163" s="143" t="s">
        <v>99</v>
      </c>
      <c r="AX163" s="143" t="s">
        <v>8</v>
      </c>
      <c r="AY163" s="143" t="s">
        <v>122</v>
      </c>
    </row>
    <row r="164" spans="2:65" s="6" customFormat="1" ht="15.75" customHeight="1">
      <c r="B164" s="21"/>
      <c r="C164" s="148" t="s">
        <v>282</v>
      </c>
      <c r="D164" s="148" t="s">
        <v>226</v>
      </c>
      <c r="E164" s="149" t="s">
        <v>269</v>
      </c>
      <c r="F164" s="150" t="s">
        <v>270</v>
      </c>
      <c r="G164" s="151" t="s">
        <v>257</v>
      </c>
      <c r="H164" s="152">
        <v>23.387</v>
      </c>
      <c r="I164" s="153"/>
      <c r="J164" s="154">
        <f>ROUND($I$164*$H$164,0)</f>
        <v>0</v>
      </c>
      <c r="K164" s="150" t="s">
        <v>130</v>
      </c>
      <c r="L164" s="155"/>
      <c r="M164" s="156"/>
      <c r="N164" s="157" t="s">
        <v>45</v>
      </c>
      <c r="P164" s="125">
        <f>$O$164*$H$164</f>
        <v>0</v>
      </c>
      <c r="Q164" s="125">
        <v>0</v>
      </c>
      <c r="R164" s="125">
        <f>$Q$164*$H$164</f>
        <v>0</v>
      </c>
      <c r="S164" s="125">
        <v>0</v>
      </c>
      <c r="T164" s="126">
        <f>$S$164*$H$164</f>
        <v>0</v>
      </c>
      <c r="AR164" s="75" t="s">
        <v>214</v>
      </c>
      <c r="AT164" s="75" t="s">
        <v>226</v>
      </c>
      <c r="AU164" s="75" t="s">
        <v>82</v>
      </c>
      <c r="AY164" s="6" t="s">
        <v>122</v>
      </c>
      <c r="BE164" s="127">
        <f>IF($N$164="základní",$J$164,0)</f>
        <v>0</v>
      </c>
      <c r="BF164" s="127">
        <f>IF($N$164="snížená",$J$164,0)</f>
        <v>0</v>
      </c>
      <c r="BG164" s="127">
        <f>IF($N$164="zákl. přenesená",$J$164,0)</f>
        <v>0</v>
      </c>
      <c r="BH164" s="127">
        <f>IF($N$164="sníž. přenesená",$J$164,0)</f>
        <v>0</v>
      </c>
      <c r="BI164" s="127">
        <f>IF($N$164="nulová",$J$164,0)</f>
        <v>0</v>
      </c>
      <c r="BJ164" s="75" t="s">
        <v>8</v>
      </c>
      <c r="BK164" s="127">
        <f>ROUND($I$164*$H$164,0)</f>
        <v>0</v>
      </c>
      <c r="BL164" s="75" t="s">
        <v>165</v>
      </c>
      <c r="BM164" s="75" t="s">
        <v>283</v>
      </c>
    </row>
    <row r="165" spans="2:47" s="6" customFormat="1" ht="16.5" customHeight="1">
      <c r="B165" s="21"/>
      <c r="D165" s="128" t="s">
        <v>133</v>
      </c>
      <c r="F165" s="129" t="s">
        <v>272</v>
      </c>
      <c r="L165" s="21"/>
      <c r="M165" s="47"/>
      <c r="T165" s="48"/>
      <c r="AT165" s="6" t="s">
        <v>133</v>
      </c>
      <c r="AU165" s="6" t="s">
        <v>82</v>
      </c>
    </row>
    <row r="166" spans="2:51" s="6" customFormat="1" ht="15.75" customHeight="1">
      <c r="B166" s="136"/>
      <c r="D166" s="134" t="s">
        <v>170</v>
      </c>
      <c r="F166" s="138" t="s">
        <v>284</v>
      </c>
      <c r="H166" s="139">
        <v>23.387</v>
      </c>
      <c r="L166" s="136"/>
      <c r="M166" s="140"/>
      <c r="T166" s="141"/>
      <c r="AT166" s="137" t="s">
        <v>170</v>
      </c>
      <c r="AU166" s="137" t="s">
        <v>82</v>
      </c>
      <c r="AV166" s="137" t="s">
        <v>82</v>
      </c>
      <c r="AW166" s="137" t="s">
        <v>74</v>
      </c>
      <c r="AX166" s="137" t="s">
        <v>8</v>
      </c>
      <c r="AY166" s="137" t="s">
        <v>122</v>
      </c>
    </row>
    <row r="167" spans="2:65" s="6" customFormat="1" ht="15.75" customHeight="1">
      <c r="B167" s="21"/>
      <c r="C167" s="116" t="s">
        <v>285</v>
      </c>
      <c r="D167" s="116" t="s">
        <v>126</v>
      </c>
      <c r="E167" s="117" t="s">
        <v>286</v>
      </c>
      <c r="F167" s="118" t="s">
        <v>287</v>
      </c>
      <c r="G167" s="119" t="s">
        <v>187</v>
      </c>
      <c r="H167" s="120">
        <v>30.498</v>
      </c>
      <c r="I167" s="121"/>
      <c r="J167" s="122">
        <f>ROUND($I$167*$H$167,0)</f>
        <v>0</v>
      </c>
      <c r="K167" s="118" t="s">
        <v>130</v>
      </c>
      <c r="L167" s="21"/>
      <c r="M167" s="123"/>
      <c r="N167" s="124" t="s">
        <v>45</v>
      </c>
      <c r="P167" s="125">
        <f>$O$167*$H$167</f>
        <v>0</v>
      </c>
      <c r="Q167" s="125">
        <v>0</v>
      </c>
      <c r="R167" s="125">
        <f>$Q$167*$H$167</f>
        <v>0</v>
      </c>
      <c r="S167" s="125">
        <v>0</v>
      </c>
      <c r="T167" s="126">
        <f>$S$167*$H$167</f>
        <v>0</v>
      </c>
      <c r="AR167" s="75" t="s">
        <v>165</v>
      </c>
      <c r="AT167" s="75" t="s">
        <v>126</v>
      </c>
      <c r="AU167" s="75" t="s">
        <v>82</v>
      </c>
      <c r="AY167" s="6" t="s">
        <v>122</v>
      </c>
      <c r="BE167" s="127">
        <f>IF($N$167="základní",$J$167,0)</f>
        <v>0</v>
      </c>
      <c r="BF167" s="127">
        <f>IF($N$167="snížená",$J$167,0)</f>
        <v>0</v>
      </c>
      <c r="BG167" s="127">
        <f>IF($N$167="zákl. přenesená",$J$167,0)</f>
        <v>0</v>
      </c>
      <c r="BH167" s="127">
        <f>IF($N$167="sníž. přenesená",$J$167,0)</f>
        <v>0</v>
      </c>
      <c r="BI167" s="127">
        <f>IF($N$167="nulová",$J$167,0)</f>
        <v>0</v>
      </c>
      <c r="BJ167" s="75" t="s">
        <v>8</v>
      </c>
      <c r="BK167" s="127">
        <f>ROUND($I$167*$H$167,0)</f>
        <v>0</v>
      </c>
      <c r="BL167" s="75" t="s">
        <v>165</v>
      </c>
      <c r="BM167" s="75" t="s">
        <v>288</v>
      </c>
    </row>
    <row r="168" spans="2:47" s="6" customFormat="1" ht="27" customHeight="1">
      <c r="B168" s="21"/>
      <c r="D168" s="128" t="s">
        <v>133</v>
      </c>
      <c r="F168" s="129" t="s">
        <v>289</v>
      </c>
      <c r="L168" s="21"/>
      <c r="M168" s="47"/>
      <c r="T168" s="48"/>
      <c r="AT168" s="6" t="s">
        <v>133</v>
      </c>
      <c r="AU168" s="6" t="s">
        <v>82</v>
      </c>
    </row>
    <row r="169" spans="2:47" s="6" customFormat="1" ht="84.75" customHeight="1">
      <c r="B169" s="21"/>
      <c r="D169" s="134" t="s">
        <v>168</v>
      </c>
      <c r="F169" s="135" t="s">
        <v>290</v>
      </c>
      <c r="L169" s="21"/>
      <c r="M169" s="47"/>
      <c r="T169" s="48"/>
      <c r="AT169" s="6" t="s">
        <v>168</v>
      </c>
      <c r="AU169" s="6" t="s">
        <v>82</v>
      </c>
    </row>
    <row r="170" spans="2:51" s="6" customFormat="1" ht="15.75" customHeight="1">
      <c r="B170" s="136"/>
      <c r="D170" s="134" t="s">
        <v>170</v>
      </c>
      <c r="E170" s="137"/>
      <c r="F170" s="138" t="s">
        <v>291</v>
      </c>
      <c r="H170" s="139">
        <v>8.045</v>
      </c>
      <c r="L170" s="136"/>
      <c r="M170" s="140"/>
      <c r="T170" s="141"/>
      <c r="AT170" s="137" t="s">
        <v>170</v>
      </c>
      <c r="AU170" s="137" t="s">
        <v>82</v>
      </c>
      <c r="AV170" s="137" t="s">
        <v>82</v>
      </c>
      <c r="AW170" s="137" t="s">
        <v>99</v>
      </c>
      <c r="AX170" s="137" t="s">
        <v>74</v>
      </c>
      <c r="AY170" s="137" t="s">
        <v>122</v>
      </c>
    </row>
    <row r="171" spans="2:51" s="6" customFormat="1" ht="15.75" customHeight="1">
      <c r="B171" s="136"/>
      <c r="D171" s="134" t="s">
        <v>170</v>
      </c>
      <c r="E171" s="137"/>
      <c r="F171" s="138" t="s">
        <v>292</v>
      </c>
      <c r="H171" s="139">
        <v>19.513</v>
      </c>
      <c r="L171" s="136"/>
      <c r="M171" s="140"/>
      <c r="T171" s="141"/>
      <c r="AT171" s="137" t="s">
        <v>170</v>
      </c>
      <c r="AU171" s="137" t="s">
        <v>82</v>
      </c>
      <c r="AV171" s="137" t="s">
        <v>82</v>
      </c>
      <c r="AW171" s="137" t="s">
        <v>99</v>
      </c>
      <c r="AX171" s="137" t="s">
        <v>74</v>
      </c>
      <c r="AY171" s="137" t="s">
        <v>122</v>
      </c>
    </row>
    <row r="172" spans="2:51" s="6" customFormat="1" ht="15.75" customHeight="1">
      <c r="B172" s="136"/>
      <c r="D172" s="134" t="s">
        <v>170</v>
      </c>
      <c r="E172" s="137"/>
      <c r="F172" s="138" t="s">
        <v>293</v>
      </c>
      <c r="H172" s="139">
        <v>1.71</v>
      </c>
      <c r="L172" s="136"/>
      <c r="M172" s="140"/>
      <c r="T172" s="141"/>
      <c r="AT172" s="137" t="s">
        <v>170</v>
      </c>
      <c r="AU172" s="137" t="s">
        <v>82</v>
      </c>
      <c r="AV172" s="137" t="s">
        <v>82</v>
      </c>
      <c r="AW172" s="137" t="s">
        <v>99</v>
      </c>
      <c r="AX172" s="137" t="s">
        <v>74</v>
      </c>
      <c r="AY172" s="137" t="s">
        <v>122</v>
      </c>
    </row>
    <row r="173" spans="2:51" s="6" customFormat="1" ht="15.75" customHeight="1">
      <c r="B173" s="158"/>
      <c r="D173" s="134" t="s">
        <v>170</v>
      </c>
      <c r="E173" s="159"/>
      <c r="F173" s="160" t="s">
        <v>294</v>
      </c>
      <c r="H173" s="161">
        <v>29.268</v>
      </c>
      <c r="L173" s="158"/>
      <c r="M173" s="162"/>
      <c r="T173" s="163"/>
      <c r="AT173" s="159" t="s">
        <v>170</v>
      </c>
      <c r="AU173" s="159" t="s">
        <v>82</v>
      </c>
      <c r="AV173" s="159" t="s">
        <v>125</v>
      </c>
      <c r="AW173" s="159" t="s">
        <v>99</v>
      </c>
      <c r="AX173" s="159" t="s">
        <v>74</v>
      </c>
      <c r="AY173" s="159" t="s">
        <v>122</v>
      </c>
    </row>
    <row r="174" spans="2:51" s="6" customFormat="1" ht="15.75" customHeight="1">
      <c r="B174" s="136"/>
      <c r="D174" s="134" t="s">
        <v>170</v>
      </c>
      <c r="E174" s="137"/>
      <c r="F174" s="138" t="s">
        <v>295</v>
      </c>
      <c r="H174" s="139">
        <v>1.23</v>
      </c>
      <c r="L174" s="136"/>
      <c r="M174" s="140"/>
      <c r="T174" s="141"/>
      <c r="AT174" s="137" t="s">
        <v>170</v>
      </c>
      <c r="AU174" s="137" t="s">
        <v>82</v>
      </c>
      <c r="AV174" s="137" t="s">
        <v>82</v>
      </c>
      <c r="AW174" s="137" t="s">
        <v>99</v>
      </c>
      <c r="AX174" s="137" t="s">
        <v>74</v>
      </c>
      <c r="AY174" s="137" t="s">
        <v>122</v>
      </c>
    </row>
    <row r="175" spans="2:51" s="6" customFormat="1" ht="15.75" customHeight="1">
      <c r="B175" s="142"/>
      <c r="D175" s="134" t="s">
        <v>170</v>
      </c>
      <c r="E175" s="143"/>
      <c r="F175" s="144" t="s">
        <v>173</v>
      </c>
      <c r="H175" s="145">
        <v>30.498</v>
      </c>
      <c r="L175" s="142"/>
      <c r="M175" s="146"/>
      <c r="T175" s="147"/>
      <c r="AT175" s="143" t="s">
        <v>170</v>
      </c>
      <c r="AU175" s="143" t="s">
        <v>82</v>
      </c>
      <c r="AV175" s="143" t="s">
        <v>165</v>
      </c>
      <c r="AW175" s="143" t="s">
        <v>99</v>
      </c>
      <c r="AX175" s="143" t="s">
        <v>8</v>
      </c>
      <c r="AY175" s="143" t="s">
        <v>122</v>
      </c>
    </row>
    <row r="176" spans="2:65" s="6" customFormat="1" ht="15.75" customHeight="1">
      <c r="B176" s="21"/>
      <c r="C176" s="148" t="s">
        <v>7</v>
      </c>
      <c r="D176" s="148" t="s">
        <v>226</v>
      </c>
      <c r="E176" s="149" t="s">
        <v>296</v>
      </c>
      <c r="F176" s="150" t="s">
        <v>297</v>
      </c>
      <c r="G176" s="151" t="s">
        <v>257</v>
      </c>
      <c r="H176" s="152">
        <v>60.996</v>
      </c>
      <c r="I176" s="153"/>
      <c r="J176" s="154">
        <f>ROUND($I$176*$H$176,0)</f>
        <v>0</v>
      </c>
      <c r="K176" s="150" t="s">
        <v>130</v>
      </c>
      <c r="L176" s="155"/>
      <c r="M176" s="156"/>
      <c r="N176" s="157" t="s">
        <v>45</v>
      </c>
      <c r="P176" s="125">
        <f>$O$176*$H$176</f>
        <v>0</v>
      </c>
      <c r="Q176" s="125">
        <v>0</v>
      </c>
      <c r="R176" s="125">
        <f>$Q$176*$H$176</f>
        <v>0</v>
      </c>
      <c r="S176" s="125">
        <v>0</v>
      </c>
      <c r="T176" s="126">
        <f>$S$176*$H$176</f>
        <v>0</v>
      </c>
      <c r="AR176" s="75" t="s">
        <v>214</v>
      </c>
      <c r="AT176" s="75" t="s">
        <v>226</v>
      </c>
      <c r="AU176" s="75" t="s">
        <v>82</v>
      </c>
      <c r="AY176" s="6" t="s">
        <v>122</v>
      </c>
      <c r="BE176" s="127">
        <f>IF($N$176="základní",$J$176,0)</f>
        <v>0</v>
      </c>
      <c r="BF176" s="127">
        <f>IF($N$176="snížená",$J$176,0)</f>
        <v>0</v>
      </c>
      <c r="BG176" s="127">
        <f>IF($N$176="zákl. přenesená",$J$176,0)</f>
        <v>0</v>
      </c>
      <c r="BH176" s="127">
        <f>IF($N$176="sníž. přenesená",$J$176,0)</f>
        <v>0</v>
      </c>
      <c r="BI176" s="127">
        <f>IF($N$176="nulová",$J$176,0)</f>
        <v>0</v>
      </c>
      <c r="BJ176" s="75" t="s">
        <v>8</v>
      </c>
      <c r="BK176" s="127">
        <f>ROUND($I$176*$H$176,0)</f>
        <v>0</v>
      </c>
      <c r="BL176" s="75" t="s">
        <v>165</v>
      </c>
      <c r="BM176" s="75" t="s">
        <v>298</v>
      </c>
    </row>
    <row r="177" spans="2:47" s="6" customFormat="1" ht="27" customHeight="1">
      <c r="B177" s="21"/>
      <c r="D177" s="128" t="s">
        <v>133</v>
      </c>
      <c r="F177" s="129" t="s">
        <v>299</v>
      </c>
      <c r="L177" s="21"/>
      <c r="M177" s="47"/>
      <c r="T177" s="48"/>
      <c r="AT177" s="6" t="s">
        <v>133</v>
      </c>
      <c r="AU177" s="6" t="s">
        <v>82</v>
      </c>
    </row>
    <row r="178" spans="2:51" s="6" customFormat="1" ht="15.75" customHeight="1">
      <c r="B178" s="136"/>
      <c r="D178" s="134" t="s">
        <v>170</v>
      </c>
      <c r="F178" s="138" t="s">
        <v>300</v>
      </c>
      <c r="H178" s="139">
        <v>60.996</v>
      </c>
      <c r="L178" s="136"/>
      <c r="M178" s="140"/>
      <c r="T178" s="141"/>
      <c r="AT178" s="137" t="s">
        <v>170</v>
      </c>
      <c r="AU178" s="137" t="s">
        <v>82</v>
      </c>
      <c r="AV178" s="137" t="s">
        <v>82</v>
      </c>
      <c r="AW178" s="137" t="s">
        <v>74</v>
      </c>
      <c r="AX178" s="137" t="s">
        <v>8</v>
      </c>
      <c r="AY178" s="137" t="s">
        <v>122</v>
      </c>
    </row>
    <row r="179" spans="2:63" s="105" customFormat="1" ht="30.75" customHeight="1">
      <c r="B179" s="106"/>
      <c r="D179" s="107" t="s">
        <v>73</v>
      </c>
      <c r="E179" s="114" t="s">
        <v>165</v>
      </c>
      <c r="F179" s="114" t="s">
        <v>301</v>
      </c>
      <c r="J179" s="115">
        <f>$BK$179</f>
        <v>0</v>
      </c>
      <c r="L179" s="106"/>
      <c r="M179" s="110"/>
      <c r="P179" s="111">
        <f>SUM($P$180:$P$188)</f>
        <v>0</v>
      </c>
      <c r="R179" s="111">
        <f>SUM($R$180:$R$188)</f>
        <v>0</v>
      </c>
      <c r="T179" s="112">
        <f>SUM($T$180:$T$188)</f>
        <v>0</v>
      </c>
      <c r="AR179" s="107" t="s">
        <v>8</v>
      </c>
      <c r="AT179" s="107" t="s">
        <v>73</v>
      </c>
      <c r="AU179" s="107" t="s">
        <v>8</v>
      </c>
      <c r="AY179" s="107" t="s">
        <v>122</v>
      </c>
      <c r="BK179" s="113">
        <f>SUM($BK$180:$BK$188)</f>
        <v>0</v>
      </c>
    </row>
    <row r="180" spans="2:65" s="6" customFormat="1" ht="15.75" customHeight="1">
      <c r="B180" s="21"/>
      <c r="C180" s="116" t="s">
        <v>302</v>
      </c>
      <c r="D180" s="116" t="s">
        <v>126</v>
      </c>
      <c r="E180" s="117" t="s">
        <v>303</v>
      </c>
      <c r="F180" s="118" t="s">
        <v>304</v>
      </c>
      <c r="G180" s="119" t="s">
        <v>187</v>
      </c>
      <c r="H180" s="120">
        <v>8.445</v>
      </c>
      <c r="I180" s="121"/>
      <c r="J180" s="122">
        <f>ROUND($I$180*$H$180,0)</f>
        <v>0</v>
      </c>
      <c r="K180" s="118" t="s">
        <v>130</v>
      </c>
      <c r="L180" s="21"/>
      <c r="M180" s="123"/>
      <c r="N180" s="124" t="s">
        <v>45</v>
      </c>
      <c r="P180" s="125">
        <f>$O$180*$H$180</f>
        <v>0</v>
      </c>
      <c r="Q180" s="125">
        <v>0</v>
      </c>
      <c r="R180" s="125">
        <f>$Q$180*$H$180</f>
        <v>0</v>
      </c>
      <c r="S180" s="125">
        <v>0</v>
      </c>
      <c r="T180" s="126">
        <f>$S$180*$H$180</f>
        <v>0</v>
      </c>
      <c r="AR180" s="75" t="s">
        <v>165</v>
      </c>
      <c r="AT180" s="75" t="s">
        <v>126</v>
      </c>
      <c r="AU180" s="75" t="s">
        <v>82</v>
      </c>
      <c r="AY180" s="6" t="s">
        <v>122</v>
      </c>
      <c r="BE180" s="127">
        <f>IF($N$180="základní",$J$180,0)</f>
        <v>0</v>
      </c>
      <c r="BF180" s="127">
        <f>IF($N$180="snížená",$J$180,0)</f>
        <v>0</v>
      </c>
      <c r="BG180" s="127">
        <f>IF($N$180="zákl. přenesená",$J$180,0)</f>
        <v>0</v>
      </c>
      <c r="BH180" s="127">
        <f>IF($N$180="sníž. přenesená",$J$180,0)</f>
        <v>0</v>
      </c>
      <c r="BI180" s="127">
        <f>IF($N$180="nulová",$J$180,0)</f>
        <v>0</v>
      </c>
      <c r="BJ180" s="75" t="s">
        <v>8</v>
      </c>
      <c r="BK180" s="127">
        <f>ROUND($I$180*$H$180,0)</f>
        <v>0</v>
      </c>
      <c r="BL180" s="75" t="s">
        <v>165</v>
      </c>
      <c r="BM180" s="75" t="s">
        <v>305</v>
      </c>
    </row>
    <row r="181" spans="2:47" s="6" customFormat="1" ht="16.5" customHeight="1">
      <c r="B181" s="21"/>
      <c r="D181" s="128" t="s">
        <v>133</v>
      </c>
      <c r="F181" s="129" t="s">
        <v>306</v>
      </c>
      <c r="L181" s="21"/>
      <c r="M181" s="47"/>
      <c r="T181" s="48"/>
      <c r="AT181" s="6" t="s">
        <v>133</v>
      </c>
      <c r="AU181" s="6" t="s">
        <v>82</v>
      </c>
    </row>
    <row r="182" spans="2:47" s="6" customFormat="1" ht="44.25" customHeight="1">
      <c r="B182" s="21"/>
      <c r="D182" s="134" t="s">
        <v>168</v>
      </c>
      <c r="F182" s="135" t="s">
        <v>307</v>
      </c>
      <c r="L182" s="21"/>
      <c r="M182" s="47"/>
      <c r="T182" s="48"/>
      <c r="AT182" s="6" t="s">
        <v>168</v>
      </c>
      <c r="AU182" s="6" t="s">
        <v>82</v>
      </c>
    </row>
    <row r="183" spans="2:51" s="6" customFormat="1" ht="15.75" customHeight="1">
      <c r="B183" s="136"/>
      <c r="D183" s="134" t="s">
        <v>170</v>
      </c>
      <c r="E183" s="137"/>
      <c r="F183" s="138" t="s">
        <v>308</v>
      </c>
      <c r="H183" s="139">
        <v>1.417</v>
      </c>
      <c r="L183" s="136"/>
      <c r="M183" s="140"/>
      <c r="T183" s="141"/>
      <c r="AT183" s="137" t="s">
        <v>170</v>
      </c>
      <c r="AU183" s="137" t="s">
        <v>82</v>
      </c>
      <c r="AV183" s="137" t="s">
        <v>82</v>
      </c>
      <c r="AW183" s="137" t="s">
        <v>99</v>
      </c>
      <c r="AX183" s="137" t="s">
        <v>74</v>
      </c>
      <c r="AY183" s="137" t="s">
        <v>122</v>
      </c>
    </row>
    <row r="184" spans="2:51" s="6" customFormat="1" ht="15.75" customHeight="1">
      <c r="B184" s="136"/>
      <c r="D184" s="134" t="s">
        <v>170</v>
      </c>
      <c r="E184" s="137"/>
      <c r="F184" s="138" t="s">
        <v>309</v>
      </c>
      <c r="H184" s="139">
        <v>6.244</v>
      </c>
      <c r="L184" s="136"/>
      <c r="M184" s="140"/>
      <c r="T184" s="141"/>
      <c r="AT184" s="137" t="s">
        <v>170</v>
      </c>
      <c r="AU184" s="137" t="s">
        <v>82</v>
      </c>
      <c r="AV184" s="137" t="s">
        <v>82</v>
      </c>
      <c r="AW184" s="137" t="s">
        <v>99</v>
      </c>
      <c r="AX184" s="137" t="s">
        <v>74</v>
      </c>
      <c r="AY184" s="137" t="s">
        <v>122</v>
      </c>
    </row>
    <row r="185" spans="2:51" s="6" customFormat="1" ht="15.75" customHeight="1">
      <c r="B185" s="136"/>
      <c r="D185" s="134" t="s">
        <v>170</v>
      </c>
      <c r="E185" s="137"/>
      <c r="F185" s="138" t="s">
        <v>310</v>
      </c>
      <c r="H185" s="139">
        <v>0.456</v>
      </c>
      <c r="L185" s="136"/>
      <c r="M185" s="140"/>
      <c r="T185" s="141"/>
      <c r="AT185" s="137" t="s">
        <v>170</v>
      </c>
      <c r="AU185" s="137" t="s">
        <v>82</v>
      </c>
      <c r="AV185" s="137" t="s">
        <v>82</v>
      </c>
      <c r="AW185" s="137" t="s">
        <v>99</v>
      </c>
      <c r="AX185" s="137" t="s">
        <v>74</v>
      </c>
      <c r="AY185" s="137" t="s">
        <v>122</v>
      </c>
    </row>
    <row r="186" spans="2:51" s="6" customFormat="1" ht="15.75" customHeight="1">
      <c r="B186" s="158"/>
      <c r="D186" s="134" t="s">
        <v>170</v>
      </c>
      <c r="E186" s="159"/>
      <c r="F186" s="160" t="s">
        <v>294</v>
      </c>
      <c r="H186" s="161">
        <v>8.117</v>
      </c>
      <c r="L186" s="158"/>
      <c r="M186" s="162"/>
      <c r="T186" s="163"/>
      <c r="AT186" s="159" t="s">
        <v>170</v>
      </c>
      <c r="AU186" s="159" t="s">
        <v>82</v>
      </c>
      <c r="AV186" s="159" t="s">
        <v>125</v>
      </c>
      <c r="AW186" s="159" t="s">
        <v>99</v>
      </c>
      <c r="AX186" s="159" t="s">
        <v>74</v>
      </c>
      <c r="AY186" s="159" t="s">
        <v>122</v>
      </c>
    </row>
    <row r="187" spans="2:51" s="6" customFormat="1" ht="15.75" customHeight="1">
      <c r="B187" s="136"/>
      <c r="D187" s="134" t="s">
        <v>170</v>
      </c>
      <c r="E187" s="137"/>
      <c r="F187" s="138" t="s">
        <v>311</v>
      </c>
      <c r="H187" s="139">
        <v>0.328</v>
      </c>
      <c r="L187" s="136"/>
      <c r="M187" s="140"/>
      <c r="T187" s="141"/>
      <c r="AT187" s="137" t="s">
        <v>170</v>
      </c>
      <c r="AU187" s="137" t="s">
        <v>82</v>
      </c>
      <c r="AV187" s="137" t="s">
        <v>82</v>
      </c>
      <c r="AW187" s="137" t="s">
        <v>99</v>
      </c>
      <c r="AX187" s="137" t="s">
        <v>74</v>
      </c>
      <c r="AY187" s="137" t="s">
        <v>122</v>
      </c>
    </row>
    <row r="188" spans="2:51" s="6" customFormat="1" ht="15.75" customHeight="1">
      <c r="B188" s="142"/>
      <c r="D188" s="134" t="s">
        <v>170</v>
      </c>
      <c r="E188" s="143"/>
      <c r="F188" s="144" t="s">
        <v>173</v>
      </c>
      <c r="H188" s="145">
        <v>8.445</v>
      </c>
      <c r="L188" s="142"/>
      <c r="M188" s="146"/>
      <c r="T188" s="147"/>
      <c r="AT188" s="143" t="s">
        <v>170</v>
      </c>
      <c r="AU188" s="143" t="s">
        <v>82</v>
      </c>
      <c r="AV188" s="143" t="s">
        <v>165</v>
      </c>
      <c r="AW188" s="143" t="s">
        <v>99</v>
      </c>
      <c r="AX188" s="143" t="s">
        <v>8</v>
      </c>
      <c r="AY188" s="143" t="s">
        <v>122</v>
      </c>
    </row>
    <row r="189" spans="2:63" s="105" customFormat="1" ht="30.75" customHeight="1">
      <c r="B189" s="106"/>
      <c r="D189" s="107" t="s">
        <v>73</v>
      </c>
      <c r="E189" s="114" t="s">
        <v>214</v>
      </c>
      <c r="F189" s="114" t="s">
        <v>312</v>
      </c>
      <c r="J189" s="115">
        <f>$BK$189</f>
        <v>0</v>
      </c>
      <c r="L189" s="106"/>
      <c r="M189" s="110"/>
      <c r="P189" s="111">
        <f>SUM($P$190:$P$194)</f>
        <v>0</v>
      </c>
      <c r="R189" s="111">
        <f>SUM($R$190:$R$194)</f>
        <v>0.10294400000000001</v>
      </c>
      <c r="T189" s="112">
        <f>SUM($T$190:$T$194)</f>
        <v>0</v>
      </c>
      <c r="AR189" s="107" t="s">
        <v>8</v>
      </c>
      <c r="AT189" s="107" t="s">
        <v>73</v>
      </c>
      <c r="AU189" s="107" t="s">
        <v>8</v>
      </c>
      <c r="AY189" s="107" t="s">
        <v>122</v>
      </c>
      <c r="BK189" s="113">
        <f>SUM($BK$190:$BK$194)</f>
        <v>0</v>
      </c>
    </row>
    <row r="190" spans="2:65" s="6" customFormat="1" ht="15.75" customHeight="1">
      <c r="B190" s="21"/>
      <c r="C190" s="116" t="s">
        <v>313</v>
      </c>
      <c r="D190" s="116" t="s">
        <v>126</v>
      </c>
      <c r="E190" s="117" t="s">
        <v>314</v>
      </c>
      <c r="F190" s="118" t="s">
        <v>315</v>
      </c>
      <c r="G190" s="119" t="s">
        <v>164</v>
      </c>
      <c r="H190" s="120">
        <v>321.7</v>
      </c>
      <c r="I190" s="121"/>
      <c r="J190" s="122">
        <f>ROUND($I$190*$H$190,0)</f>
        <v>0</v>
      </c>
      <c r="K190" s="118" t="s">
        <v>130</v>
      </c>
      <c r="L190" s="21"/>
      <c r="M190" s="123"/>
      <c r="N190" s="124" t="s">
        <v>45</v>
      </c>
      <c r="P190" s="125">
        <f>$O$190*$H$190</f>
        <v>0</v>
      </c>
      <c r="Q190" s="125">
        <v>0.00019</v>
      </c>
      <c r="R190" s="125">
        <f>$Q$190*$H$190</f>
        <v>0.061123000000000004</v>
      </c>
      <c r="S190" s="125">
        <v>0</v>
      </c>
      <c r="T190" s="126">
        <f>$S$190*$H$190</f>
        <v>0</v>
      </c>
      <c r="AR190" s="75" t="s">
        <v>165</v>
      </c>
      <c r="AT190" s="75" t="s">
        <v>126</v>
      </c>
      <c r="AU190" s="75" t="s">
        <v>82</v>
      </c>
      <c r="AY190" s="6" t="s">
        <v>122</v>
      </c>
      <c r="BE190" s="127">
        <f>IF($N$190="základní",$J$190,0)</f>
        <v>0</v>
      </c>
      <c r="BF190" s="127">
        <f>IF($N$190="snížená",$J$190,0)</f>
        <v>0</v>
      </c>
      <c r="BG190" s="127">
        <f>IF($N$190="zákl. přenesená",$J$190,0)</f>
        <v>0</v>
      </c>
      <c r="BH190" s="127">
        <f>IF($N$190="sníž. přenesená",$J$190,0)</f>
        <v>0</v>
      </c>
      <c r="BI190" s="127">
        <f>IF($N$190="nulová",$J$190,0)</f>
        <v>0</v>
      </c>
      <c r="BJ190" s="75" t="s">
        <v>8</v>
      </c>
      <c r="BK190" s="127">
        <f>ROUND($I$190*$H$190,0)</f>
        <v>0</v>
      </c>
      <c r="BL190" s="75" t="s">
        <v>165</v>
      </c>
      <c r="BM190" s="75" t="s">
        <v>316</v>
      </c>
    </row>
    <row r="191" spans="2:47" s="6" customFormat="1" ht="16.5" customHeight="1">
      <c r="B191" s="21"/>
      <c r="D191" s="128" t="s">
        <v>133</v>
      </c>
      <c r="F191" s="129" t="s">
        <v>317</v>
      </c>
      <c r="L191" s="21"/>
      <c r="M191" s="47"/>
      <c r="T191" s="48"/>
      <c r="AT191" s="6" t="s">
        <v>133</v>
      </c>
      <c r="AU191" s="6" t="s">
        <v>82</v>
      </c>
    </row>
    <row r="192" spans="2:51" s="6" customFormat="1" ht="15.75" customHeight="1">
      <c r="B192" s="136"/>
      <c r="D192" s="134" t="s">
        <v>170</v>
      </c>
      <c r="E192" s="137"/>
      <c r="F192" s="138" t="s">
        <v>318</v>
      </c>
      <c r="H192" s="139">
        <v>321.7</v>
      </c>
      <c r="L192" s="136"/>
      <c r="M192" s="140"/>
      <c r="T192" s="141"/>
      <c r="AT192" s="137" t="s">
        <v>170</v>
      </c>
      <c r="AU192" s="137" t="s">
        <v>82</v>
      </c>
      <c r="AV192" s="137" t="s">
        <v>82</v>
      </c>
      <c r="AW192" s="137" t="s">
        <v>99</v>
      </c>
      <c r="AX192" s="137" t="s">
        <v>8</v>
      </c>
      <c r="AY192" s="137" t="s">
        <v>122</v>
      </c>
    </row>
    <row r="193" spans="2:65" s="6" customFormat="1" ht="15.75" customHeight="1">
      <c r="B193" s="21"/>
      <c r="C193" s="116" t="s">
        <v>319</v>
      </c>
      <c r="D193" s="116" t="s">
        <v>126</v>
      </c>
      <c r="E193" s="117" t="s">
        <v>320</v>
      </c>
      <c r="F193" s="118" t="s">
        <v>321</v>
      </c>
      <c r="G193" s="119" t="s">
        <v>164</v>
      </c>
      <c r="H193" s="120">
        <v>321.7</v>
      </c>
      <c r="I193" s="121"/>
      <c r="J193" s="122">
        <f>ROUND($I$193*$H$193,0)</f>
        <v>0</v>
      </c>
      <c r="K193" s="118" t="s">
        <v>130</v>
      </c>
      <c r="L193" s="21"/>
      <c r="M193" s="123"/>
      <c r="N193" s="124" t="s">
        <v>45</v>
      </c>
      <c r="P193" s="125">
        <f>$O$193*$H$193</f>
        <v>0</v>
      </c>
      <c r="Q193" s="125">
        <v>0.00013</v>
      </c>
      <c r="R193" s="125">
        <f>$Q$193*$H$193</f>
        <v>0.041821</v>
      </c>
      <c r="S193" s="125">
        <v>0</v>
      </c>
      <c r="T193" s="126">
        <f>$S$193*$H$193</f>
        <v>0</v>
      </c>
      <c r="AR193" s="75" t="s">
        <v>165</v>
      </c>
      <c r="AT193" s="75" t="s">
        <v>126</v>
      </c>
      <c r="AU193" s="75" t="s">
        <v>82</v>
      </c>
      <c r="AY193" s="6" t="s">
        <v>122</v>
      </c>
      <c r="BE193" s="127">
        <f>IF($N$193="základní",$J$193,0)</f>
        <v>0</v>
      </c>
      <c r="BF193" s="127">
        <f>IF($N$193="snížená",$J$193,0)</f>
        <v>0</v>
      </c>
      <c r="BG193" s="127">
        <f>IF($N$193="zákl. přenesená",$J$193,0)</f>
        <v>0</v>
      </c>
      <c r="BH193" s="127">
        <f>IF($N$193="sníž. přenesená",$J$193,0)</f>
        <v>0</v>
      </c>
      <c r="BI193" s="127">
        <f>IF($N$193="nulová",$J$193,0)</f>
        <v>0</v>
      </c>
      <c r="BJ193" s="75" t="s">
        <v>8</v>
      </c>
      <c r="BK193" s="127">
        <f>ROUND($I$193*$H$193,0)</f>
        <v>0</v>
      </c>
      <c r="BL193" s="75" t="s">
        <v>165</v>
      </c>
      <c r="BM193" s="75" t="s">
        <v>322</v>
      </c>
    </row>
    <row r="194" spans="2:47" s="6" customFormat="1" ht="16.5" customHeight="1">
      <c r="B194" s="21"/>
      <c r="D194" s="128" t="s">
        <v>133</v>
      </c>
      <c r="F194" s="129" t="s">
        <v>323</v>
      </c>
      <c r="L194" s="21"/>
      <c r="M194" s="47"/>
      <c r="T194" s="48"/>
      <c r="AT194" s="6" t="s">
        <v>133</v>
      </c>
      <c r="AU194" s="6" t="s">
        <v>82</v>
      </c>
    </row>
    <row r="195" spans="2:63" s="105" customFormat="1" ht="30.75" customHeight="1">
      <c r="B195" s="106"/>
      <c r="D195" s="107" t="s">
        <v>73</v>
      </c>
      <c r="E195" s="114" t="s">
        <v>324</v>
      </c>
      <c r="F195" s="114" t="s">
        <v>325</v>
      </c>
      <c r="J195" s="115">
        <f>$BK$195</f>
        <v>0</v>
      </c>
      <c r="L195" s="106"/>
      <c r="M195" s="110"/>
      <c r="P195" s="111">
        <f>SUM($P$196:$P$198)</f>
        <v>0</v>
      </c>
      <c r="R195" s="111">
        <f>SUM($R$196:$R$198)</f>
        <v>0</v>
      </c>
      <c r="T195" s="112">
        <f>SUM($T$196:$T$198)</f>
        <v>0</v>
      </c>
      <c r="AR195" s="107" t="s">
        <v>8</v>
      </c>
      <c r="AT195" s="107" t="s">
        <v>73</v>
      </c>
      <c r="AU195" s="107" t="s">
        <v>8</v>
      </c>
      <c r="AY195" s="107" t="s">
        <v>122</v>
      </c>
      <c r="BK195" s="113">
        <f>SUM($BK$196:$BK$198)</f>
        <v>0</v>
      </c>
    </row>
    <row r="196" spans="2:65" s="6" customFormat="1" ht="15.75" customHeight="1">
      <c r="B196" s="21"/>
      <c r="C196" s="116" t="s">
        <v>326</v>
      </c>
      <c r="D196" s="116" t="s">
        <v>126</v>
      </c>
      <c r="E196" s="117" t="s">
        <v>327</v>
      </c>
      <c r="F196" s="118" t="s">
        <v>328</v>
      </c>
      <c r="G196" s="119" t="s">
        <v>257</v>
      </c>
      <c r="H196" s="120">
        <v>1.017</v>
      </c>
      <c r="I196" s="121"/>
      <c r="J196" s="122">
        <f>ROUND($I$196*$H$196,0)</f>
        <v>0</v>
      </c>
      <c r="K196" s="118" t="s">
        <v>130</v>
      </c>
      <c r="L196" s="21"/>
      <c r="M196" s="123"/>
      <c r="N196" s="124" t="s">
        <v>45</v>
      </c>
      <c r="P196" s="125">
        <f>$O$196*$H$196</f>
        <v>0</v>
      </c>
      <c r="Q196" s="125">
        <v>0</v>
      </c>
      <c r="R196" s="125">
        <f>$Q$196*$H$196</f>
        <v>0</v>
      </c>
      <c r="S196" s="125">
        <v>0</v>
      </c>
      <c r="T196" s="126">
        <f>$S$196*$H$196</f>
        <v>0</v>
      </c>
      <c r="AR196" s="75" t="s">
        <v>165</v>
      </c>
      <c r="AT196" s="75" t="s">
        <v>126</v>
      </c>
      <c r="AU196" s="75" t="s">
        <v>82</v>
      </c>
      <c r="AY196" s="6" t="s">
        <v>122</v>
      </c>
      <c r="BE196" s="127">
        <f>IF($N$196="základní",$J$196,0)</f>
        <v>0</v>
      </c>
      <c r="BF196" s="127">
        <f>IF($N$196="snížená",$J$196,0)</f>
        <v>0</v>
      </c>
      <c r="BG196" s="127">
        <f>IF($N$196="zákl. přenesená",$J$196,0)</f>
        <v>0</v>
      </c>
      <c r="BH196" s="127">
        <f>IF($N$196="sníž. přenesená",$J$196,0)</f>
        <v>0</v>
      </c>
      <c r="BI196" s="127">
        <f>IF($N$196="nulová",$J$196,0)</f>
        <v>0</v>
      </c>
      <c r="BJ196" s="75" t="s">
        <v>8</v>
      </c>
      <c r="BK196" s="127">
        <f>ROUND($I$196*$H$196,0)</f>
        <v>0</v>
      </c>
      <c r="BL196" s="75" t="s">
        <v>165</v>
      </c>
      <c r="BM196" s="75" t="s">
        <v>329</v>
      </c>
    </row>
    <row r="197" spans="2:47" s="6" customFormat="1" ht="27" customHeight="1">
      <c r="B197" s="21"/>
      <c r="D197" s="128" t="s">
        <v>133</v>
      </c>
      <c r="F197" s="129" t="s">
        <v>330</v>
      </c>
      <c r="L197" s="21"/>
      <c r="M197" s="47"/>
      <c r="T197" s="48"/>
      <c r="AT197" s="6" t="s">
        <v>133</v>
      </c>
      <c r="AU197" s="6" t="s">
        <v>82</v>
      </c>
    </row>
    <row r="198" spans="2:47" s="6" customFormat="1" ht="44.25" customHeight="1">
      <c r="B198" s="21"/>
      <c r="D198" s="134" t="s">
        <v>168</v>
      </c>
      <c r="F198" s="135" t="s">
        <v>331</v>
      </c>
      <c r="L198" s="21"/>
      <c r="M198" s="47"/>
      <c r="T198" s="48"/>
      <c r="AT198" s="6" t="s">
        <v>168</v>
      </c>
      <c r="AU198" s="6" t="s">
        <v>82</v>
      </c>
    </row>
    <row r="199" spans="2:63" s="105" customFormat="1" ht="37.5" customHeight="1">
      <c r="B199" s="106"/>
      <c r="D199" s="107" t="s">
        <v>73</v>
      </c>
      <c r="E199" s="108" t="s">
        <v>226</v>
      </c>
      <c r="F199" s="108" t="s">
        <v>332</v>
      </c>
      <c r="J199" s="109">
        <f>$BK$199</f>
        <v>0</v>
      </c>
      <c r="L199" s="106"/>
      <c r="M199" s="110"/>
      <c r="P199" s="111">
        <f>$P$200</f>
        <v>0</v>
      </c>
      <c r="R199" s="111">
        <f>$R$200</f>
        <v>0.035387</v>
      </c>
      <c r="T199" s="112">
        <f>$T$200</f>
        <v>0</v>
      </c>
      <c r="AR199" s="107" t="s">
        <v>125</v>
      </c>
      <c r="AT199" s="107" t="s">
        <v>73</v>
      </c>
      <c r="AU199" s="107" t="s">
        <v>74</v>
      </c>
      <c r="AY199" s="107" t="s">
        <v>122</v>
      </c>
      <c r="BK199" s="113">
        <f>$BK$200</f>
        <v>0</v>
      </c>
    </row>
    <row r="200" spans="2:63" s="105" customFormat="1" ht="21" customHeight="1">
      <c r="B200" s="106"/>
      <c r="D200" s="107" t="s">
        <v>73</v>
      </c>
      <c r="E200" s="114" t="s">
        <v>333</v>
      </c>
      <c r="F200" s="114" t="s">
        <v>334</v>
      </c>
      <c r="J200" s="115">
        <f>$BK$200</f>
        <v>0</v>
      </c>
      <c r="L200" s="106"/>
      <c r="M200" s="110"/>
      <c r="P200" s="111">
        <f>SUM($P$201:$P$211)</f>
        <v>0</v>
      </c>
      <c r="R200" s="111">
        <f>SUM($R$201:$R$211)</f>
        <v>0.035387</v>
      </c>
      <c r="T200" s="112">
        <f>SUM($T$201:$T$211)</f>
        <v>0</v>
      </c>
      <c r="AR200" s="107" t="s">
        <v>125</v>
      </c>
      <c r="AT200" s="107" t="s">
        <v>73</v>
      </c>
      <c r="AU200" s="107" t="s">
        <v>8</v>
      </c>
      <c r="AY200" s="107" t="s">
        <v>122</v>
      </c>
      <c r="BK200" s="113">
        <f>SUM($BK$201:$BK$211)</f>
        <v>0</v>
      </c>
    </row>
    <row r="201" spans="2:65" s="6" customFormat="1" ht="15.75" customHeight="1">
      <c r="B201" s="21"/>
      <c r="C201" s="116" t="s">
        <v>335</v>
      </c>
      <c r="D201" s="116" t="s">
        <v>126</v>
      </c>
      <c r="E201" s="117" t="s">
        <v>336</v>
      </c>
      <c r="F201" s="118" t="s">
        <v>337</v>
      </c>
      <c r="G201" s="119" t="s">
        <v>164</v>
      </c>
      <c r="H201" s="120">
        <v>321.7</v>
      </c>
      <c r="I201" s="121"/>
      <c r="J201" s="122">
        <f>ROUND($I$201*$H$201,0)</f>
        <v>0</v>
      </c>
      <c r="K201" s="118"/>
      <c r="L201" s="21"/>
      <c r="M201" s="123"/>
      <c r="N201" s="124" t="s">
        <v>45</v>
      </c>
      <c r="P201" s="125">
        <f>$O$201*$H$201</f>
        <v>0</v>
      </c>
      <c r="Q201" s="125">
        <v>0</v>
      </c>
      <c r="R201" s="125">
        <f>$Q$201*$H$201</f>
        <v>0</v>
      </c>
      <c r="S201" s="125">
        <v>0</v>
      </c>
      <c r="T201" s="126">
        <f>$S$201*$H$201</f>
        <v>0</v>
      </c>
      <c r="AR201" s="75" t="s">
        <v>338</v>
      </c>
      <c r="AT201" s="75" t="s">
        <v>126</v>
      </c>
      <c r="AU201" s="75" t="s">
        <v>82</v>
      </c>
      <c r="AY201" s="6" t="s">
        <v>122</v>
      </c>
      <c r="BE201" s="127">
        <f>IF($N$201="základní",$J$201,0)</f>
        <v>0</v>
      </c>
      <c r="BF201" s="127">
        <f>IF($N$201="snížená",$J$201,0)</f>
        <v>0</v>
      </c>
      <c r="BG201" s="127">
        <f>IF($N$201="zákl. přenesená",$J$201,0)</f>
        <v>0</v>
      </c>
      <c r="BH201" s="127">
        <f>IF($N$201="sníž. přenesená",$J$201,0)</f>
        <v>0</v>
      </c>
      <c r="BI201" s="127">
        <f>IF($N$201="nulová",$J$201,0)</f>
        <v>0</v>
      </c>
      <c r="BJ201" s="75" t="s">
        <v>8</v>
      </c>
      <c r="BK201" s="127">
        <f>ROUND($I$201*$H$201,0)</f>
        <v>0</v>
      </c>
      <c r="BL201" s="75" t="s">
        <v>338</v>
      </c>
      <c r="BM201" s="75" t="s">
        <v>339</v>
      </c>
    </row>
    <row r="202" spans="2:47" s="6" customFormat="1" ht="16.5" customHeight="1">
      <c r="B202" s="21"/>
      <c r="D202" s="128" t="s">
        <v>133</v>
      </c>
      <c r="F202" s="129" t="s">
        <v>337</v>
      </c>
      <c r="L202" s="21"/>
      <c r="M202" s="47"/>
      <c r="T202" s="48"/>
      <c r="AT202" s="6" t="s">
        <v>133</v>
      </c>
      <c r="AU202" s="6" t="s">
        <v>82</v>
      </c>
    </row>
    <row r="203" spans="2:51" s="6" customFormat="1" ht="15.75" customHeight="1">
      <c r="B203" s="136"/>
      <c r="D203" s="134" t="s">
        <v>170</v>
      </c>
      <c r="E203" s="137"/>
      <c r="F203" s="138" t="s">
        <v>318</v>
      </c>
      <c r="H203" s="139">
        <v>321.7</v>
      </c>
      <c r="L203" s="136"/>
      <c r="M203" s="140"/>
      <c r="T203" s="141"/>
      <c r="AT203" s="137" t="s">
        <v>170</v>
      </c>
      <c r="AU203" s="137" t="s">
        <v>82</v>
      </c>
      <c r="AV203" s="137" t="s">
        <v>82</v>
      </c>
      <c r="AW203" s="137" t="s">
        <v>99</v>
      </c>
      <c r="AX203" s="137" t="s">
        <v>8</v>
      </c>
      <c r="AY203" s="137" t="s">
        <v>122</v>
      </c>
    </row>
    <row r="204" spans="2:65" s="6" customFormat="1" ht="15.75" customHeight="1">
      <c r="B204" s="21"/>
      <c r="C204" s="148" t="s">
        <v>340</v>
      </c>
      <c r="D204" s="148" t="s">
        <v>226</v>
      </c>
      <c r="E204" s="149" t="s">
        <v>341</v>
      </c>
      <c r="F204" s="150" t="s">
        <v>342</v>
      </c>
      <c r="G204" s="151" t="s">
        <v>164</v>
      </c>
      <c r="H204" s="152">
        <v>321.7</v>
      </c>
      <c r="I204" s="153"/>
      <c r="J204" s="154">
        <f>ROUND($I$204*$H$204,0)</f>
        <v>0</v>
      </c>
      <c r="K204" s="150"/>
      <c r="L204" s="155"/>
      <c r="M204" s="156"/>
      <c r="N204" s="157" t="s">
        <v>45</v>
      </c>
      <c r="P204" s="125">
        <f>$O$204*$H$204</f>
        <v>0</v>
      </c>
      <c r="Q204" s="125">
        <v>7E-05</v>
      </c>
      <c r="R204" s="125">
        <f>$Q$204*$H$204</f>
        <v>0.022518999999999997</v>
      </c>
      <c r="S204" s="125">
        <v>0</v>
      </c>
      <c r="T204" s="126">
        <f>$S$204*$H$204</f>
        <v>0</v>
      </c>
      <c r="AR204" s="75" t="s">
        <v>343</v>
      </c>
      <c r="AT204" s="75" t="s">
        <v>226</v>
      </c>
      <c r="AU204" s="75" t="s">
        <v>82</v>
      </c>
      <c r="AY204" s="6" t="s">
        <v>122</v>
      </c>
      <c r="BE204" s="127">
        <f>IF($N$204="základní",$J$204,0)</f>
        <v>0</v>
      </c>
      <c r="BF204" s="127">
        <f>IF($N$204="snížená",$J$204,0)</f>
        <v>0</v>
      </c>
      <c r="BG204" s="127">
        <f>IF($N$204="zákl. přenesená",$J$204,0)</f>
        <v>0</v>
      </c>
      <c r="BH204" s="127">
        <f>IF($N$204="sníž. přenesená",$J$204,0)</f>
        <v>0</v>
      </c>
      <c r="BI204" s="127">
        <f>IF($N$204="nulová",$J$204,0)</f>
        <v>0</v>
      </c>
      <c r="BJ204" s="75" t="s">
        <v>8</v>
      </c>
      <c r="BK204" s="127">
        <f>ROUND($I$204*$H$204,0)</f>
        <v>0</v>
      </c>
      <c r="BL204" s="75" t="s">
        <v>343</v>
      </c>
      <c r="BM204" s="75" t="s">
        <v>344</v>
      </c>
    </row>
    <row r="205" spans="2:47" s="6" customFormat="1" ht="16.5" customHeight="1">
      <c r="B205" s="21"/>
      <c r="D205" s="128" t="s">
        <v>133</v>
      </c>
      <c r="F205" s="129" t="s">
        <v>345</v>
      </c>
      <c r="L205" s="21"/>
      <c r="M205" s="47"/>
      <c r="T205" s="48"/>
      <c r="AT205" s="6" t="s">
        <v>133</v>
      </c>
      <c r="AU205" s="6" t="s">
        <v>82</v>
      </c>
    </row>
    <row r="206" spans="2:65" s="6" customFormat="1" ht="15.75" customHeight="1">
      <c r="B206" s="21"/>
      <c r="C206" s="116" t="s">
        <v>346</v>
      </c>
      <c r="D206" s="116" t="s">
        <v>126</v>
      </c>
      <c r="E206" s="117" t="s">
        <v>347</v>
      </c>
      <c r="F206" s="118" t="s">
        <v>348</v>
      </c>
      <c r="G206" s="119" t="s">
        <v>164</v>
      </c>
      <c r="H206" s="120">
        <v>321.7</v>
      </c>
      <c r="I206" s="121"/>
      <c r="J206" s="122">
        <f>ROUND($I$206*$H$206,0)</f>
        <v>0</v>
      </c>
      <c r="K206" s="118"/>
      <c r="L206" s="21"/>
      <c r="M206" s="123"/>
      <c r="N206" s="124" t="s">
        <v>45</v>
      </c>
      <c r="P206" s="125">
        <f>$O$206*$H$206</f>
        <v>0</v>
      </c>
      <c r="Q206" s="125">
        <v>0</v>
      </c>
      <c r="R206" s="125">
        <f>$Q$206*$H$206</f>
        <v>0</v>
      </c>
      <c r="S206" s="125">
        <v>0</v>
      </c>
      <c r="T206" s="126">
        <f>$S$206*$H$206</f>
        <v>0</v>
      </c>
      <c r="AR206" s="75" t="s">
        <v>338</v>
      </c>
      <c r="AT206" s="75" t="s">
        <v>126</v>
      </c>
      <c r="AU206" s="75" t="s">
        <v>82</v>
      </c>
      <c r="AY206" s="6" t="s">
        <v>122</v>
      </c>
      <c r="BE206" s="127">
        <f>IF($N$206="základní",$J$206,0)</f>
        <v>0</v>
      </c>
      <c r="BF206" s="127">
        <f>IF($N$206="snížená",$J$206,0)</f>
        <v>0</v>
      </c>
      <c r="BG206" s="127">
        <f>IF($N$206="zákl. přenesená",$J$206,0)</f>
        <v>0</v>
      </c>
      <c r="BH206" s="127">
        <f>IF($N$206="sníž. přenesená",$J$206,0)</f>
        <v>0</v>
      </c>
      <c r="BI206" s="127">
        <f>IF($N$206="nulová",$J$206,0)</f>
        <v>0</v>
      </c>
      <c r="BJ206" s="75" t="s">
        <v>8</v>
      </c>
      <c r="BK206" s="127">
        <f>ROUND($I$206*$H$206,0)</f>
        <v>0</v>
      </c>
      <c r="BL206" s="75" t="s">
        <v>338</v>
      </c>
      <c r="BM206" s="75" t="s">
        <v>349</v>
      </c>
    </row>
    <row r="207" spans="2:65" s="6" customFormat="1" ht="15.75" customHeight="1">
      <c r="B207" s="21"/>
      <c r="C207" s="151" t="s">
        <v>350</v>
      </c>
      <c r="D207" s="151" t="s">
        <v>226</v>
      </c>
      <c r="E207" s="149" t="s">
        <v>351</v>
      </c>
      <c r="F207" s="150" t="s">
        <v>352</v>
      </c>
      <c r="G207" s="151" t="s">
        <v>164</v>
      </c>
      <c r="H207" s="152">
        <v>321.7</v>
      </c>
      <c r="I207" s="153"/>
      <c r="J207" s="154">
        <f>ROUND($I$207*$H$207,0)</f>
        <v>0</v>
      </c>
      <c r="K207" s="150"/>
      <c r="L207" s="155"/>
      <c r="M207" s="156"/>
      <c r="N207" s="157" t="s">
        <v>45</v>
      </c>
      <c r="P207" s="125">
        <f>$O$207*$H$207</f>
        <v>0</v>
      </c>
      <c r="Q207" s="125">
        <v>4E-05</v>
      </c>
      <c r="R207" s="125">
        <f>$Q$207*$H$207</f>
        <v>0.012868000000000001</v>
      </c>
      <c r="S207" s="125">
        <v>0</v>
      </c>
      <c r="T207" s="126">
        <f>$S$207*$H$207</f>
        <v>0</v>
      </c>
      <c r="AR207" s="75" t="s">
        <v>343</v>
      </c>
      <c r="AT207" s="75" t="s">
        <v>226</v>
      </c>
      <c r="AU207" s="75" t="s">
        <v>82</v>
      </c>
      <c r="AY207" s="75" t="s">
        <v>122</v>
      </c>
      <c r="BE207" s="127">
        <f>IF($N$207="základní",$J$207,0)</f>
        <v>0</v>
      </c>
      <c r="BF207" s="127">
        <f>IF($N$207="snížená",$J$207,0)</f>
        <v>0</v>
      </c>
      <c r="BG207" s="127">
        <f>IF($N$207="zákl. přenesená",$J$207,0)</f>
        <v>0</v>
      </c>
      <c r="BH207" s="127">
        <f>IF($N$207="sníž. přenesená",$J$207,0)</f>
        <v>0</v>
      </c>
      <c r="BI207" s="127">
        <f>IF($N$207="nulová",$J$207,0)</f>
        <v>0</v>
      </c>
      <c r="BJ207" s="75" t="s">
        <v>8</v>
      </c>
      <c r="BK207" s="127">
        <f>ROUND($I$207*$H$207,0)</f>
        <v>0</v>
      </c>
      <c r="BL207" s="75" t="s">
        <v>343</v>
      </c>
      <c r="BM207" s="75" t="s">
        <v>353</v>
      </c>
    </row>
    <row r="208" spans="2:65" s="6" customFormat="1" ht="15.75" customHeight="1">
      <c r="B208" s="21"/>
      <c r="C208" s="119" t="s">
        <v>354</v>
      </c>
      <c r="D208" s="119" t="s">
        <v>126</v>
      </c>
      <c r="E208" s="117" t="s">
        <v>355</v>
      </c>
      <c r="F208" s="118" t="s">
        <v>356</v>
      </c>
      <c r="G208" s="119" t="s">
        <v>229</v>
      </c>
      <c r="H208" s="120">
        <v>4</v>
      </c>
      <c r="I208" s="121"/>
      <c r="J208" s="122">
        <f>ROUND($I$208*$H$208,0)</f>
        <v>0</v>
      </c>
      <c r="K208" s="118"/>
      <c r="L208" s="21"/>
      <c r="M208" s="123"/>
      <c r="N208" s="124" t="s">
        <v>45</v>
      </c>
      <c r="P208" s="125">
        <f>$O$208*$H$208</f>
        <v>0</v>
      </c>
      <c r="Q208" s="125">
        <v>0</v>
      </c>
      <c r="R208" s="125">
        <f>$Q$208*$H$208</f>
        <v>0</v>
      </c>
      <c r="S208" s="125">
        <v>0</v>
      </c>
      <c r="T208" s="126">
        <f>$S$208*$H$208</f>
        <v>0</v>
      </c>
      <c r="AR208" s="75" t="s">
        <v>338</v>
      </c>
      <c r="AT208" s="75" t="s">
        <v>126</v>
      </c>
      <c r="AU208" s="75" t="s">
        <v>82</v>
      </c>
      <c r="AY208" s="75" t="s">
        <v>122</v>
      </c>
      <c r="BE208" s="127">
        <f>IF($N$208="základní",$J$208,0)</f>
        <v>0</v>
      </c>
      <c r="BF208" s="127">
        <f>IF($N$208="snížená",$J$208,0)</f>
        <v>0</v>
      </c>
      <c r="BG208" s="127">
        <f>IF($N$208="zákl. přenesená",$J$208,0)</f>
        <v>0</v>
      </c>
      <c r="BH208" s="127">
        <f>IF($N$208="sníž. přenesená",$J$208,0)</f>
        <v>0</v>
      </c>
      <c r="BI208" s="127">
        <f>IF($N$208="nulová",$J$208,0)</f>
        <v>0</v>
      </c>
      <c r="BJ208" s="75" t="s">
        <v>8</v>
      </c>
      <c r="BK208" s="127">
        <f>ROUND($I$208*$H$208,0)</f>
        <v>0</v>
      </c>
      <c r="BL208" s="75" t="s">
        <v>338</v>
      </c>
      <c r="BM208" s="75" t="s">
        <v>357</v>
      </c>
    </row>
    <row r="209" spans="2:47" s="6" customFormat="1" ht="16.5" customHeight="1">
      <c r="B209" s="21"/>
      <c r="D209" s="128" t="s">
        <v>133</v>
      </c>
      <c r="F209" s="129" t="s">
        <v>356</v>
      </c>
      <c r="L209" s="21"/>
      <c r="M209" s="47"/>
      <c r="T209" s="48"/>
      <c r="AT209" s="6" t="s">
        <v>133</v>
      </c>
      <c r="AU209" s="6" t="s">
        <v>82</v>
      </c>
    </row>
    <row r="210" spans="2:65" s="6" customFormat="1" ht="15.75" customHeight="1">
      <c r="B210" s="21"/>
      <c r="C210" s="116" t="s">
        <v>358</v>
      </c>
      <c r="D210" s="116" t="s">
        <v>126</v>
      </c>
      <c r="E210" s="117" t="s">
        <v>359</v>
      </c>
      <c r="F210" s="118" t="s">
        <v>360</v>
      </c>
      <c r="G210" s="119" t="s">
        <v>229</v>
      </c>
      <c r="H210" s="120">
        <v>1</v>
      </c>
      <c r="I210" s="121"/>
      <c r="J210" s="122">
        <f>ROUND($I$210*$H$210,0)</f>
        <v>0</v>
      </c>
      <c r="K210" s="118"/>
      <c r="L210" s="21"/>
      <c r="M210" s="123"/>
      <c r="N210" s="124" t="s">
        <v>45</v>
      </c>
      <c r="P210" s="125">
        <f>$O$210*$H$210</f>
        <v>0</v>
      </c>
      <c r="Q210" s="125">
        <v>0</v>
      </c>
      <c r="R210" s="125">
        <f>$Q$210*$H$210</f>
        <v>0</v>
      </c>
      <c r="S210" s="125">
        <v>0</v>
      </c>
      <c r="T210" s="126">
        <f>$S$210*$H$210</f>
        <v>0</v>
      </c>
      <c r="AR210" s="75" t="s">
        <v>338</v>
      </c>
      <c r="AT210" s="75" t="s">
        <v>126</v>
      </c>
      <c r="AU210" s="75" t="s">
        <v>82</v>
      </c>
      <c r="AY210" s="6" t="s">
        <v>122</v>
      </c>
      <c r="BE210" s="127">
        <f>IF($N$210="základní",$J$210,0)</f>
        <v>0</v>
      </c>
      <c r="BF210" s="127">
        <f>IF($N$210="snížená",$J$210,0)</f>
        <v>0</v>
      </c>
      <c r="BG210" s="127">
        <f>IF($N$210="zákl. přenesená",$J$210,0)</f>
        <v>0</v>
      </c>
      <c r="BH210" s="127">
        <f>IF($N$210="sníž. přenesená",$J$210,0)</f>
        <v>0</v>
      </c>
      <c r="BI210" s="127">
        <f>IF($N$210="nulová",$J$210,0)</f>
        <v>0</v>
      </c>
      <c r="BJ210" s="75" t="s">
        <v>8</v>
      </c>
      <c r="BK210" s="127">
        <f>ROUND($I$210*$H$210,0)</f>
        <v>0</v>
      </c>
      <c r="BL210" s="75" t="s">
        <v>338</v>
      </c>
      <c r="BM210" s="75" t="s">
        <v>361</v>
      </c>
    </row>
    <row r="211" spans="2:47" s="6" customFormat="1" ht="16.5" customHeight="1">
      <c r="B211" s="21"/>
      <c r="D211" s="128" t="s">
        <v>133</v>
      </c>
      <c r="F211" s="129" t="s">
        <v>360</v>
      </c>
      <c r="L211" s="21"/>
      <c r="M211" s="130"/>
      <c r="N211" s="131"/>
      <c r="O211" s="131"/>
      <c r="P211" s="131"/>
      <c r="Q211" s="131"/>
      <c r="R211" s="131"/>
      <c r="S211" s="131"/>
      <c r="T211" s="132"/>
      <c r="AT211" s="6" t="s">
        <v>133</v>
      </c>
      <c r="AU211" s="6" t="s">
        <v>82</v>
      </c>
    </row>
    <row r="212" spans="2:12" s="6" customFormat="1" ht="7.5" customHeight="1">
      <c r="B212" s="35"/>
      <c r="C212" s="36"/>
      <c r="D212" s="36"/>
      <c r="E212" s="36"/>
      <c r="F212" s="36"/>
      <c r="G212" s="36"/>
      <c r="H212" s="36"/>
      <c r="I212" s="36"/>
      <c r="J212" s="36"/>
      <c r="K212" s="36"/>
      <c r="L212" s="21"/>
    </row>
    <row r="213" s="2" customFormat="1" ht="14.25" customHeight="1"/>
  </sheetData>
  <sheetProtection/>
  <autoFilter ref="C82:K82"/>
  <mergeCells count="9">
    <mergeCell ref="E75:H75"/>
    <mergeCell ref="G1:H1"/>
    <mergeCell ref="L2:V2"/>
    <mergeCell ref="E7:H7"/>
    <mergeCell ref="E9:H9"/>
    <mergeCell ref="E24:H24"/>
    <mergeCell ref="E45:H45"/>
    <mergeCell ref="E47:H47"/>
    <mergeCell ref="E73:H73"/>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26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67"/>
      <c r="C1" s="167"/>
      <c r="D1" s="166" t="s">
        <v>1</v>
      </c>
      <c r="E1" s="167"/>
      <c r="F1" s="168" t="s">
        <v>612</v>
      </c>
      <c r="G1" s="205" t="s">
        <v>613</v>
      </c>
      <c r="H1" s="205"/>
      <c r="I1" s="167"/>
      <c r="J1" s="168" t="s">
        <v>614</v>
      </c>
      <c r="K1" s="166" t="s">
        <v>91</v>
      </c>
      <c r="L1" s="168" t="s">
        <v>615</v>
      </c>
      <c r="M1" s="168"/>
      <c r="N1" s="168"/>
      <c r="O1" s="168"/>
      <c r="P1" s="168"/>
      <c r="Q1" s="168"/>
      <c r="R1" s="168"/>
      <c r="S1" s="168"/>
      <c r="T1" s="168"/>
      <c r="U1" s="164"/>
      <c r="V1" s="164"/>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173" t="s">
        <v>5</v>
      </c>
      <c r="M2" s="174"/>
      <c r="N2" s="174"/>
      <c r="O2" s="174"/>
      <c r="P2" s="174"/>
      <c r="Q2" s="174"/>
      <c r="R2" s="174"/>
      <c r="S2" s="174"/>
      <c r="T2" s="174"/>
      <c r="U2" s="174"/>
      <c r="V2" s="174"/>
      <c r="AT2" s="2" t="s">
        <v>89</v>
      </c>
    </row>
    <row r="3" spans="2:46" s="2" customFormat="1" ht="7.5" customHeight="1">
      <c r="B3" s="7"/>
      <c r="C3" s="8"/>
      <c r="D3" s="8"/>
      <c r="E3" s="8"/>
      <c r="F3" s="8"/>
      <c r="G3" s="8"/>
      <c r="H3" s="8"/>
      <c r="I3" s="8"/>
      <c r="J3" s="8"/>
      <c r="K3" s="9"/>
      <c r="AT3" s="2" t="s">
        <v>82</v>
      </c>
    </row>
    <row r="4" spans="2:46" s="2" customFormat="1" ht="37.5" customHeight="1">
      <c r="B4" s="10"/>
      <c r="D4" s="11" t="s">
        <v>92</v>
      </c>
      <c r="K4" s="12"/>
      <c r="M4" s="13" t="s">
        <v>11</v>
      </c>
      <c r="AT4" s="2" t="s">
        <v>3</v>
      </c>
    </row>
    <row r="5" spans="2:11" s="2" customFormat="1" ht="7.5" customHeight="1">
      <c r="B5" s="10"/>
      <c r="K5" s="12"/>
    </row>
    <row r="6" spans="2:11" s="2" customFormat="1" ht="15.75" customHeight="1">
      <c r="B6" s="10"/>
      <c r="D6" s="18" t="s">
        <v>17</v>
      </c>
      <c r="K6" s="12"/>
    </row>
    <row r="7" spans="2:11" s="2" customFormat="1" ht="15.75" customHeight="1">
      <c r="B7" s="10"/>
      <c r="E7" s="206" t="str">
        <f>'Rekapitulace stavby'!$K$6</f>
        <v>Telekomunikační kabel - propojení MÚ a MP Rumburk</v>
      </c>
      <c r="F7" s="174"/>
      <c r="G7" s="174"/>
      <c r="H7" s="174"/>
      <c r="K7" s="12"/>
    </row>
    <row r="8" spans="2:11" s="6" customFormat="1" ht="15.75" customHeight="1">
      <c r="B8" s="21"/>
      <c r="D8" s="18" t="s">
        <v>93</v>
      </c>
      <c r="K8" s="24"/>
    </row>
    <row r="9" spans="2:11" s="6" customFormat="1" ht="37.5" customHeight="1">
      <c r="B9" s="21"/>
      <c r="E9" s="188" t="s">
        <v>362</v>
      </c>
      <c r="F9" s="189"/>
      <c r="G9" s="189"/>
      <c r="H9" s="189"/>
      <c r="K9" s="24"/>
    </row>
    <row r="10" spans="2:11" s="6" customFormat="1" ht="14.25" customHeight="1">
      <c r="B10" s="21"/>
      <c r="K10" s="24"/>
    </row>
    <row r="11" spans="2:11" s="6" customFormat="1" ht="15" customHeight="1">
      <c r="B11" s="21"/>
      <c r="D11" s="18" t="s">
        <v>20</v>
      </c>
      <c r="F11" s="16" t="s">
        <v>90</v>
      </c>
      <c r="I11" s="18" t="s">
        <v>21</v>
      </c>
      <c r="J11" s="16" t="s">
        <v>363</v>
      </c>
      <c r="K11" s="24"/>
    </row>
    <row r="12" spans="2:11" s="6" customFormat="1" ht="15" customHeight="1">
      <c r="B12" s="21"/>
      <c r="D12" s="18" t="s">
        <v>22</v>
      </c>
      <c r="F12" s="16" t="s">
        <v>23</v>
      </c>
      <c r="I12" s="18" t="s">
        <v>24</v>
      </c>
      <c r="J12" s="44">
        <f>'Rekapitulace stavby'!$AN$8</f>
        <v>43174</v>
      </c>
      <c r="K12" s="24"/>
    </row>
    <row r="13" spans="2:11" s="6" customFormat="1" ht="22.5" customHeight="1">
      <c r="B13" s="21"/>
      <c r="I13" s="15" t="s">
        <v>150</v>
      </c>
      <c r="J13" s="133" t="s">
        <v>364</v>
      </c>
      <c r="K13" s="24"/>
    </row>
    <row r="14" spans="2:11" s="6" customFormat="1" ht="15" customHeight="1">
      <c r="B14" s="21"/>
      <c r="D14" s="18" t="s">
        <v>27</v>
      </c>
      <c r="I14" s="18" t="s">
        <v>28</v>
      </c>
      <c r="J14" s="16"/>
      <c r="K14" s="24"/>
    </row>
    <row r="15" spans="2:11" s="6" customFormat="1" ht="18.75" customHeight="1">
      <c r="B15" s="21"/>
      <c r="E15" s="16" t="s">
        <v>29</v>
      </c>
      <c r="I15" s="18" t="s">
        <v>30</v>
      </c>
      <c r="J15" s="16"/>
      <c r="K15" s="24"/>
    </row>
    <row r="16" spans="2:11" s="6" customFormat="1" ht="7.5" customHeight="1">
      <c r="B16" s="21"/>
      <c r="K16" s="24"/>
    </row>
    <row r="17" spans="2:11" s="6" customFormat="1" ht="15" customHeight="1">
      <c r="B17" s="21"/>
      <c r="D17" s="18" t="s">
        <v>31</v>
      </c>
      <c r="I17" s="18" t="s">
        <v>28</v>
      </c>
      <c r="J17" s="16">
        <f>IF('Rekapitulace stavby'!$AN$13="Vyplň údaj","",IF('Rekapitulace stavby'!$AN$13="","",'Rekapitulace stavby'!$AN$13))</f>
      </c>
      <c r="K17" s="24"/>
    </row>
    <row r="18" spans="2:11" s="6" customFormat="1" ht="18.75" customHeight="1">
      <c r="B18" s="21"/>
      <c r="E18" s="16">
        <f>IF('Rekapitulace stavby'!$E$14="Vyplň údaj","",IF('Rekapitulace stavby'!$E$14="","",'Rekapitulace stavby'!$E$14))</f>
      </c>
      <c r="I18" s="18" t="s">
        <v>30</v>
      </c>
      <c r="J18" s="16">
        <f>IF('Rekapitulace stavby'!$AN$14="Vyplň údaj","",IF('Rekapitulace stavby'!$AN$14="","",'Rekapitulace stavby'!$AN$14))</f>
      </c>
      <c r="K18" s="24"/>
    </row>
    <row r="19" spans="2:11" s="6" customFormat="1" ht="7.5" customHeight="1">
      <c r="B19" s="21"/>
      <c r="K19" s="24"/>
    </row>
    <row r="20" spans="2:11" s="6" customFormat="1" ht="15" customHeight="1">
      <c r="B20" s="21"/>
      <c r="D20" s="18" t="s">
        <v>33</v>
      </c>
      <c r="I20" s="18" t="s">
        <v>28</v>
      </c>
      <c r="J20" s="16" t="s">
        <v>34</v>
      </c>
      <c r="K20" s="24"/>
    </row>
    <row r="21" spans="2:11" s="6" customFormat="1" ht="18.75" customHeight="1">
      <c r="B21" s="21"/>
      <c r="E21" s="16" t="s">
        <v>36</v>
      </c>
      <c r="I21" s="18" t="s">
        <v>30</v>
      </c>
      <c r="J21" s="16" t="s">
        <v>37</v>
      </c>
      <c r="K21" s="24"/>
    </row>
    <row r="22" spans="2:11" s="6" customFormat="1" ht="7.5" customHeight="1">
      <c r="B22" s="21"/>
      <c r="K22" s="24"/>
    </row>
    <row r="23" spans="2:11" s="6" customFormat="1" ht="15" customHeight="1">
      <c r="B23" s="21"/>
      <c r="D23" s="18" t="s">
        <v>38</v>
      </c>
      <c r="K23" s="24"/>
    </row>
    <row r="24" spans="2:11" s="75" customFormat="1" ht="15.75" customHeight="1">
      <c r="B24" s="76"/>
      <c r="E24" s="201"/>
      <c r="F24" s="207"/>
      <c r="G24" s="207"/>
      <c r="H24" s="207"/>
      <c r="K24" s="77"/>
    </row>
    <row r="25" spans="2:11" s="6" customFormat="1" ht="7.5" customHeight="1">
      <c r="B25" s="21"/>
      <c r="K25" s="24"/>
    </row>
    <row r="26" spans="2:11" s="6" customFormat="1" ht="7.5" customHeight="1">
      <c r="B26" s="21"/>
      <c r="D26" s="45"/>
      <c r="E26" s="45"/>
      <c r="F26" s="45"/>
      <c r="G26" s="45"/>
      <c r="H26" s="45"/>
      <c r="I26" s="45"/>
      <c r="J26" s="45"/>
      <c r="K26" s="78"/>
    </row>
    <row r="27" spans="2:11" s="6" customFormat="1" ht="26.25" customHeight="1">
      <c r="B27" s="21"/>
      <c r="D27" s="79" t="s">
        <v>40</v>
      </c>
      <c r="J27" s="56">
        <f>ROUND($J$82,2)</f>
        <v>0</v>
      </c>
      <c r="K27" s="24"/>
    </row>
    <row r="28" spans="2:11" s="6" customFormat="1" ht="7.5" customHeight="1">
      <c r="B28" s="21"/>
      <c r="D28" s="45"/>
      <c r="E28" s="45"/>
      <c r="F28" s="45"/>
      <c r="G28" s="45"/>
      <c r="H28" s="45"/>
      <c r="I28" s="45"/>
      <c r="J28" s="45"/>
      <c r="K28" s="78"/>
    </row>
    <row r="29" spans="2:11" s="6" customFormat="1" ht="15" customHeight="1">
      <c r="B29" s="21"/>
      <c r="F29" s="25" t="s">
        <v>42</v>
      </c>
      <c r="I29" s="25" t="s">
        <v>41</v>
      </c>
      <c r="J29" s="25" t="s">
        <v>43</v>
      </c>
      <c r="K29" s="24"/>
    </row>
    <row r="30" spans="2:11" s="6" customFormat="1" ht="15" customHeight="1">
      <c r="B30" s="21"/>
      <c r="D30" s="27" t="s">
        <v>44</v>
      </c>
      <c r="E30" s="27" t="s">
        <v>45</v>
      </c>
      <c r="F30" s="80">
        <f>ROUND(SUM($BE$82:$BE$259),2)</f>
        <v>0</v>
      </c>
      <c r="I30" s="81">
        <v>0.21</v>
      </c>
      <c r="J30" s="80">
        <f>ROUND(ROUND((SUM($BE$82:$BE$259)),2)*$I$30,2)</f>
        <v>0</v>
      </c>
      <c r="K30" s="24"/>
    </row>
    <row r="31" spans="2:11" s="6" customFormat="1" ht="15" customHeight="1">
      <c r="B31" s="21"/>
      <c r="E31" s="27" t="s">
        <v>46</v>
      </c>
      <c r="F31" s="80">
        <f>ROUND(SUM($BF$82:$BF$259),2)</f>
        <v>0</v>
      </c>
      <c r="I31" s="81">
        <v>0.15</v>
      </c>
      <c r="J31" s="80">
        <f>ROUND(ROUND((SUM($BF$82:$BF$259)),2)*$I$31,2)</f>
        <v>0</v>
      </c>
      <c r="K31" s="24"/>
    </row>
    <row r="32" spans="2:11" s="6" customFormat="1" ht="15" customHeight="1" hidden="1">
      <c r="B32" s="21"/>
      <c r="E32" s="27" t="s">
        <v>47</v>
      </c>
      <c r="F32" s="80">
        <f>ROUND(SUM($BG$82:$BG$259),2)</f>
        <v>0</v>
      </c>
      <c r="I32" s="81">
        <v>0.21</v>
      </c>
      <c r="J32" s="80">
        <v>0</v>
      </c>
      <c r="K32" s="24"/>
    </row>
    <row r="33" spans="2:11" s="6" customFormat="1" ht="15" customHeight="1" hidden="1">
      <c r="B33" s="21"/>
      <c r="E33" s="27" t="s">
        <v>48</v>
      </c>
      <c r="F33" s="80">
        <f>ROUND(SUM($BH$82:$BH$259),2)</f>
        <v>0</v>
      </c>
      <c r="I33" s="81">
        <v>0.15</v>
      </c>
      <c r="J33" s="80">
        <v>0</v>
      </c>
      <c r="K33" s="24"/>
    </row>
    <row r="34" spans="2:11" s="6" customFormat="1" ht="15" customHeight="1" hidden="1">
      <c r="B34" s="21"/>
      <c r="E34" s="27" t="s">
        <v>49</v>
      </c>
      <c r="F34" s="80">
        <f>ROUND(SUM($BI$82:$BI$259),2)</f>
        <v>0</v>
      </c>
      <c r="I34" s="81">
        <v>0</v>
      </c>
      <c r="J34" s="80">
        <v>0</v>
      </c>
      <c r="K34" s="24"/>
    </row>
    <row r="35" spans="2:11" s="6" customFormat="1" ht="7.5" customHeight="1">
      <c r="B35" s="21"/>
      <c r="K35" s="24"/>
    </row>
    <row r="36" spans="2:11" s="6" customFormat="1" ht="26.25" customHeight="1">
      <c r="B36" s="21"/>
      <c r="C36" s="29"/>
      <c r="D36" s="30" t="s">
        <v>50</v>
      </c>
      <c r="E36" s="31"/>
      <c r="F36" s="31"/>
      <c r="G36" s="82" t="s">
        <v>51</v>
      </c>
      <c r="H36" s="32" t="s">
        <v>52</v>
      </c>
      <c r="I36" s="31"/>
      <c r="J36" s="33">
        <f>SUM($J$27:$J$34)</f>
        <v>0</v>
      </c>
      <c r="K36" s="83"/>
    </row>
    <row r="37" spans="2:11" s="6" customFormat="1" ht="15" customHeight="1">
      <c r="B37" s="35"/>
      <c r="C37" s="36"/>
      <c r="D37" s="36"/>
      <c r="E37" s="36"/>
      <c r="F37" s="36"/>
      <c r="G37" s="36"/>
      <c r="H37" s="36"/>
      <c r="I37" s="36"/>
      <c r="J37" s="36"/>
      <c r="K37" s="37"/>
    </row>
    <row r="41" spans="2:11" s="6" customFormat="1" ht="7.5" customHeight="1">
      <c r="B41" s="38"/>
      <c r="C41" s="39"/>
      <c r="D41" s="39"/>
      <c r="E41" s="39"/>
      <c r="F41" s="39"/>
      <c r="G41" s="39"/>
      <c r="H41" s="39"/>
      <c r="I41" s="39"/>
      <c r="J41" s="39"/>
      <c r="K41" s="84"/>
    </row>
    <row r="42" spans="2:11" s="6" customFormat="1" ht="37.5" customHeight="1">
      <c r="B42" s="21"/>
      <c r="C42" s="11" t="s">
        <v>95</v>
      </c>
      <c r="K42" s="24"/>
    </row>
    <row r="43" spans="2:11" s="6" customFormat="1" ht="7.5" customHeight="1">
      <c r="B43" s="21"/>
      <c r="K43" s="24"/>
    </row>
    <row r="44" spans="2:11" s="6" customFormat="1" ht="15" customHeight="1">
      <c r="B44" s="21"/>
      <c r="C44" s="18" t="s">
        <v>17</v>
      </c>
      <c r="K44" s="24"/>
    </row>
    <row r="45" spans="2:11" s="6" customFormat="1" ht="16.5" customHeight="1">
      <c r="B45" s="21"/>
      <c r="E45" s="206" t="str">
        <f>$E$7</f>
        <v>Telekomunikační kabel - propojení MÚ a MP Rumburk</v>
      </c>
      <c r="F45" s="189"/>
      <c r="G45" s="189"/>
      <c r="H45" s="189"/>
      <c r="K45" s="24"/>
    </row>
    <row r="46" spans="2:11" s="6" customFormat="1" ht="15" customHeight="1">
      <c r="B46" s="21"/>
      <c r="C46" s="18" t="s">
        <v>93</v>
      </c>
      <c r="K46" s="24"/>
    </row>
    <row r="47" spans="2:11" s="6" customFormat="1" ht="19.5" customHeight="1">
      <c r="B47" s="21"/>
      <c r="E47" s="188" t="str">
        <f>$E$9</f>
        <v>SO 02 - Oprava chodníku </v>
      </c>
      <c r="F47" s="189"/>
      <c r="G47" s="189"/>
      <c r="H47" s="189"/>
      <c r="K47" s="24"/>
    </row>
    <row r="48" spans="2:11" s="6" customFormat="1" ht="7.5" customHeight="1">
      <c r="B48" s="21"/>
      <c r="K48" s="24"/>
    </row>
    <row r="49" spans="2:11" s="6" customFormat="1" ht="18.75" customHeight="1">
      <c r="B49" s="21"/>
      <c r="C49" s="18" t="s">
        <v>22</v>
      </c>
      <c r="F49" s="16" t="str">
        <f>$F$12</f>
        <v>k.ú. Rumburk</v>
      </c>
      <c r="I49" s="18" t="s">
        <v>24</v>
      </c>
      <c r="J49" s="44">
        <f>IF($J$12="","",$J$12)</f>
        <v>43174</v>
      </c>
      <c r="K49" s="24"/>
    </row>
    <row r="50" spans="2:11" s="6" customFormat="1" ht="7.5" customHeight="1">
      <c r="B50" s="21"/>
      <c r="K50" s="24"/>
    </row>
    <row r="51" spans="2:11" s="6" customFormat="1" ht="15.75" customHeight="1">
      <c r="B51" s="21"/>
      <c r="C51" s="18" t="s">
        <v>27</v>
      </c>
      <c r="F51" s="16" t="str">
        <f>$E$15</f>
        <v>Město Rumburk</v>
      </c>
      <c r="I51" s="18" t="s">
        <v>33</v>
      </c>
      <c r="J51" s="16" t="str">
        <f>$E$21</f>
        <v>ProProjekt, s.r.o. </v>
      </c>
      <c r="K51" s="24"/>
    </row>
    <row r="52" spans="2:11" s="6" customFormat="1" ht="15" customHeight="1">
      <c r="B52" s="21"/>
      <c r="C52" s="18" t="s">
        <v>31</v>
      </c>
      <c r="F52" s="16">
        <f>IF($E$18="","",$E$18)</f>
      </c>
      <c r="K52" s="24"/>
    </row>
    <row r="53" spans="2:11" s="6" customFormat="1" ht="11.25" customHeight="1">
      <c r="B53" s="21"/>
      <c r="K53" s="24"/>
    </row>
    <row r="54" spans="2:11" s="6" customFormat="1" ht="30" customHeight="1">
      <c r="B54" s="21"/>
      <c r="C54" s="85" t="s">
        <v>96</v>
      </c>
      <c r="D54" s="29"/>
      <c r="E54" s="29"/>
      <c r="F54" s="29"/>
      <c r="G54" s="29"/>
      <c r="H54" s="29"/>
      <c r="I54" s="29"/>
      <c r="J54" s="86" t="s">
        <v>97</v>
      </c>
      <c r="K54" s="34"/>
    </row>
    <row r="55" spans="2:11" s="6" customFormat="1" ht="11.25" customHeight="1">
      <c r="B55" s="21"/>
      <c r="K55" s="24"/>
    </row>
    <row r="56" spans="2:47" s="6" customFormat="1" ht="30" customHeight="1">
      <c r="B56" s="21"/>
      <c r="C56" s="55" t="s">
        <v>98</v>
      </c>
      <c r="J56" s="56">
        <f>$J$82</f>
        <v>0</v>
      </c>
      <c r="K56" s="24"/>
      <c r="AU56" s="6" t="s">
        <v>99</v>
      </c>
    </row>
    <row r="57" spans="2:11" s="62" customFormat="1" ht="25.5" customHeight="1">
      <c r="B57" s="87"/>
      <c r="D57" s="88" t="s">
        <v>152</v>
      </c>
      <c r="E57" s="88"/>
      <c r="F57" s="88"/>
      <c r="G57" s="88"/>
      <c r="H57" s="88"/>
      <c r="I57" s="88"/>
      <c r="J57" s="89">
        <f>$J$83</f>
        <v>0</v>
      </c>
      <c r="K57" s="90"/>
    </row>
    <row r="58" spans="2:11" s="91" customFormat="1" ht="21" customHeight="1">
      <c r="B58" s="92"/>
      <c r="D58" s="93" t="s">
        <v>153</v>
      </c>
      <c r="E58" s="93"/>
      <c r="F58" s="93"/>
      <c r="G58" s="93"/>
      <c r="H58" s="93"/>
      <c r="I58" s="93"/>
      <c r="J58" s="94">
        <f>$J$84</f>
        <v>0</v>
      </c>
      <c r="K58" s="95"/>
    </row>
    <row r="59" spans="2:11" s="91" customFormat="1" ht="21" customHeight="1">
      <c r="B59" s="92"/>
      <c r="D59" s="93" t="s">
        <v>365</v>
      </c>
      <c r="E59" s="93"/>
      <c r="F59" s="93"/>
      <c r="G59" s="93"/>
      <c r="H59" s="93"/>
      <c r="I59" s="93"/>
      <c r="J59" s="94">
        <f>$J$118</f>
        <v>0</v>
      </c>
      <c r="K59" s="95"/>
    </row>
    <row r="60" spans="2:11" s="91" customFormat="1" ht="21" customHeight="1">
      <c r="B60" s="92"/>
      <c r="D60" s="93" t="s">
        <v>366</v>
      </c>
      <c r="E60" s="93"/>
      <c r="F60" s="93"/>
      <c r="G60" s="93"/>
      <c r="H60" s="93"/>
      <c r="I60" s="93"/>
      <c r="J60" s="94">
        <f>$J$187</f>
        <v>0</v>
      </c>
      <c r="K60" s="95"/>
    </row>
    <row r="61" spans="2:11" s="91" customFormat="1" ht="21" customHeight="1">
      <c r="B61" s="92"/>
      <c r="D61" s="93" t="s">
        <v>367</v>
      </c>
      <c r="E61" s="93"/>
      <c r="F61" s="93"/>
      <c r="G61" s="93"/>
      <c r="H61" s="93"/>
      <c r="I61" s="93"/>
      <c r="J61" s="94">
        <f>$J$210</f>
        <v>0</v>
      </c>
      <c r="K61" s="95"/>
    </row>
    <row r="62" spans="2:11" s="91" customFormat="1" ht="21" customHeight="1">
      <c r="B62" s="92"/>
      <c r="D62" s="93" t="s">
        <v>156</v>
      </c>
      <c r="E62" s="93"/>
      <c r="F62" s="93"/>
      <c r="G62" s="93"/>
      <c r="H62" s="93"/>
      <c r="I62" s="93"/>
      <c r="J62" s="94">
        <f>$J$257</f>
        <v>0</v>
      </c>
      <c r="K62" s="95"/>
    </row>
    <row r="63" spans="2:11" s="6" customFormat="1" ht="22.5" customHeight="1">
      <c r="B63" s="21"/>
      <c r="K63" s="24"/>
    </row>
    <row r="64" spans="2:11" s="6" customFormat="1" ht="7.5" customHeight="1">
      <c r="B64" s="35"/>
      <c r="C64" s="36"/>
      <c r="D64" s="36"/>
      <c r="E64" s="36"/>
      <c r="F64" s="36"/>
      <c r="G64" s="36"/>
      <c r="H64" s="36"/>
      <c r="I64" s="36"/>
      <c r="J64" s="36"/>
      <c r="K64" s="37"/>
    </row>
    <row r="68" spans="2:12" s="6" customFormat="1" ht="7.5" customHeight="1">
      <c r="B68" s="38"/>
      <c r="C68" s="39"/>
      <c r="D68" s="39"/>
      <c r="E68" s="39"/>
      <c r="F68" s="39"/>
      <c r="G68" s="39"/>
      <c r="H68" s="39"/>
      <c r="I68" s="39"/>
      <c r="J68" s="39"/>
      <c r="K68" s="39"/>
      <c r="L68" s="21"/>
    </row>
    <row r="69" spans="2:12" s="6" customFormat="1" ht="37.5" customHeight="1">
      <c r="B69" s="21"/>
      <c r="C69" s="11" t="s">
        <v>104</v>
      </c>
      <c r="L69" s="21"/>
    </row>
    <row r="70" spans="2:12" s="6" customFormat="1" ht="7.5" customHeight="1">
      <c r="B70" s="21"/>
      <c r="L70" s="21"/>
    </row>
    <row r="71" spans="2:12" s="6" customFormat="1" ht="15" customHeight="1">
      <c r="B71" s="21"/>
      <c r="C71" s="18" t="s">
        <v>17</v>
      </c>
      <c r="L71" s="21"/>
    </row>
    <row r="72" spans="2:12" s="6" customFormat="1" ht="16.5" customHeight="1">
      <c r="B72" s="21"/>
      <c r="E72" s="206" t="str">
        <f>$E$7</f>
        <v>Telekomunikační kabel - propojení MÚ a MP Rumburk</v>
      </c>
      <c r="F72" s="189"/>
      <c r="G72" s="189"/>
      <c r="H72" s="189"/>
      <c r="L72" s="21"/>
    </row>
    <row r="73" spans="2:12" s="6" customFormat="1" ht="15" customHeight="1">
      <c r="B73" s="21"/>
      <c r="C73" s="18" t="s">
        <v>93</v>
      </c>
      <c r="L73" s="21"/>
    </row>
    <row r="74" spans="2:12" s="6" customFormat="1" ht="19.5" customHeight="1">
      <c r="B74" s="21"/>
      <c r="E74" s="188" t="str">
        <f>$E$9</f>
        <v>SO 02 - Oprava chodníku </v>
      </c>
      <c r="F74" s="189"/>
      <c r="G74" s="189"/>
      <c r="H74" s="189"/>
      <c r="L74" s="21"/>
    </row>
    <row r="75" spans="2:12" s="6" customFormat="1" ht="7.5" customHeight="1">
      <c r="B75" s="21"/>
      <c r="L75" s="21"/>
    </row>
    <row r="76" spans="2:12" s="6" customFormat="1" ht="18.75" customHeight="1">
      <c r="B76" s="21"/>
      <c r="C76" s="18" t="s">
        <v>22</v>
      </c>
      <c r="F76" s="16" t="str">
        <f>$F$12</f>
        <v>k.ú. Rumburk</v>
      </c>
      <c r="I76" s="18" t="s">
        <v>24</v>
      </c>
      <c r="J76" s="44">
        <f>IF($J$12="","",$J$12)</f>
        <v>43174</v>
      </c>
      <c r="L76" s="21"/>
    </row>
    <row r="77" spans="2:12" s="6" customFormat="1" ht="7.5" customHeight="1">
      <c r="B77" s="21"/>
      <c r="L77" s="21"/>
    </row>
    <row r="78" spans="2:12" s="6" customFormat="1" ht="15.75" customHeight="1">
      <c r="B78" s="21"/>
      <c r="C78" s="18" t="s">
        <v>27</v>
      </c>
      <c r="F78" s="16" t="str">
        <f>$E$15</f>
        <v>Město Rumburk</v>
      </c>
      <c r="I78" s="18" t="s">
        <v>33</v>
      </c>
      <c r="J78" s="16" t="str">
        <f>$E$21</f>
        <v>ProProjekt, s.r.o. </v>
      </c>
      <c r="L78" s="21"/>
    </row>
    <row r="79" spans="2:12" s="6" customFormat="1" ht="15" customHeight="1">
      <c r="B79" s="21"/>
      <c r="C79" s="18" t="s">
        <v>31</v>
      </c>
      <c r="F79" s="16">
        <f>IF($E$18="","",$E$18)</f>
      </c>
      <c r="L79" s="21"/>
    </row>
    <row r="80" spans="2:12" s="6" customFormat="1" ht="11.25" customHeight="1">
      <c r="B80" s="21"/>
      <c r="L80" s="21"/>
    </row>
    <row r="81" spans="2:20" s="96" customFormat="1" ht="30" customHeight="1">
      <c r="B81" s="97"/>
      <c r="C81" s="98" t="s">
        <v>105</v>
      </c>
      <c r="D81" s="99" t="s">
        <v>59</v>
      </c>
      <c r="E81" s="99" t="s">
        <v>55</v>
      </c>
      <c r="F81" s="99" t="s">
        <v>106</v>
      </c>
      <c r="G81" s="99" t="s">
        <v>107</v>
      </c>
      <c r="H81" s="99" t="s">
        <v>108</v>
      </c>
      <c r="I81" s="99" t="s">
        <v>109</v>
      </c>
      <c r="J81" s="99" t="s">
        <v>110</v>
      </c>
      <c r="K81" s="100" t="s">
        <v>111</v>
      </c>
      <c r="L81" s="97"/>
      <c r="M81" s="50" t="s">
        <v>112</v>
      </c>
      <c r="N81" s="51" t="s">
        <v>44</v>
      </c>
      <c r="O81" s="51" t="s">
        <v>113</v>
      </c>
      <c r="P81" s="51" t="s">
        <v>114</v>
      </c>
      <c r="Q81" s="51" t="s">
        <v>115</v>
      </c>
      <c r="R81" s="51" t="s">
        <v>116</v>
      </c>
      <c r="S81" s="51" t="s">
        <v>117</v>
      </c>
      <c r="T81" s="52" t="s">
        <v>118</v>
      </c>
    </row>
    <row r="82" spans="2:63" s="6" customFormat="1" ht="30" customHeight="1">
      <c r="B82" s="21"/>
      <c r="C82" s="55" t="s">
        <v>98</v>
      </c>
      <c r="J82" s="101">
        <f>$BK$82</f>
        <v>0</v>
      </c>
      <c r="L82" s="21"/>
      <c r="M82" s="54"/>
      <c r="N82" s="45"/>
      <c r="O82" s="45"/>
      <c r="P82" s="102">
        <f>$P$83</f>
        <v>0</v>
      </c>
      <c r="Q82" s="45"/>
      <c r="R82" s="102">
        <f>$R$83</f>
        <v>169.1459878</v>
      </c>
      <c r="S82" s="45"/>
      <c r="T82" s="103">
        <f>$T$83</f>
        <v>262.24335</v>
      </c>
      <c r="AT82" s="6" t="s">
        <v>73</v>
      </c>
      <c r="AU82" s="6" t="s">
        <v>99</v>
      </c>
      <c r="BK82" s="104">
        <f>$BK$83</f>
        <v>0</v>
      </c>
    </row>
    <row r="83" spans="2:63" s="105" customFormat="1" ht="37.5" customHeight="1">
      <c r="B83" s="106"/>
      <c r="D83" s="107" t="s">
        <v>73</v>
      </c>
      <c r="E83" s="108" t="s">
        <v>159</v>
      </c>
      <c r="F83" s="108" t="s">
        <v>160</v>
      </c>
      <c r="J83" s="109">
        <f>$BK$83</f>
        <v>0</v>
      </c>
      <c r="L83" s="106"/>
      <c r="M83" s="110"/>
      <c r="P83" s="111">
        <f>$P$84+$P$118+$P$187+$P$210+$P$257</f>
        <v>0</v>
      </c>
      <c r="R83" s="111">
        <f>$R$84+$R$118+$R$187+$R$210+$R$257</f>
        <v>169.1459878</v>
      </c>
      <c r="T83" s="112">
        <f>$T$84+$T$118+$T$187+$T$210+$T$257</f>
        <v>262.24335</v>
      </c>
      <c r="AR83" s="107" t="s">
        <v>8</v>
      </c>
      <c r="AT83" s="107" t="s">
        <v>73</v>
      </c>
      <c r="AU83" s="107" t="s">
        <v>74</v>
      </c>
      <c r="AY83" s="107" t="s">
        <v>122</v>
      </c>
      <c r="BK83" s="113">
        <f>$BK$84+$BK$118+$BK$187+$BK$210+$BK$257</f>
        <v>0</v>
      </c>
    </row>
    <row r="84" spans="2:63" s="105" customFormat="1" ht="21" customHeight="1">
      <c r="B84" s="106"/>
      <c r="D84" s="107" t="s">
        <v>73</v>
      </c>
      <c r="E84" s="114" t="s">
        <v>8</v>
      </c>
      <c r="F84" s="114" t="s">
        <v>161</v>
      </c>
      <c r="J84" s="115">
        <f>$BK$84</f>
        <v>0</v>
      </c>
      <c r="L84" s="106"/>
      <c r="M84" s="110"/>
      <c r="P84" s="111">
        <f>SUM($P$85:$P$117)</f>
        <v>0</v>
      </c>
      <c r="R84" s="111">
        <f>SUM($R$85:$R$117)</f>
        <v>0</v>
      </c>
      <c r="T84" s="112">
        <f>SUM($T$85:$T$117)</f>
        <v>262.24335</v>
      </c>
      <c r="AR84" s="107" t="s">
        <v>8</v>
      </c>
      <c r="AT84" s="107" t="s">
        <v>73</v>
      </c>
      <c r="AU84" s="107" t="s">
        <v>8</v>
      </c>
      <c r="AY84" s="107" t="s">
        <v>122</v>
      </c>
      <c r="BK84" s="113">
        <f>SUM($BK$85:$BK$117)</f>
        <v>0</v>
      </c>
    </row>
    <row r="85" spans="2:65" s="6" customFormat="1" ht="15.75" customHeight="1">
      <c r="B85" s="21"/>
      <c r="C85" s="116" t="s">
        <v>8</v>
      </c>
      <c r="D85" s="116" t="s">
        <v>126</v>
      </c>
      <c r="E85" s="117" t="s">
        <v>368</v>
      </c>
      <c r="F85" s="118" t="s">
        <v>369</v>
      </c>
      <c r="G85" s="119" t="s">
        <v>370</v>
      </c>
      <c r="H85" s="120">
        <v>6.25</v>
      </c>
      <c r="I85" s="121"/>
      <c r="J85" s="122">
        <f>ROUND($I$85*$H$85,0)</f>
        <v>0</v>
      </c>
      <c r="K85" s="118" t="s">
        <v>130</v>
      </c>
      <c r="L85" s="21"/>
      <c r="M85" s="123"/>
      <c r="N85" s="124" t="s">
        <v>45</v>
      </c>
      <c r="P85" s="125">
        <f>$O$85*$H$85</f>
        <v>0</v>
      </c>
      <c r="Q85" s="125">
        <v>0</v>
      </c>
      <c r="R85" s="125">
        <f>$Q$85*$H$85</f>
        <v>0</v>
      </c>
      <c r="S85" s="125">
        <v>0.255</v>
      </c>
      <c r="T85" s="126">
        <f>$S$85*$H$85</f>
        <v>1.59375</v>
      </c>
      <c r="AR85" s="75" t="s">
        <v>165</v>
      </c>
      <c r="AT85" s="75" t="s">
        <v>126</v>
      </c>
      <c r="AU85" s="75" t="s">
        <v>82</v>
      </c>
      <c r="AY85" s="6" t="s">
        <v>122</v>
      </c>
      <c r="BE85" s="127">
        <f>IF($N$85="základní",$J$85,0)</f>
        <v>0</v>
      </c>
      <c r="BF85" s="127">
        <f>IF($N$85="snížená",$J$85,0)</f>
        <v>0</v>
      </c>
      <c r="BG85" s="127">
        <f>IF($N$85="zákl. přenesená",$J$85,0)</f>
        <v>0</v>
      </c>
      <c r="BH85" s="127">
        <f>IF($N$85="sníž. přenesená",$J$85,0)</f>
        <v>0</v>
      </c>
      <c r="BI85" s="127">
        <f>IF($N$85="nulová",$J$85,0)</f>
        <v>0</v>
      </c>
      <c r="BJ85" s="75" t="s">
        <v>8</v>
      </c>
      <c r="BK85" s="127">
        <f>ROUND($I$85*$H$85,0)</f>
        <v>0</v>
      </c>
      <c r="BL85" s="75" t="s">
        <v>165</v>
      </c>
      <c r="BM85" s="75" t="s">
        <v>371</v>
      </c>
    </row>
    <row r="86" spans="2:47" s="6" customFormat="1" ht="38.25" customHeight="1">
      <c r="B86" s="21"/>
      <c r="D86" s="128" t="s">
        <v>133</v>
      </c>
      <c r="F86" s="129" t="s">
        <v>372</v>
      </c>
      <c r="L86" s="21"/>
      <c r="M86" s="47"/>
      <c r="T86" s="48"/>
      <c r="AT86" s="6" t="s">
        <v>133</v>
      </c>
      <c r="AU86" s="6" t="s">
        <v>82</v>
      </c>
    </row>
    <row r="87" spans="2:47" s="6" customFormat="1" ht="152.25" customHeight="1">
      <c r="B87" s="21"/>
      <c r="D87" s="134" t="s">
        <v>168</v>
      </c>
      <c r="F87" s="135" t="s">
        <v>373</v>
      </c>
      <c r="L87" s="21"/>
      <c r="M87" s="47"/>
      <c r="T87" s="48"/>
      <c r="AT87" s="6" t="s">
        <v>168</v>
      </c>
      <c r="AU87" s="6" t="s">
        <v>82</v>
      </c>
    </row>
    <row r="88" spans="2:51" s="6" customFormat="1" ht="15.75" customHeight="1">
      <c r="B88" s="136"/>
      <c r="D88" s="134" t="s">
        <v>170</v>
      </c>
      <c r="E88" s="137"/>
      <c r="F88" s="138" t="s">
        <v>374</v>
      </c>
      <c r="H88" s="139">
        <v>6.25</v>
      </c>
      <c r="L88" s="136"/>
      <c r="M88" s="140"/>
      <c r="T88" s="141"/>
      <c r="AT88" s="137" t="s">
        <v>170</v>
      </c>
      <c r="AU88" s="137" t="s">
        <v>82</v>
      </c>
      <c r="AV88" s="137" t="s">
        <v>82</v>
      </c>
      <c r="AW88" s="137" t="s">
        <v>99</v>
      </c>
      <c r="AX88" s="137" t="s">
        <v>8</v>
      </c>
      <c r="AY88" s="137" t="s">
        <v>122</v>
      </c>
    </row>
    <row r="89" spans="2:65" s="6" customFormat="1" ht="15.75" customHeight="1">
      <c r="B89" s="21"/>
      <c r="C89" s="116" t="s">
        <v>82</v>
      </c>
      <c r="D89" s="116" t="s">
        <v>126</v>
      </c>
      <c r="E89" s="117" t="s">
        <v>375</v>
      </c>
      <c r="F89" s="118" t="s">
        <v>376</v>
      </c>
      <c r="G89" s="119" t="s">
        <v>370</v>
      </c>
      <c r="H89" s="120">
        <v>508.06</v>
      </c>
      <c r="I89" s="121"/>
      <c r="J89" s="122">
        <f>ROUND($I$89*$H$89,0)</f>
        <v>0</v>
      </c>
      <c r="K89" s="118" t="s">
        <v>130</v>
      </c>
      <c r="L89" s="21"/>
      <c r="M89" s="123"/>
      <c r="N89" s="124" t="s">
        <v>45</v>
      </c>
      <c r="P89" s="125">
        <f>$O$89*$H$89</f>
        <v>0</v>
      </c>
      <c r="Q89" s="125">
        <v>0</v>
      </c>
      <c r="R89" s="125">
        <f>$Q$89*$H$89</f>
        <v>0</v>
      </c>
      <c r="S89" s="125">
        <v>0.26</v>
      </c>
      <c r="T89" s="126">
        <f>$S$89*$H$89</f>
        <v>132.09560000000002</v>
      </c>
      <c r="AR89" s="75" t="s">
        <v>165</v>
      </c>
      <c r="AT89" s="75" t="s">
        <v>126</v>
      </c>
      <c r="AU89" s="75" t="s">
        <v>82</v>
      </c>
      <c r="AY89" s="6" t="s">
        <v>122</v>
      </c>
      <c r="BE89" s="127">
        <f>IF($N$89="základní",$J$89,0)</f>
        <v>0</v>
      </c>
      <c r="BF89" s="127">
        <f>IF($N$89="snížená",$J$89,0)</f>
        <v>0</v>
      </c>
      <c r="BG89" s="127">
        <f>IF($N$89="zákl. přenesená",$J$89,0)</f>
        <v>0</v>
      </c>
      <c r="BH89" s="127">
        <f>IF($N$89="sníž. přenesená",$J$89,0)</f>
        <v>0</v>
      </c>
      <c r="BI89" s="127">
        <f>IF($N$89="nulová",$J$89,0)</f>
        <v>0</v>
      </c>
      <c r="BJ89" s="75" t="s">
        <v>8</v>
      </c>
      <c r="BK89" s="127">
        <f>ROUND($I$89*$H$89,0)</f>
        <v>0</v>
      </c>
      <c r="BL89" s="75" t="s">
        <v>165</v>
      </c>
      <c r="BM89" s="75" t="s">
        <v>377</v>
      </c>
    </row>
    <row r="90" spans="2:47" s="6" customFormat="1" ht="27" customHeight="1">
      <c r="B90" s="21"/>
      <c r="D90" s="128" t="s">
        <v>133</v>
      </c>
      <c r="F90" s="129" t="s">
        <v>378</v>
      </c>
      <c r="L90" s="21"/>
      <c r="M90" s="47"/>
      <c r="T90" s="48"/>
      <c r="AT90" s="6" t="s">
        <v>133</v>
      </c>
      <c r="AU90" s="6" t="s">
        <v>82</v>
      </c>
    </row>
    <row r="91" spans="2:47" s="6" customFormat="1" ht="152.25" customHeight="1">
      <c r="B91" s="21"/>
      <c r="D91" s="134" t="s">
        <v>168</v>
      </c>
      <c r="F91" s="135" t="s">
        <v>373</v>
      </c>
      <c r="L91" s="21"/>
      <c r="M91" s="47"/>
      <c r="T91" s="48"/>
      <c r="AT91" s="6" t="s">
        <v>168</v>
      </c>
      <c r="AU91" s="6" t="s">
        <v>82</v>
      </c>
    </row>
    <row r="92" spans="2:51" s="6" customFormat="1" ht="15.75" customHeight="1">
      <c r="B92" s="136"/>
      <c r="D92" s="134" t="s">
        <v>170</v>
      </c>
      <c r="E92" s="137"/>
      <c r="F92" s="138" t="s">
        <v>379</v>
      </c>
      <c r="H92" s="139">
        <v>508.06</v>
      </c>
      <c r="L92" s="136"/>
      <c r="M92" s="140"/>
      <c r="T92" s="141"/>
      <c r="AT92" s="137" t="s">
        <v>170</v>
      </c>
      <c r="AU92" s="137" t="s">
        <v>82</v>
      </c>
      <c r="AV92" s="137" t="s">
        <v>82</v>
      </c>
      <c r="AW92" s="137" t="s">
        <v>99</v>
      </c>
      <c r="AX92" s="137" t="s">
        <v>8</v>
      </c>
      <c r="AY92" s="137" t="s">
        <v>122</v>
      </c>
    </row>
    <row r="93" spans="2:65" s="6" customFormat="1" ht="15.75" customHeight="1">
      <c r="B93" s="21"/>
      <c r="C93" s="116" t="s">
        <v>125</v>
      </c>
      <c r="D93" s="116" t="s">
        <v>126</v>
      </c>
      <c r="E93" s="117" t="s">
        <v>380</v>
      </c>
      <c r="F93" s="118" t="s">
        <v>381</v>
      </c>
      <c r="G93" s="119" t="s">
        <v>370</v>
      </c>
      <c r="H93" s="120">
        <v>12.2</v>
      </c>
      <c r="I93" s="121"/>
      <c r="J93" s="122">
        <f>ROUND($I$93*$H$93,0)</f>
        <v>0</v>
      </c>
      <c r="K93" s="118" t="s">
        <v>130</v>
      </c>
      <c r="L93" s="21"/>
      <c r="M93" s="123"/>
      <c r="N93" s="124" t="s">
        <v>45</v>
      </c>
      <c r="P93" s="125">
        <f>$O$93*$H$93</f>
        <v>0</v>
      </c>
      <c r="Q93" s="125">
        <v>0</v>
      </c>
      <c r="R93" s="125">
        <f>$Q$93*$H$93</f>
        <v>0</v>
      </c>
      <c r="S93" s="125">
        <v>0.225</v>
      </c>
      <c r="T93" s="126">
        <f>$S$93*$H$93</f>
        <v>2.745</v>
      </c>
      <c r="AR93" s="75" t="s">
        <v>165</v>
      </c>
      <c r="AT93" s="75" t="s">
        <v>126</v>
      </c>
      <c r="AU93" s="75" t="s">
        <v>82</v>
      </c>
      <c r="AY93" s="6" t="s">
        <v>122</v>
      </c>
      <c r="BE93" s="127">
        <f>IF($N$93="základní",$J$93,0)</f>
        <v>0</v>
      </c>
      <c r="BF93" s="127">
        <f>IF($N$93="snížená",$J$93,0)</f>
        <v>0</v>
      </c>
      <c r="BG93" s="127">
        <f>IF($N$93="zákl. přenesená",$J$93,0)</f>
        <v>0</v>
      </c>
      <c r="BH93" s="127">
        <f>IF($N$93="sníž. přenesená",$J$93,0)</f>
        <v>0</v>
      </c>
      <c r="BI93" s="127">
        <f>IF($N$93="nulová",$J$93,0)</f>
        <v>0</v>
      </c>
      <c r="BJ93" s="75" t="s">
        <v>8</v>
      </c>
      <c r="BK93" s="127">
        <f>ROUND($I$93*$H$93,0)</f>
        <v>0</v>
      </c>
      <c r="BL93" s="75" t="s">
        <v>165</v>
      </c>
      <c r="BM93" s="75" t="s">
        <v>382</v>
      </c>
    </row>
    <row r="94" spans="2:47" s="6" customFormat="1" ht="27" customHeight="1">
      <c r="B94" s="21"/>
      <c r="D94" s="128" t="s">
        <v>133</v>
      </c>
      <c r="F94" s="129" t="s">
        <v>383</v>
      </c>
      <c r="L94" s="21"/>
      <c r="M94" s="47"/>
      <c r="T94" s="48"/>
      <c r="AT94" s="6" t="s">
        <v>133</v>
      </c>
      <c r="AU94" s="6" t="s">
        <v>82</v>
      </c>
    </row>
    <row r="95" spans="2:47" s="6" customFormat="1" ht="219.75" customHeight="1">
      <c r="B95" s="21"/>
      <c r="D95" s="134" t="s">
        <v>168</v>
      </c>
      <c r="F95" s="135" t="s">
        <v>384</v>
      </c>
      <c r="L95" s="21"/>
      <c r="M95" s="47"/>
      <c r="T95" s="48"/>
      <c r="AT95" s="6" t="s">
        <v>168</v>
      </c>
      <c r="AU95" s="6" t="s">
        <v>82</v>
      </c>
    </row>
    <row r="96" spans="2:51" s="6" customFormat="1" ht="15.75" customHeight="1">
      <c r="B96" s="136"/>
      <c r="D96" s="134" t="s">
        <v>170</v>
      </c>
      <c r="E96" s="137"/>
      <c r="F96" s="138" t="s">
        <v>385</v>
      </c>
      <c r="H96" s="139">
        <v>12.2</v>
      </c>
      <c r="L96" s="136"/>
      <c r="M96" s="140"/>
      <c r="T96" s="141"/>
      <c r="AT96" s="137" t="s">
        <v>170</v>
      </c>
      <c r="AU96" s="137" t="s">
        <v>82</v>
      </c>
      <c r="AV96" s="137" t="s">
        <v>82</v>
      </c>
      <c r="AW96" s="137" t="s">
        <v>99</v>
      </c>
      <c r="AX96" s="137" t="s">
        <v>8</v>
      </c>
      <c r="AY96" s="137" t="s">
        <v>122</v>
      </c>
    </row>
    <row r="97" spans="2:65" s="6" customFormat="1" ht="15.75" customHeight="1">
      <c r="B97" s="21"/>
      <c r="C97" s="116" t="s">
        <v>165</v>
      </c>
      <c r="D97" s="116" t="s">
        <v>126</v>
      </c>
      <c r="E97" s="117" t="s">
        <v>386</v>
      </c>
      <c r="F97" s="118" t="s">
        <v>387</v>
      </c>
      <c r="G97" s="119" t="s">
        <v>370</v>
      </c>
      <c r="H97" s="120">
        <v>12.2</v>
      </c>
      <c r="I97" s="121"/>
      <c r="J97" s="122">
        <f>ROUND($I$97*$H$97,0)</f>
        <v>0</v>
      </c>
      <c r="K97" s="118" t="s">
        <v>130</v>
      </c>
      <c r="L97" s="21"/>
      <c r="M97" s="123"/>
      <c r="N97" s="124" t="s">
        <v>45</v>
      </c>
      <c r="P97" s="125">
        <f>$O$97*$H$97</f>
        <v>0</v>
      </c>
      <c r="Q97" s="125">
        <v>0</v>
      </c>
      <c r="R97" s="125">
        <f>$Q$97*$H$97</f>
        <v>0</v>
      </c>
      <c r="S97" s="125">
        <v>0.181</v>
      </c>
      <c r="T97" s="126">
        <f>$S$97*$H$97</f>
        <v>2.2081999999999997</v>
      </c>
      <c r="AR97" s="75" t="s">
        <v>165</v>
      </c>
      <c r="AT97" s="75" t="s">
        <v>126</v>
      </c>
      <c r="AU97" s="75" t="s">
        <v>82</v>
      </c>
      <c r="AY97" s="6" t="s">
        <v>122</v>
      </c>
      <c r="BE97" s="127">
        <f>IF($N$97="základní",$J$97,0)</f>
        <v>0</v>
      </c>
      <c r="BF97" s="127">
        <f>IF($N$97="snížená",$J$97,0)</f>
        <v>0</v>
      </c>
      <c r="BG97" s="127">
        <f>IF($N$97="zákl. přenesená",$J$97,0)</f>
        <v>0</v>
      </c>
      <c r="BH97" s="127">
        <f>IF($N$97="sníž. přenesená",$J$97,0)</f>
        <v>0</v>
      </c>
      <c r="BI97" s="127">
        <f>IF($N$97="nulová",$J$97,0)</f>
        <v>0</v>
      </c>
      <c r="BJ97" s="75" t="s">
        <v>8</v>
      </c>
      <c r="BK97" s="127">
        <f>ROUND($I$97*$H$97,0)</f>
        <v>0</v>
      </c>
      <c r="BL97" s="75" t="s">
        <v>165</v>
      </c>
      <c r="BM97" s="75" t="s">
        <v>388</v>
      </c>
    </row>
    <row r="98" spans="2:47" s="6" customFormat="1" ht="27" customHeight="1">
      <c r="B98" s="21"/>
      <c r="D98" s="128" t="s">
        <v>133</v>
      </c>
      <c r="F98" s="129" t="s">
        <v>389</v>
      </c>
      <c r="L98" s="21"/>
      <c r="M98" s="47"/>
      <c r="T98" s="48"/>
      <c r="AT98" s="6" t="s">
        <v>133</v>
      </c>
      <c r="AU98" s="6" t="s">
        <v>82</v>
      </c>
    </row>
    <row r="99" spans="2:47" s="6" customFormat="1" ht="219.75" customHeight="1">
      <c r="B99" s="21"/>
      <c r="D99" s="134" t="s">
        <v>168</v>
      </c>
      <c r="F99" s="135" t="s">
        <v>384</v>
      </c>
      <c r="L99" s="21"/>
      <c r="M99" s="47"/>
      <c r="T99" s="48"/>
      <c r="AT99" s="6" t="s">
        <v>168</v>
      </c>
      <c r="AU99" s="6" t="s">
        <v>82</v>
      </c>
    </row>
    <row r="100" spans="2:51" s="6" customFormat="1" ht="15.75" customHeight="1">
      <c r="B100" s="136"/>
      <c r="D100" s="134" t="s">
        <v>170</v>
      </c>
      <c r="E100" s="137"/>
      <c r="F100" s="138" t="s">
        <v>385</v>
      </c>
      <c r="H100" s="139">
        <v>12.2</v>
      </c>
      <c r="L100" s="136"/>
      <c r="M100" s="140"/>
      <c r="T100" s="141"/>
      <c r="AT100" s="137" t="s">
        <v>170</v>
      </c>
      <c r="AU100" s="137" t="s">
        <v>82</v>
      </c>
      <c r="AV100" s="137" t="s">
        <v>82</v>
      </c>
      <c r="AW100" s="137" t="s">
        <v>99</v>
      </c>
      <c r="AX100" s="137" t="s">
        <v>8</v>
      </c>
      <c r="AY100" s="137" t="s">
        <v>122</v>
      </c>
    </row>
    <row r="101" spans="2:65" s="6" customFormat="1" ht="15.75" customHeight="1">
      <c r="B101" s="21"/>
      <c r="C101" s="116" t="s">
        <v>121</v>
      </c>
      <c r="D101" s="116" t="s">
        <v>126</v>
      </c>
      <c r="E101" s="117" t="s">
        <v>390</v>
      </c>
      <c r="F101" s="118" t="s">
        <v>391</v>
      </c>
      <c r="G101" s="119" t="s">
        <v>370</v>
      </c>
      <c r="H101" s="120">
        <v>130.17</v>
      </c>
      <c r="I101" s="121"/>
      <c r="J101" s="122">
        <f>ROUND($I$101*$H$101,0)</f>
        <v>0</v>
      </c>
      <c r="K101" s="118" t="s">
        <v>130</v>
      </c>
      <c r="L101" s="21"/>
      <c r="M101" s="123"/>
      <c r="N101" s="124" t="s">
        <v>45</v>
      </c>
      <c r="P101" s="125">
        <f>$O$101*$H$101</f>
        <v>0</v>
      </c>
      <c r="Q101" s="125">
        <v>0</v>
      </c>
      <c r="R101" s="125">
        <f>$Q$101*$H$101</f>
        <v>0</v>
      </c>
      <c r="S101" s="125">
        <v>0.24</v>
      </c>
      <c r="T101" s="126">
        <f>$S$101*$H$101</f>
        <v>31.240799999999997</v>
      </c>
      <c r="AR101" s="75" t="s">
        <v>165</v>
      </c>
      <c r="AT101" s="75" t="s">
        <v>126</v>
      </c>
      <c r="AU101" s="75" t="s">
        <v>82</v>
      </c>
      <c r="AY101" s="6" t="s">
        <v>122</v>
      </c>
      <c r="BE101" s="127">
        <f>IF($N$101="základní",$J$101,0)</f>
        <v>0</v>
      </c>
      <c r="BF101" s="127">
        <f>IF($N$101="snížená",$J$101,0)</f>
        <v>0</v>
      </c>
      <c r="BG101" s="127">
        <f>IF($N$101="zákl. přenesená",$J$101,0)</f>
        <v>0</v>
      </c>
      <c r="BH101" s="127">
        <f>IF($N$101="sníž. přenesená",$J$101,0)</f>
        <v>0</v>
      </c>
      <c r="BI101" s="127">
        <f>IF($N$101="nulová",$J$101,0)</f>
        <v>0</v>
      </c>
      <c r="BJ101" s="75" t="s">
        <v>8</v>
      </c>
      <c r="BK101" s="127">
        <f>ROUND($I$101*$H$101,0)</f>
        <v>0</v>
      </c>
      <c r="BL101" s="75" t="s">
        <v>165</v>
      </c>
      <c r="BM101" s="75" t="s">
        <v>392</v>
      </c>
    </row>
    <row r="102" spans="2:47" s="6" customFormat="1" ht="27" customHeight="1">
      <c r="B102" s="21"/>
      <c r="D102" s="128" t="s">
        <v>133</v>
      </c>
      <c r="F102" s="129" t="s">
        <v>393</v>
      </c>
      <c r="L102" s="21"/>
      <c r="M102" s="47"/>
      <c r="T102" s="48"/>
      <c r="AT102" s="6" t="s">
        <v>133</v>
      </c>
      <c r="AU102" s="6" t="s">
        <v>82</v>
      </c>
    </row>
    <row r="103" spans="2:47" s="6" customFormat="1" ht="219.75" customHeight="1">
      <c r="B103" s="21"/>
      <c r="D103" s="134" t="s">
        <v>168</v>
      </c>
      <c r="F103" s="135" t="s">
        <v>384</v>
      </c>
      <c r="L103" s="21"/>
      <c r="M103" s="47"/>
      <c r="T103" s="48"/>
      <c r="AT103" s="6" t="s">
        <v>168</v>
      </c>
      <c r="AU103" s="6" t="s">
        <v>82</v>
      </c>
    </row>
    <row r="104" spans="2:51" s="6" customFormat="1" ht="15.75" customHeight="1">
      <c r="B104" s="136"/>
      <c r="D104" s="134" t="s">
        <v>170</v>
      </c>
      <c r="E104" s="137"/>
      <c r="F104" s="138" t="s">
        <v>394</v>
      </c>
      <c r="H104" s="139">
        <v>117.97</v>
      </c>
      <c r="L104" s="136"/>
      <c r="M104" s="140"/>
      <c r="T104" s="141"/>
      <c r="AT104" s="137" t="s">
        <v>170</v>
      </c>
      <c r="AU104" s="137" t="s">
        <v>82</v>
      </c>
      <c r="AV104" s="137" t="s">
        <v>82</v>
      </c>
      <c r="AW104" s="137" t="s">
        <v>99</v>
      </c>
      <c r="AX104" s="137" t="s">
        <v>74</v>
      </c>
      <c r="AY104" s="137" t="s">
        <v>122</v>
      </c>
    </row>
    <row r="105" spans="2:51" s="6" customFormat="1" ht="15.75" customHeight="1">
      <c r="B105" s="136"/>
      <c r="D105" s="134" t="s">
        <v>170</v>
      </c>
      <c r="E105" s="137"/>
      <c r="F105" s="138" t="s">
        <v>385</v>
      </c>
      <c r="H105" s="139">
        <v>12.2</v>
      </c>
      <c r="L105" s="136"/>
      <c r="M105" s="140"/>
      <c r="T105" s="141"/>
      <c r="AT105" s="137" t="s">
        <v>170</v>
      </c>
      <c r="AU105" s="137" t="s">
        <v>82</v>
      </c>
      <c r="AV105" s="137" t="s">
        <v>82</v>
      </c>
      <c r="AW105" s="137" t="s">
        <v>99</v>
      </c>
      <c r="AX105" s="137" t="s">
        <v>74</v>
      </c>
      <c r="AY105" s="137" t="s">
        <v>122</v>
      </c>
    </row>
    <row r="106" spans="2:51" s="6" customFormat="1" ht="15.75" customHeight="1">
      <c r="B106" s="142"/>
      <c r="D106" s="134" t="s">
        <v>170</v>
      </c>
      <c r="E106" s="143"/>
      <c r="F106" s="144" t="s">
        <v>173</v>
      </c>
      <c r="H106" s="145">
        <v>130.17</v>
      </c>
      <c r="L106" s="142"/>
      <c r="M106" s="146"/>
      <c r="T106" s="147"/>
      <c r="AT106" s="143" t="s">
        <v>170</v>
      </c>
      <c r="AU106" s="143" t="s">
        <v>82</v>
      </c>
      <c r="AV106" s="143" t="s">
        <v>165</v>
      </c>
      <c r="AW106" s="143" t="s">
        <v>99</v>
      </c>
      <c r="AX106" s="143" t="s">
        <v>8</v>
      </c>
      <c r="AY106" s="143" t="s">
        <v>122</v>
      </c>
    </row>
    <row r="107" spans="2:65" s="6" customFormat="1" ht="15.75" customHeight="1">
      <c r="B107" s="21"/>
      <c r="C107" s="116" t="s">
        <v>200</v>
      </c>
      <c r="D107" s="116" t="s">
        <v>126</v>
      </c>
      <c r="E107" s="117" t="s">
        <v>395</v>
      </c>
      <c r="F107" s="118" t="s">
        <v>396</v>
      </c>
      <c r="G107" s="119" t="s">
        <v>164</v>
      </c>
      <c r="H107" s="120">
        <v>2.5</v>
      </c>
      <c r="I107" s="121"/>
      <c r="J107" s="122">
        <f>ROUND($I$107*$H$107,0)</f>
        <v>0</v>
      </c>
      <c r="K107" s="118" t="s">
        <v>130</v>
      </c>
      <c r="L107" s="21"/>
      <c r="M107" s="123"/>
      <c r="N107" s="124" t="s">
        <v>45</v>
      </c>
      <c r="P107" s="125">
        <f>$O$107*$H$107</f>
        <v>0</v>
      </c>
      <c r="Q107" s="125">
        <v>0</v>
      </c>
      <c r="R107" s="125">
        <f>$Q$107*$H$107</f>
        <v>0</v>
      </c>
      <c r="S107" s="125">
        <v>0.23</v>
      </c>
      <c r="T107" s="126">
        <f>$S$107*$H$107</f>
        <v>0.5750000000000001</v>
      </c>
      <c r="AR107" s="75" t="s">
        <v>165</v>
      </c>
      <c r="AT107" s="75" t="s">
        <v>126</v>
      </c>
      <c r="AU107" s="75" t="s">
        <v>82</v>
      </c>
      <c r="AY107" s="6" t="s">
        <v>122</v>
      </c>
      <c r="BE107" s="127">
        <f>IF($N$107="základní",$J$107,0)</f>
        <v>0</v>
      </c>
      <c r="BF107" s="127">
        <f>IF($N$107="snížená",$J$107,0)</f>
        <v>0</v>
      </c>
      <c r="BG107" s="127">
        <f>IF($N$107="zákl. přenesená",$J$107,0)</f>
        <v>0</v>
      </c>
      <c r="BH107" s="127">
        <f>IF($N$107="sníž. přenesená",$J$107,0)</f>
        <v>0</v>
      </c>
      <c r="BI107" s="127">
        <f>IF($N$107="nulová",$J$107,0)</f>
        <v>0</v>
      </c>
      <c r="BJ107" s="75" t="s">
        <v>8</v>
      </c>
      <c r="BK107" s="127">
        <f>ROUND($I$107*$H$107,0)</f>
        <v>0</v>
      </c>
      <c r="BL107" s="75" t="s">
        <v>165</v>
      </c>
      <c r="BM107" s="75" t="s">
        <v>397</v>
      </c>
    </row>
    <row r="108" spans="2:47" s="6" customFormat="1" ht="27" customHeight="1">
      <c r="B108" s="21"/>
      <c r="D108" s="128" t="s">
        <v>133</v>
      </c>
      <c r="F108" s="129" t="s">
        <v>398</v>
      </c>
      <c r="L108" s="21"/>
      <c r="M108" s="47"/>
      <c r="T108" s="48"/>
      <c r="AT108" s="6" t="s">
        <v>133</v>
      </c>
      <c r="AU108" s="6" t="s">
        <v>82</v>
      </c>
    </row>
    <row r="109" spans="2:47" s="6" customFormat="1" ht="138.75" customHeight="1">
      <c r="B109" s="21"/>
      <c r="D109" s="134" t="s">
        <v>168</v>
      </c>
      <c r="F109" s="135" t="s">
        <v>399</v>
      </c>
      <c r="L109" s="21"/>
      <c r="M109" s="47"/>
      <c r="T109" s="48"/>
      <c r="AT109" s="6" t="s">
        <v>168</v>
      </c>
      <c r="AU109" s="6" t="s">
        <v>82</v>
      </c>
    </row>
    <row r="110" spans="2:65" s="6" customFormat="1" ht="15.75" customHeight="1">
      <c r="B110" s="21"/>
      <c r="C110" s="116" t="s">
        <v>205</v>
      </c>
      <c r="D110" s="116" t="s">
        <v>126</v>
      </c>
      <c r="E110" s="117" t="s">
        <v>400</v>
      </c>
      <c r="F110" s="118" t="s">
        <v>401</v>
      </c>
      <c r="G110" s="119" t="s">
        <v>164</v>
      </c>
      <c r="H110" s="120">
        <v>316.5</v>
      </c>
      <c r="I110" s="121"/>
      <c r="J110" s="122">
        <f>ROUND($I$110*$H$110,0)</f>
        <v>0</v>
      </c>
      <c r="K110" s="118" t="s">
        <v>130</v>
      </c>
      <c r="L110" s="21"/>
      <c r="M110" s="123"/>
      <c r="N110" s="124" t="s">
        <v>45</v>
      </c>
      <c r="P110" s="125">
        <f>$O$110*$H$110</f>
        <v>0</v>
      </c>
      <c r="Q110" s="125">
        <v>0</v>
      </c>
      <c r="R110" s="125">
        <f>$Q$110*$H$110</f>
        <v>0</v>
      </c>
      <c r="S110" s="125">
        <v>0.29</v>
      </c>
      <c r="T110" s="126">
        <f>$S$110*$H$110</f>
        <v>91.785</v>
      </c>
      <c r="AR110" s="75" t="s">
        <v>165</v>
      </c>
      <c r="AT110" s="75" t="s">
        <v>126</v>
      </c>
      <c r="AU110" s="75" t="s">
        <v>82</v>
      </c>
      <c r="AY110" s="6" t="s">
        <v>122</v>
      </c>
      <c r="BE110" s="127">
        <f>IF($N$110="základní",$J$110,0)</f>
        <v>0</v>
      </c>
      <c r="BF110" s="127">
        <f>IF($N$110="snížená",$J$110,0)</f>
        <v>0</v>
      </c>
      <c r="BG110" s="127">
        <f>IF($N$110="zákl. přenesená",$J$110,0)</f>
        <v>0</v>
      </c>
      <c r="BH110" s="127">
        <f>IF($N$110="sníž. přenesená",$J$110,0)</f>
        <v>0</v>
      </c>
      <c r="BI110" s="127">
        <f>IF($N$110="nulová",$J$110,0)</f>
        <v>0</v>
      </c>
      <c r="BJ110" s="75" t="s">
        <v>8</v>
      </c>
      <c r="BK110" s="127">
        <f>ROUND($I$110*$H$110,0)</f>
        <v>0</v>
      </c>
      <c r="BL110" s="75" t="s">
        <v>165</v>
      </c>
      <c r="BM110" s="75" t="s">
        <v>402</v>
      </c>
    </row>
    <row r="111" spans="2:47" s="6" customFormat="1" ht="27" customHeight="1">
      <c r="B111" s="21"/>
      <c r="D111" s="128" t="s">
        <v>133</v>
      </c>
      <c r="F111" s="129" t="s">
        <v>403</v>
      </c>
      <c r="L111" s="21"/>
      <c r="M111" s="47"/>
      <c r="T111" s="48"/>
      <c r="AT111" s="6" t="s">
        <v>133</v>
      </c>
      <c r="AU111" s="6" t="s">
        <v>82</v>
      </c>
    </row>
    <row r="112" spans="2:47" s="6" customFormat="1" ht="138.75" customHeight="1">
      <c r="B112" s="21"/>
      <c r="D112" s="134" t="s">
        <v>168</v>
      </c>
      <c r="F112" s="135" t="s">
        <v>399</v>
      </c>
      <c r="L112" s="21"/>
      <c r="M112" s="47"/>
      <c r="T112" s="48"/>
      <c r="AT112" s="6" t="s">
        <v>168</v>
      </c>
      <c r="AU112" s="6" t="s">
        <v>82</v>
      </c>
    </row>
    <row r="113" spans="2:51" s="6" customFormat="1" ht="15.75" customHeight="1">
      <c r="B113" s="136"/>
      <c r="D113" s="134" t="s">
        <v>170</v>
      </c>
      <c r="E113" s="137"/>
      <c r="F113" s="138" t="s">
        <v>404</v>
      </c>
      <c r="H113" s="139">
        <v>316.5</v>
      </c>
      <c r="L113" s="136"/>
      <c r="M113" s="140"/>
      <c r="T113" s="141"/>
      <c r="AT113" s="137" t="s">
        <v>170</v>
      </c>
      <c r="AU113" s="137" t="s">
        <v>82</v>
      </c>
      <c r="AV113" s="137" t="s">
        <v>82</v>
      </c>
      <c r="AW113" s="137" t="s">
        <v>99</v>
      </c>
      <c r="AX113" s="137" t="s">
        <v>8</v>
      </c>
      <c r="AY113" s="137" t="s">
        <v>122</v>
      </c>
    </row>
    <row r="114" spans="2:65" s="6" customFormat="1" ht="15.75" customHeight="1">
      <c r="B114" s="21"/>
      <c r="C114" s="116" t="s">
        <v>214</v>
      </c>
      <c r="D114" s="116" t="s">
        <v>126</v>
      </c>
      <c r="E114" s="117" t="s">
        <v>405</v>
      </c>
      <c r="F114" s="118" t="s">
        <v>406</v>
      </c>
      <c r="G114" s="119" t="s">
        <v>370</v>
      </c>
      <c r="H114" s="120">
        <v>526.51</v>
      </c>
      <c r="I114" s="121"/>
      <c r="J114" s="122">
        <f>ROUND($I$114*$H$114,0)</f>
        <v>0</v>
      </c>
      <c r="K114" s="118" t="s">
        <v>130</v>
      </c>
      <c r="L114" s="21"/>
      <c r="M114" s="123"/>
      <c r="N114" s="124" t="s">
        <v>45</v>
      </c>
      <c r="P114" s="125">
        <f>$O$114*$H$114</f>
        <v>0</v>
      </c>
      <c r="Q114" s="125">
        <v>0</v>
      </c>
      <c r="R114" s="125">
        <f>$Q$114*$H$114</f>
        <v>0</v>
      </c>
      <c r="S114" s="125">
        <v>0</v>
      </c>
      <c r="T114" s="126">
        <f>$S$114*$H$114</f>
        <v>0</v>
      </c>
      <c r="AR114" s="75" t="s">
        <v>165</v>
      </c>
      <c r="AT114" s="75" t="s">
        <v>126</v>
      </c>
      <c r="AU114" s="75" t="s">
        <v>82</v>
      </c>
      <c r="AY114" s="6" t="s">
        <v>122</v>
      </c>
      <c r="BE114" s="127">
        <f>IF($N$114="základní",$J$114,0)</f>
        <v>0</v>
      </c>
      <c r="BF114" s="127">
        <f>IF($N$114="snížená",$J$114,0)</f>
        <v>0</v>
      </c>
      <c r="BG114" s="127">
        <f>IF($N$114="zákl. přenesená",$J$114,0)</f>
        <v>0</v>
      </c>
      <c r="BH114" s="127">
        <f>IF($N$114="sníž. přenesená",$J$114,0)</f>
        <v>0</v>
      </c>
      <c r="BI114" s="127">
        <f>IF($N$114="nulová",$J$114,0)</f>
        <v>0</v>
      </c>
      <c r="BJ114" s="75" t="s">
        <v>8</v>
      </c>
      <c r="BK114" s="127">
        <f>ROUND($I$114*$H$114,0)</f>
        <v>0</v>
      </c>
      <c r="BL114" s="75" t="s">
        <v>165</v>
      </c>
      <c r="BM114" s="75" t="s">
        <v>407</v>
      </c>
    </row>
    <row r="115" spans="2:47" s="6" customFormat="1" ht="16.5" customHeight="1">
      <c r="B115" s="21"/>
      <c r="D115" s="128" t="s">
        <v>133</v>
      </c>
      <c r="F115" s="129" t="s">
        <v>408</v>
      </c>
      <c r="L115" s="21"/>
      <c r="M115" s="47"/>
      <c r="T115" s="48"/>
      <c r="AT115" s="6" t="s">
        <v>133</v>
      </c>
      <c r="AU115" s="6" t="s">
        <v>82</v>
      </c>
    </row>
    <row r="116" spans="2:47" s="6" customFormat="1" ht="138.75" customHeight="1">
      <c r="B116" s="21"/>
      <c r="D116" s="134" t="s">
        <v>168</v>
      </c>
      <c r="F116" s="135" t="s">
        <v>409</v>
      </c>
      <c r="L116" s="21"/>
      <c r="M116" s="47"/>
      <c r="T116" s="48"/>
      <c r="AT116" s="6" t="s">
        <v>168</v>
      </c>
      <c r="AU116" s="6" t="s">
        <v>82</v>
      </c>
    </row>
    <row r="117" spans="2:51" s="6" customFormat="1" ht="15.75" customHeight="1">
      <c r="B117" s="136"/>
      <c r="D117" s="134" t="s">
        <v>170</v>
      </c>
      <c r="E117" s="137"/>
      <c r="F117" s="138" t="s">
        <v>410</v>
      </c>
      <c r="H117" s="139">
        <v>526.51</v>
      </c>
      <c r="L117" s="136"/>
      <c r="M117" s="140"/>
      <c r="T117" s="141"/>
      <c r="AT117" s="137" t="s">
        <v>170</v>
      </c>
      <c r="AU117" s="137" t="s">
        <v>82</v>
      </c>
      <c r="AV117" s="137" t="s">
        <v>82</v>
      </c>
      <c r="AW117" s="137" t="s">
        <v>99</v>
      </c>
      <c r="AX117" s="137" t="s">
        <v>8</v>
      </c>
      <c r="AY117" s="137" t="s">
        <v>122</v>
      </c>
    </row>
    <row r="118" spans="2:63" s="105" customFormat="1" ht="30.75" customHeight="1">
      <c r="B118" s="106"/>
      <c r="D118" s="107" t="s">
        <v>73</v>
      </c>
      <c r="E118" s="114" t="s">
        <v>121</v>
      </c>
      <c r="F118" s="114" t="s">
        <v>411</v>
      </c>
      <c r="J118" s="115">
        <f>$BK$118</f>
        <v>0</v>
      </c>
      <c r="L118" s="106"/>
      <c r="M118" s="110"/>
      <c r="P118" s="111">
        <f>SUM($P$119:$P$186)</f>
        <v>0</v>
      </c>
      <c r="R118" s="111">
        <f>SUM($R$119:$R$186)</f>
        <v>112.81377780000001</v>
      </c>
      <c r="T118" s="112">
        <f>SUM($T$119:$T$186)</f>
        <v>0</v>
      </c>
      <c r="AR118" s="107" t="s">
        <v>8</v>
      </c>
      <c r="AT118" s="107" t="s">
        <v>73</v>
      </c>
      <c r="AU118" s="107" t="s">
        <v>8</v>
      </c>
      <c r="AY118" s="107" t="s">
        <v>122</v>
      </c>
      <c r="BK118" s="113">
        <f>SUM($BK$119:$BK$186)</f>
        <v>0</v>
      </c>
    </row>
    <row r="119" spans="2:65" s="6" customFormat="1" ht="15.75" customHeight="1">
      <c r="B119" s="21"/>
      <c r="C119" s="116" t="s">
        <v>219</v>
      </c>
      <c r="D119" s="116" t="s">
        <v>126</v>
      </c>
      <c r="E119" s="117" t="s">
        <v>412</v>
      </c>
      <c r="F119" s="118" t="s">
        <v>413</v>
      </c>
      <c r="G119" s="119" t="s">
        <v>370</v>
      </c>
      <c r="H119" s="120">
        <v>100.26</v>
      </c>
      <c r="I119" s="121"/>
      <c r="J119" s="122">
        <f>ROUND($I$119*$H$119,0)</f>
        <v>0</v>
      </c>
      <c r="K119" s="118" t="s">
        <v>130</v>
      </c>
      <c r="L119" s="21"/>
      <c r="M119" s="123"/>
      <c r="N119" s="124" t="s">
        <v>45</v>
      </c>
      <c r="P119" s="125">
        <f>$O$119*$H$119</f>
        <v>0</v>
      </c>
      <c r="Q119" s="125">
        <v>0</v>
      </c>
      <c r="R119" s="125">
        <f>$Q$119*$H$119</f>
        <v>0</v>
      </c>
      <c r="S119" s="125">
        <v>0</v>
      </c>
      <c r="T119" s="126">
        <f>$S$119*$H$119</f>
        <v>0</v>
      </c>
      <c r="AR119" s="75" t="s">
        <v>165</v>
      </c>
      <c r="AT119" s="75" t="s">
        <v>126</v>
      </c>
      <c r="AU119" s="75" t="s">
        <v>82</v>
      </c>
      <c r="AY119" s="6" t="s">
        <v>122</v>
      </c>
      <c r="BE119" s="127">
        <f>IF($N$119="základní",$J$119,0)</f>
        <v>0</v>
      </c>
      <c r="BF119" s="127">
        <f>IF($N$119="snížená",$J$119,0)</f>
        <v>0</v>
      </c>
      <c r="BG119" s="127">
        <f>IF($N$119="zákl. přenesená",$J$119,0)</f>
        <v>0</v>
      </c>
      <c r="BH119" s="127">
        <f>IF($N$119="sníž. přenesená",$J$119,0)</f>
        <v>0</v>
      </c>
      <c r="BI119" s="127">
        <f>IF($N$119="nulová",$J$119,0)</f>
        <v>0</v>
      </c>
      <c r="BJ119" s="75" t="s">
        <v>8</v>
      </c>
      <c r="BK119" s="127">
        <f>ROUND($I$119*$H$119,0)</f>
        <v>0</v>
      </c>
      <c r="BL119" s="75" t="s">
        <v>165</v>
      </c>
      <c r="BM119" s="75" t="s">
        <v>414</v>
      </c>
    </row>
    <row r="120" spans="2:47" s="6" customFormat="1" ht="16.5" customHeight="1">
      <c r="B120" s="21"/>
      <c r="D120" s="128" t="s">
        <v>133</v>
      </c>
      <c r="F120" s="129" t="s">
        <v>415</v>
      </c>
      <c r="L120" s="21"/>
      <c r="M120" s="47"/>
      <c r="T120" s="48"/>
      <c r="AT120" s="6" t="s">
        <v>133</v>
      </c>
      <c r="AU120" s="6" t="s">
        <v>82</v>
      </c>
    </row>
    <row r="121" spans="2:51" s="6" customFormat="1" ht="15.75" customHeight="1">
      <c r="B121" s="136"/>
      <c r="D121" s="134" t="s">
        <v>170</v>
      </c>
      <c r="E121" s="137"/>
      <c r="F121" s="138" t="s">
        <v>416</v>
      </c>
      <c r="H121" s="139">
        <v>81.81</v>
      </c>
      <c r="L121" s="136"/>
      <c r="M121" s="140"/>
      <c r="T121" s="141"/>
      <c r="AT121" s="137" t="s">
        <v>170</v>
      </c>
      <c r="AU121" s="137" t="s">
        <v>82</v>
      </c>
      <c r="AV121" s="137" t="s">
        <v>82</v>
      </c>
      <c r="AW121" s="137" t="s">
        <v>99</v>
      </c>
      <c r="AX121" s="137" t="s">
        <v>74</v>
      </c>
      <c r="AY121" s="137" t="s">
        <v>122</v>
      </c>
    </row>
    <row r="122" spans="2:51" s="6" customFormat="1" ht="15.75" customHeight="1">
      <c r="B122" s="136"/>
      <c r="D122" s="134" t="s">
        <v>170</v>
      </c>
      <c r="E122" s="137"/>
      <c r="F122" s="138" t="s">
        <v>417</v>
      </c>
      <c r="H122" s="139">
        <v>6.25</v>
      </c>
      <c r="L122" s="136"/>
      <c r="M122" s="140"/>
      <c r="T122" s="141"/>
      <c r="AT122" s="137" t="s">
        <v>170</v>
      </c>
      <c r="AU122" s="137" t="s">
        <v>82</v>
      </c>
      <c r="AV122" s="137" t="s">
        <v>82</v>
      </c>
      <c r="AW122" s="137" t="s">
        <v>99</v>
      </c>
      <c r="AX122" s="137" t="s">
        <v>74</v>
      </c>
      <c r="AY122" s="137" t="s">
        <v>122</v>
      </c>
    </row>
    <row r="123" spans="2:51" s="6" customFormat="1" ht="15.75" customHeight="1">
      <c r="B123" s="136"/>
      <c r="D123" s="134" t="s">
        <v>170</v>
      </c>
      <c r="E123" s="137"/>
      <c r="F123" s="138" t="s">
        <v>418</v>
      </c>
      <c r="H123" s="139">
        <v>12.2</v>
      </c>
      <c r="L123" s="136"/>
      <c r="M123" s="140"/>
      <c r="T123" s="141"/>
      <c r="AT123" s="137" t="s">
        <v>170</v>
      </c>
      <c r="AU123" s="137" t="s">
        <v>82</v>
      </c>
      <c r="AV123" s="137" t="s">
        <v>82</v>
      </c>
      <c r="AW123" s="137" t="s">
        <v>99</v>
      </c>
      <c r="AX123" s="137" t="s">
        <v>74</v>
      </c>
      <c r="AY123" s="137" t="s">
        <v>122</v>
      </c>
    </row>
    <row r="124" spans="2:51" s="6" customFormat="1" ht="15.75" customHeight="1">
      <c r="B124" s="142"/>
      <c r="D124" s="134" t="s">
        <v>170</v>
      </c>
      <c r="E124" s="143"/>
      <c r="F124" s="144" t="s">
        <v>173</v>
      </c>
      <c r="H124" s="145">
        <v>100.26</v>
      </c>
      <c r="L124" s="142"/>
      <c r="M124" s="146"/>
      <c r="T124" s="147"/>
      <c r="AT124" s="143" t="s">
        <v>170</v>
      </c>
      <c r="AU124" s="143" t="s">
        <v>82</v>
      </c>
      <c r="AV124" s="143" t="s">
        <v>165</v>
      </c>
      <c r="AW124" s="143" t="s">
        <v>99</v>
      </c>
      <c r="AX124" s="143" t="s">
        <v>8</v>
      </c>
      <c r="AY124" s="143" t="s">
        <v>122</v>
      </c>
    </row>
    <row r="125" spans="2:65" s="6" customFormat="1" ht="15.75" customHeight="1">
      <c r="B125" s="21"/>
      <c r="C125" s="116" t="s">
        <v>25</v>
      </c>
      <c r="D125" s="116" t="s">
        <v>126</v>
      </c>
      <c r="E125" s="117" t="s">
        <v>419</v>
      </c>
      <c r="F125" s="118" t="s">
        <v>420</v>
      </c>
      <c r="G125" s="119" t="s">
        <v>370</v>
      </c>
      <c r="H125" s="120">
        <v>17.71</v>
      </c>
      <c r="I125" s="121"/>
      <c r="J125" s="122">
        <f>ROUND($I$125*$H$125,0)</f>
        <v>0</v>
      </c>
      <c r="K125" s="118" t="s">
        <v>130</v>
      </c>
      <c r="L125" s="21"/>
      <c r="M125" s="123"/>
      <c r="N125" s="124" t="s">
        <v>45</v>
      </c>
      <c r="P125" s="125">
        <f>$O$125*$H$125</f>
        <v>0</v>
      </c>
      <c r="Q125" s="125">
        <v>0</v>
      </c>
      <c r="R125" s="125">
        <f>$Q$125*$H$125</f>
        <v>0</v>
      </c>
      <c r="S125" s="125">
        <v>0</v>
      </c>
      <c r="T125" s="126">
        <f>$S$125*$H$125</f>
        <v>0</v>
      </c>
      <c r="AR125" s="75" t="s">
        <v>165</v>
      </c>
      <c r="AT125" s="75" t="s">
        <v>126</v>
      </c>
      <c r="AU125" s="75" t="s">
        <v>82</v>
      </c>
      <c r="AY125" s="6" t="s">
        <v>122</v>
      </c>
      <c r="BE125" s="127">
        <f>IF($N$125="základní",$J$125,0)</f>
        <v>0</v>
      </c>
      <c r="BF125" s="127">
        <f>IF($N$125="snížená",$J$125,0)</f>
        <v>0</v>
      </c>
      <c r="BG125" s="127">
        <f>IF($N$125="zákl. přenesená",$J$125,0)</f>
        <v>0</v>
      </c>
      <c r="BH125" s="127">
        <f>IF($N$125="sníž. přenesená",$J$125,0)</f>
        <v>0</v>
      </c>
      <c r="BI125" s="127">
        <f>IF($N$125="nulová",$J$125,0)</f>
        <v>0</v>
      </c>
      <c r="BJ125" s="75" t="s">
        <v>8</v>
      </c>
      <c r="BK125" s="127">
        <f>ROUND($I$125*$H$125,0)</f>
        <v>0</v>
      </c>
      <c r="BL125" s="75" t="s">
        <v>165</v>
      </c>
      <c r="BM125" s="75" t="s">
        <v>421</v>
      </c>
    </row>
    <row r="126" spans="2:47" s="6" customFormat="1" ht="16.5" customHeight="1">
      <c r="B126" s="21"/>
      <c r="D126" s="128" t="s">
        <v>133</v>
      </c>
      <c r="F126" s="129" t="s">
        <v>422</v>
      </c>
      <c r="L126" s="21"/>
      <c r="M126" s="47"/>
      <c r="T126" s="48"/>
      <c r="AT126" s="6" t="s">
        <v>133</v>
      </c>
      <c r="AU126" s="6" t="s">
        <v>82</v>
      </c>
    </row>
    <row r="127" spans="2:51" s="6" customFormat="1" ht="15.75" customHeight="1">
      <c r="B127" s="136"/>
      <c r="D127" s="134" t="s">
        <v>170</v>
      </c>
      <c r="E127" s="137"/>
      <c r="F127" s="138" t="s">
        <v>423</v>
      </c>
      <c r="H127" s="139">
        <v>17.71</v>
      </c>
      <c r="L127" s="136"/>
      <c r="M127" s="140"/>
      <c r="T127" s="141"/>
      <c r="AT127" s="137" t="s">
        <v>170</v>
      </c>
      <c r="AU127" s="137" t="s">
        <v>82</v>
      </c>
      <c r="AV127" s="137" t="s">
        <v>82</v>
      </c>
      <c r="AW127" s="137" t="s">
        <v>99</v>
      </c>
      <c r="AX127" s="137" t="s">
        <v>8</v>
      </c>
      <c r="AY127" s="137" t="s">
        <v>122</v>
      </c>
    </row>
    <row r="128" spans="2:65" s="6" customFormat="1" ht="15.75" customHeight="1">
      <c r="B128" s="21"/>
      <c r="C128" s="116" t="s">
        <v>232</v>
      </c>
      <c r="D128" s="116" t="s">
        <v>126</v>
      </c>
      <c r="E128" s="117" t="s">
        <v>424</v>
      </c>
      <c r="F128" s="118" t="s">
        <v>425</v>
      </c>
      <c r="G128" s="119" t="s">
        <v>370</v>
      </c>
      <c r="H128" s="120">
        <v>12.2</v>
      </c>
      <c r="I128" s="121"/>
      <c r="J128" s="122">
        <f>ROUND($I$128*$H$128,0)</f>
        <v>0</v>
      </c>
      <c r="K128" s="118" t="s">
        <v>130</v>
      </c>
      <c r="L128" s="21"/>
      <c r="M128" s="123"/>
      <c r="N128" s="124" t="s">
        <v>45</v>
      </c>
      <c r="P128" s="125">
        <f>$O$128*$H$128</f>
        <v>0</v>
      </c>
      <c r="Q128" s="125">
        <v>0</v>
      </c>
      <c r="R128" s="125">
        <f>$Q$128*$H$128</f>
        <v>0</v>
      </c>
      <c r="S128" s="125">
        <v>0</v>
      </c>
      <c r="T128" s="126">
        <f>$S$128*$H$128</f>
        <v>0</v>
      </c>
      <c r="AR128" s="75" t="s">
        <v>165</v>
      </c>
      <c r="AT128" s="75" t="s">
        <v>126</v>
      </c>
      <c r="AU128" s="75" t="s">
        <v>82</v>
      </c>
      <c r="AY128" s="6" t="s">
        <v>122</v>
      </c>
      <c r="BE128" s="127">
        <f>IF($N$128="základní",$J$128,0)</f>
        <v>0</v>
      </c>
      <c r="BF128" s="127">
        <f>IF($N$128="snížená",$J$128,0)</f>
        <v>0</v>
      </c>
      <c r="BG128" s="127">
        <f>IF($N$128="zákl. přenesená",$J$128,0)</f>
        <v>0</v>
      </c>
      <c r="BH128" s="127">
        <f>IF($N$128="sníž. přenesená",$J$128,0)</f>
        <v>0</v>
      </c>
      <c r="BI128" s="127">
        <f>IF($N$128="nulová",$J$128,0)</f>
        <v>0</v>
      </c>
      <c r="BJ128" s="75" t="s">
        <v>8</v>
      </c>
      <c r="BK128" s="127">
        <f>ROUND($I$128*$H$128,0)</f>
        <v>0</v>
      </c>
      <c r="BL128" s="75" t="s">
        <v>165</v>
      </c>
      <c r="BM128" s="75" t="s">
        <v>426</v>
      </c>
    </row>
    <row r="129" spans="2:47" s="6" customFormat="1" ht="27" customHeight="1">
      <c r="B129" s="21"/>
      <c r="D129" s="128" t="s">
        <v>133</v>
      </c>
      <c r="F129" s="129" t="s">
        <v>427</v>
      </c>
      <c r="L129" s="21"/>
      <c r="M129" s="47"/>
      <c r="T129" s="48"/>
      <c r="AT129" s="6" t="s">
        <v>133</v>
      </c>
      <c r="AU129" s="6" t="s">
        <v>82</v>
      </c>
    </row>
    <row r="130" spans="2:47" s="6" customFormat="1" ht="30.75" customHeight="1">
      <c r="B130" s="21"/>
      <c r="D130" s="134" t="s">
        <v>168</v>
      </c>
      <c r="F130" s="135" t="s">
        <v>428</v>
      </c>
      <c r="L130" s="21"/>
      <c r="M130" s="47"/>
      <c r="T130" s="48"/>
      <c r="AT130" s="6" t="s">
        <v>168</v>
      </c>
      <c r="AU130" s="6" t="s">
        <v>82</v>
      </c>
    </row>
    <row r="131" spans="2:65" s="6" customFormat="1" ht="15.75" customHeight="1">
      <c r="B131" s="21"/>
      <c r="C131" s="116" t="s">
        <v>238</v>
      </c>
      <c r="D131" s="116" t="s">
        <v>126</v>
      </c>
      <c r="E131" s="117" t="s">
        <v>429</v>
      </c>
      <c r="F131" s="118" t="s">
        <v>430</v>
      </c>
      <c r="G131" s="119" t="s">
        <v>370</v>
      </c>
      <c r="H131" s="120">
        <v>508.06</v>
      </c>
      <c r="I131" s="121"/>
      <c r="J131" s="122">
        <f>ROUND($I$131*$H$131,0)</f>
        <v>0</v>
      </c>
      <c r="K131" s="118" t="s">
        <v>130</v>
      </c>
      <c r="L131" s="21"/>
      <c r="M131" s="123"/>
      <c r="N131" s="124" t="s">
        <v>45</v>
      </c>
      <c r="P131" s="125">
        <f>$O$131*$H$131</f>
        <v>0</v>
      </c>
      <c r="Q131" s="125">
        <v>0.09848</v>
      </c>
      <c r="R131" s="125">
        <f>$Q$131*$H$131</f>
        <v>50.0337488</v>
      </c>
      <c r="S131" s="125">
        <v>0</v>
      </c>
      <c r="T131" s="126">
        <f>$S$131*$H$131</f>
        <v>0</v>
      </c>
      <c r="AR131" s="75" t="s">
        <v>165</v>
      </c>
      <c r="AT131" s="75" t="s">
        <v>126</v>
      </c>
      <c r="AU131" s="75" t="s">
        <v>82</v>
      </c>
      <c r="AY131" s="6" t="s">
        <v>122</v>
      </c>
      <c r="BE131" s="127">
        <f>IF($N$131="základní",$J$131,0)</f>
        <v>0</v>
      </c>
      <c r="BF131" s="127">
        <f>IF($N$131="snížená",$J$131,0)</f>
        <v>0</v>
      </c>
      <c r="BG131" s="127">
        <f>IF($N$131="zákl. přenesená",$J$131,0)</f>
        <v>0</v>
      </c>
      <c r="BH131" s="127">
        <f>IF($N$131="sníž. přenesená",$J$131,0)</f>
        <v>0</v>
      </c>
      <c r="BI131" s="127">
        <f>IF($N$131="nulová",$J$131,0)</f>
        <v>0</v>
      </c>
      <c r="BJ131" s="75" t="s">
        <v>8</v>
      </c>
      <c r="BK131" s="127">
        <f>ROUND($I$131*$H$131,0)</f>
        <v>0</v>
      </c>
      <c r="BL131" s="75" t="s">
        <v>165</v>
      </c>
      <c r="BM131" s="75" t="s">
        <v>431</v>
      </c>
    </row>
    <row r="132" spans="2:47" s="6" customFormat="1" ht="38.25" customHeight="1">
      <c r="B132" s="21"/>
      <c r="D132" s="128" t="s">
        <v>133</v>
      </c>
      <c r="F132" s="129" t="s">
        <v>432</v>
      </c>
      <c r="L132" s="21"/>
      <c r="M132" s="47"/>
      <c r="T132" s="48"/>
      <c r="AT132" s="6" t="s">
        <v>133</v>
      </c>
      <c r="AU132" s="6" t="s">
        <v>82</v>
      </c>
    </row>
    <row r="133" spans="2:47" s="6" customFormat="1" ht="71.25" customHeight="1">
      <c r="B133" s="21"/>
      <c r="D133" s="134" t="s">
        <v>168</v>
      </c>
      <c r="F133" s="135" t="s">
        <v>433</v>
      </c>
      <c r="L133" s="21"/>
      <c r="M133" s="47"/>
      <c r="T133" s="48"/>
      <c r="AT133" s="6" t="s">
        <v>168</v>
      </c>
      <c r="AU133" s="6" t="s">
        <v>82</v>
      </c>
    </row>
    <row r="134" spans="2:51" s="6" customFormat="1" ht="15.75" customHeight="1">
      <c r="B134" s="136"/>
      <c r="D134" s="134" t="s">
        <v>170</v>
      </c>
      <c r="E134" s="137"/>
      <c r="F134" s="138" t="s">
        <v>379</v>
      </c>
      <c r="H134" s="139">
        <v>508.06</v>
      </c>
      <c r="L134" s="136"/>
      <c r="M134" s="140"/>
      <c r="T134" s="141"/>
      <c r="AT134" s="137" t="s">
        <v>170</v>
      </c>
      <c r="AU134" s="137" t="s">
        <v>82</v>
      </c>
      <c r="AV134" s="137" t="s">
        <v>82</v>
      </c>
      <c r="AW134" s="137" t="s">
        <v>99</v>
      </c>
      <c r="AX134" s="137" t="s">
        <v>8</v>
      </c>
      <c r="AY134" s="137" t="s">
        <v>122</v>
      </c>
    </row>
    <row r="135" spans="2:65" s="6" customFormat="1" ht="15.75" customHeight="1">
      <c r="B135" s="21"/>
      <c r="C135" s="116" t="s">
        <v>244</v>
      </c>
      <c r="D135" s="116" t="s">
        <v>126</v>
      </c>
      <c r="E135" s="117" t="s">
        <v>434</v>
      </c>
      <c r="F135" s="118" t="s">
        <v>435</v>
      </c>
      <c r="G135" s="119" t="s">
        <v>370</v>
      </c>
      <c r="H135" s="120">
        <v>12.2</v>
      </c>
      <c r="I135" s="121"/>
      <c r="J135" s="122">
        <f>ROUND($I$135*$H$135,0)</f>
        <v>0</v>
      </c>
      <c r="K135" s="118" t="s">
        <v>130</v>
      </c>
      <c r="L135" s="21"/>
      <c r="M135" s="123"/>
      <c r="N135" s="124" t="s">
        <v>45</v>
      </c>
      <c r="P135" s="125">
        <f>$O$135*$H$135</f>
        <v>0</v>
      </c>
      <c r="Q135" s="125">
        <v>0</v>
      </c>
      <c r="R135" s="125">
        <f>$Q$135*$H$135</f>
        <v>0</v>
      </c>
      <c r="S135" s="125">
        <v>0</v>
      </c>
      <c r="T135" s="126">
        <f>$S$135*$H$135</f>
        <v>0</v>
      </c>
      <c r="AR135" s="75" t="s">
        <v>165</v>
      </c>
      <c r="AT135" s="75" t="s">
        <v>126</v>
      </c>
      <c r="AU135" s="75" t="s">
        <v>82</v>
      </c>
      <c r="AY135" s="6" t="s">
        <v>122</v>
      </c>
      <c r="BE135" s="127">
        <f>IF($N$135="základní",$J$135,0)</f>
        <v>0</v>
      </c>
      <c r="BF135" s="127">
        <f>IF($N$135="snížená",$J$135,0)</f>
        <v>0</v>
      </c>
      <c r="BG135" s="127">
        <f>IF($N$135="zákl. přenesená",$J$135,0)</f>
        <v>0</v>
      </c>
      <c r="BH135" s="127">
        <f>IF($N$135="sníž. přenesená",$J$135,0)</f>
        <v>0</v>
      </c>
      <c r="BI135" s="127">
        <f>IF($N$135="nulová",$J$135,0)</f>
        <v>0</v>
      </c>
      <c r="BJ135" s="75" t="s">
        <v>8</v>
      </c>
      <c r="BK135" s="127">
        <f>ROUND($I$135*$H$135,0)</f>
        <v>0</v>
      </c>
      <c r="BL135" s="75" t="s">
        <v>165</v>
      </c>
      <c r="BM135" s="75" t="s">
        <v>436</v>
      </c>
    </row>
    <row r="136" spans="2:47" s="6" customFormat="1" ht="27" customHeight="1">
      <c r="B136" s="21"/>
      <c r="D136" s="128" t="s">
        <v>133</v>
      </c>
      <c r="F136" s="129" t="s">
        <v>437</v>
      </c>
      <c r="L136" s="21"/>
      <c r="M136" s="47"/>
      <c r="T136" s="48"/>
      <c r="AT136" s="6" t="s">
        <v>133</v>
      </c>
      <c r="AU136" s="6" t="s">
        <v>82</v>
      </c>
    </row>
    <row r="137" spans="2:47" s="6" customFormat="1" ht="57.75" customHeight="1">
      <c r="B137" s="21"/>
      <c r="D137" s="134" t="s">
        <v>168</v>
      </c>
      <c r="F137" s="135" t="s">
        <v>438</v>
      </c>
      <c r="L137" s="21"/>
      <c r="M137" s="47"/>
      <c r="T137" s="48"/>
      <c r="AT137" s="6" t="s">
        <v>168</v>
      </c>
      <c r="AU137" s="6" t="s">
        <v>82</v>
      </c>
    </row>
    <row r="138" spans="2:65" s="6" customFormat="1" ht="15.75" customHeight="1">
      <c r="B138" s="21"/>
      <c r="C138" s="116" t="s">
        <v>250</v>
      </c>
      <c r="D138" s="116" t="s">
        <v>126</v>
      </c>
      <c r="E138" s="117" t="s">
        <v>439</v>
      </c>
      <c r="F138" s="118" t="s">
        <v>440</v>
      </c>
      <c r="G138" s="119" t="s">
        <v>370</v>
      </c>
      <c r="H138" s="120">
        <v>12.2</v>
      </c>
      <c r="I138" s="121"/>
      <c r="J138" s="122">
        <f>ROUND($I$138*$H$138,0)</f>
        <v>0</v>
      </c>
      <c r="K138" s="118" t="s">
        <v>130</v>
      </c>
      <c r="L138" s="21"/>
      <c r="M138" s="123"/>
      <c r="N138" s="124" t="s">
        <v>45</v>
      </c>
      <c r="P138" s="125">
        <f>$O$138*$H$138</f>
        <v>0</v>
      </c>
      <c r="Q138" s="125">
        <v>0.00061</v>
      </c>
      <c r="R138" s="125">
        <f>$Q$138*$H$138</f>
        <v>0.007441999999999999</v>
      </c>
      <c r="S138" s="125">
        <v>0</v>
      </c>
      <c r="T138" s="126">
        <f>$S$138*$H$138</f>
        <v>0</v>
      </c>
      <c r="AR138" s="75" t="s">
        <v>165</v>
      </c>
      <c r="AT138" s="75" t="s">
        <v>126</v>
      </c>
      <c r="AU138" s="75" t="s">
        <v>82</v>
      </c>
      <c r="AY138" s="6" t="s">
        <v>122</v>
      </c>
      <c r="BE138" s="127">
        <f>IF($N$138="základní",$J$138,0)</f>
        <v>0</v>
      </c>
      <c r="BF138" s="127">
        <f>IF($N$138="snížená",$J$138,0)</f>
        <v>0</v>
      </c>
      <c r="BG138" s="127">
        <f>IF($N$138="zákl. přenesená",$J$138,0)</f>
        <v>0</v>
      </c>
      <c r="BH138" s="127">
        <f>IF($N$138="sníž. přenesená",$J$138,0)</f>
        <v>0</v>
      </c>
      <c r="BI138" s="127">
        <f>IF($N$138="nulová",$J$138,0)</f>
        <v>0</v>
      </c>
      <c r="BJ138" s="75" t="s">
        <v>8</v>
      </c>
      <c r="BK138" s="127">
        <f>ROUND($I$138*$H$138,0)</f>
        <v>0</v>
      </c>
      <c r="BL138" s="75" t="s">
        <v>165</v>
      </c>
      <c r="BM138" s="75" t="s">
        <v>441</v>
      </c>
    </row>
    <row r="139" spans="2:47" s="6" customFormat="1" ht="16.5" customHeight="1">
      <c r="B139" s="21"/>
      <c r="D139" s="128" t="s">
        <v>133</v>
      </c>
      <c r="F139" s="129" t="s">
        <v>442</v>
      </c>
      <c r="L139" s="21"/>
      <c r="M139" s="47"/>
      <c r="T139" s="48"/>
      <c r="AT139" s="6" t="s">
        <v>133</v>
      </c>
      <c r="AU139" s="6" t="s">
        <v>82</v>
      </c>
    </row>
    <row r="140" spans="2:65" s="6" customFormat="1" ht="15.75" customHeight="1">
      <c r="B140" s="21"/>
      <c r="C140" s="116" t="s">
        <v>9</v>
      </c>
      <c r="D140" s="116" t="s">
        <v>126</v>
      </c>
      <c r="E140" s="117" t="s">
        <v>443</v>
      </c>
      <c r="F140" s="118" t="s">
        <v>444</v>
      </c>
      <c r="G140" s="119" t="s">
        <v>370</v>
      </c>
      <c r="H140" s="120">
        <v>12.2</v>
      </c>
      <c r="I140" s="121"/>
      <c r="J140" s="122">
        <f>ROUND($I$140*$H$140,0)</f>
        <v>0</v>
      </c>
      <c r="K140" s="118" t="s">
        <v>130</v>
      </c>
      <c r="L140" s="21"/>
      <c r="M140" s="123"/>
      <c r="N140" s="124" t="s">
        <v>45</v>
      </c>
      <c r="P140" s="125">
        <f>$O$140*$H$140</f>
        <v>0</v>
      </c>
      <c r="Q140" s="125">
        <v>0</v>
      </c>
      <c r="R140" s="125">
        <f>$Q$140*$H$140</f>
        <v>0</v>
      </c>
      <c r="S140" s="125">
        <v>0</v>
      </c>
      <c r="T140" s="126">
        <f>$S$140*$H$140</f>
        <v>0</v>
      </c>
      <c r="AR140" s="75" t="s">
        <v>165</v>
      </c>
      <c r="AT140" s="75" t="s">
        <v>126</v>
      </c>
      <c r="AU140" s="75" t="s">
        <v>82</v>
      </c>
      <c r="AY140" s="6" t="s">
        <v>122</v>
      </c>
      <c r="BE140" s="127">
        <f>IF($N$140="základní",$J$140,0)</f>
        <v>0</v>
      </c>
      <c r="BF140" s="127">
        <f>IF($N$140="snížená",$J$140,0)</f>
        <v>0</v>
      </c>
      <c r="BG140" s="127">
        <f>IF($N$140="zákl. přenesená",$J$140,0)</f>
        <v>0</v>
      </c>
      <c r="BH140" s="127">
        <f>IF($N$140="sníž. přenesená",$J$140,0)</f>
        <v>0</v>
      </c>
      <c r="BI140" s="127">
        <f>IF($N$140="nulová",$J$140,0)</f>
        <v>0</v>
      </c>
      <c r="BJ140" s="75" t="s">
        <v>8</v>
      </c>
      <c r="BK140" s="127">
        <f>ROUND($I$140*$H$140,0)</f>
        <v>0</v>
      </c>
      <c r="BL140" s="75" t="s">
        <v>165</v>
      </c>
      <c r="BM140" s="75" t="s">
        <v>445</v>
      </c>
    </row>
    <row r="141" spans="2:47" s="6" customFormat="1" ht="27" customHeight="1">
      <c r="B141" s="21"/>
      <c r="D141" s="128" t="s">
        <v>133</v>
      </c>
      <c r="F141" s="129" t="s">
        <v>446</v>
      </c>
      <c r="L141" s="21"/>
      <c r="M141" s="47"/>
      <c r="T141" s="48"/>
      <c r="AT141" s="6" t="s">
        <v>133</v>
      </c>
      <c r="AU141" s="6" t="s">
        <v>82</v>
      </c>
    </row>
    <row r="142" spans="2:47" s="6" customFormat="1" ht="30.75" customHeight="1">
      <c r="B142" s="21"/>
      <c r="D142" s="134" t="s">
        <v>168</v>
      </c>
      <c r="F142" s="135" t="s">
        <v>447</v>
      </c>
      <c r="L142" s="21"/>
      <c r="M142" s="47"/>
      <c r="T142" s="48"/>
      <c r="AT142" s="6" t="s">
        <v>168</v>
      </c>
      <c r="AU142" s="6" t="s">
        <v>82</v>
      </c>
    </row>
    <row r="143" spans="2:65" s="6" customFormat="1" ht="15.75" customHeight="1">
      <c r="B143" s="21"/>
      <c r="C143" s="116" t="s">
        <v>261</v>
      </c>
      <c r="D143" s="116" t="s">
        <v>126</v>
      </c>
      <c r="E143" s="117" t="s">
        <v>448</v>
      </c>
      <c r="F143" s="118" t="s">
        <v>449</v>
      </c>
      <c r="G143" s="119" t="s">
        <v>370</v>
      </c>
      <c r="H143" s="120">
        <v>417.43</v>
      </c>
      <c r="I143" s="121"/>
      <c r="J143" s="122">
        <f>ROUND($I$143*$H$143,0)</f>
        <v>0</v>
      </c>
      <c r="K143" s="118" t="s">
        <v>130</v>
      </c>
      <c r="L143" s="21"/>
      <c r="M143" s="123"/>
      <c r="N143" s="124" t="s">
        <v>45</v>
      </c>
      <c r="P143" s="125">
        <f>$O$143*$H$143</f>
        <v>0</v>
      </c>
      <c r="Q143" s="125">
        <v>0.08425</v>
      </c>
      <c r="R143" s="125">
        <f>$Q$143*$H$143</f>
        <v>35.1684775</v>
      </c>
      <c r="S143" s="125">
        <v>0</v>
      </c>
      <c r="T143" s="126">
        <f>$S$143*$H$143</f>
        <v>0</v>
      </c>
      <c r="AR143" s="75" t="s">
        <v>165</v>
      </c>
      <c r="AT143" s="75" t="s">
        <v>126</v>
      </c>
      <c r="AU143" s="75" t="s">
        <v>82</v>
      </c>
      <c r="AY143" s="6" t="s">
        <v>122</v>
      </c>
      <c r="BE143" s="127">
        <f>IF($N$143="základní",$J$143,0)</f>
        <v>0</v>
      </c>
      <c r="BF143" s="127">
        <f>IF($N$143="snížená",$J$143,0)</f>
        <v>0</v>
      </c>
      <c r="BG143" s="127">
        <f>IF($N$143="zákl. přenesená",$J$143,0)</f>
        <v>0</v>
      </c>
      <c r="BH143" s="127">
        <f>IF($N$143="sníž. přenesená",$J$143,0)</f>
        <v>0</v>
      </c>
      <c r="BI143" s="127">
        <f>IF($N$143="nulová",$J$143,0)</f>
        <v>0</v>
      </c>
      <c r="BJ143" s="75" t="s">
        <v>8</v>
      </c>
      <c r="BK143" s="127">
        <f>ROUND($I$143*$H$143,0)</f>
        <v>0</v>
      </c>
      <c r="BL143" s="75" t="s">
        <v>165</v>
      </c>
      <c r="BM143" s="75" t="s">
        <v>450</v>
      </c>
    </row>
    <row r="144" spans="2:47" s="6" customFormat="1" ht="38.25" customHeight="1">
      <c r="B144" s="21"/>
      <c r="D144" s="128" t="s">
        <v>133</v>
      </c>
      <c r="F144" s="129" t="s">
        <v>451</v>
      </c>
      <c r="L144" s="21"/>
      <c r="M144" s="47"/>
      <c r="T144" s="48"/>
      <c r="AT144" s="6" t="s">
        <v>133</v>
      </c>
      <c r="AU144" s="6" t="s">
        <v>82</v>
      </c>
    </row>
    <row r="145" spans="2:47" s="6" customFormat="1" ht="98.25" customHeight="1">
      <c r="B145" s="21"/>
      <c r="D145" s="134" t="s">
        <v>168</v>
      </c>
      <c r="F145" s="135" t="s">
        <v>452</v>
      </c>
      <c r="L145" s="21"/>
      <c r="M145" s="47"/>
      <c r="T145" s="48"/>
      <c r="AT145" s="6" t="s">
        <v>168</v>
      </c>
      <c r="AU145" s="6" t="s">
        <v>82</v>
      </c>
    </row>
    <row r="146" spans="2:51" s="6" customFormat="1" ht="27" customHeight="1">
      <c r="B146" s="136"/>
      <c r="D146" s="134" t="s">
        <v>170</v>
      </c>
      <c r="E146" s="137"/>
      <c r="F146" s="138" t="s">
        <v>453</v>
      </c>
      <c r="H146" s="139">
        <v>414.11</v>
      </c>
      <c r="L146" s="136"/>
      <c r="M146" s="140"/>
      <c r="T146" s="141"/>
      <c r="AT146" s="137" t="s">
        <v>170</v>
      </c>
      <c r="AU146" s="137" t="s">
        <v>82</v>
      </c>
      <c r="AV146" s="137" t="s">
        <v>82</v>
      </c>
      <c r="AW146" s="137" t="s">
        <v>99</v>
      </c>
      <c r="AX146" s="137" t="s">
        <v>74</v>
      </c>
      <c r="AY146" s="137" t="s">
        <v>122</v>
      </c>
    </row>
    <row r="147" spans="2:51" s="6" customFormat="1" ht="15.75" customHeight="1">
      <c r="B147" s="136"/>
      <c r="D147" s="134" t="s">
        <v>170</v>
      </c>
      <c r="E147" s="137"/>
      <c r="F147" s="138" t="s">
        <v>454</v>
      </c>
      <c r="H147" s="139">
        <v>3.32</v>
      </c>
      <c r="L147" s="136"/>
      <c r="M147" s="140"/>
      <c r="T147" s="141"/>
      <c r="AT147" s="137" t="s">
        <v>170</v>
      </c>
      <c r="AU147" s="137" t="s">
        <v>82</v>
      </c>
      <c r="AV147" s="137" t="s">
        <v>82</v>
      </c>
      <c r="AW147" s="137" t="s">
        <v>99</v>
      </c>
      <c r="AX147" s="137" t="s">
        <v>74</v>
      </c>
      <c r="AY147" s="137" t="s">
        <v>122</v>
      </c>
    </row>
    <row r="148" spans="2:51" s="6" customFormat="1" ht="15.75" customHeight="1">
      <c r="B148" s="142"/>
      <c r="D148" s="134" t="s">
        <v>170</v>
      </c>
      <c r="E148" s="143"/>
      <c r="F148" s="144" t="s">
        <v>173</v>
      </c>
      <c r="H148" s="145">
        <v>417.43</v>
      </c>
      <c r="L148" s="142"/>
      <c r="M148" s="146"/>
      <c r="T148" s="147"/>
      <c r="AT148" s="143" t="s">
        <v>170</v>
      </c>
      <c r="AU148" s="143" t="s">
        <v>82</v>
      </c>
      <c r="AV148" s="143" t="s">
        <v>165</v>
      </c>
      <c r="AW148" s="143" t="s">
        <v>99</v>
      </c>
      <c r="AX148" s="143" t="s">
        <v>8</v>
      </c>
      <c r="AY148" s="143" t="s">
        <v>122</v>
      </c>
    </row>
    <row r="149" spans="2:65" s="6" customFormat="1" ht="15.75" customHeight="1">
      <c r="B149" s="21"/>
      <c r="C149" s="148" t="s">
        <v>268</v>
      </c>
      <c r="D149" s="148" t="s">
        <v>226</v>
      </c>
      <c r="E149" s="149" t="s">
        <v>455</v>
      </c>
      <c r="F149" s="150" t="s">
        <v>456</v>
      </c>
      <c r="G149" s="151" t="s">
        <v>370</v>
      </c>
      <c r="H149" s="152">
        <v>12.671</v>
      </c>
      <c r="I149" s="153"/>
      <c r="J149" s="154">
        <f>ROUND($I$149*$H$149,0)</f>
        <v>0</v>
      </c>
      <c r="K149" s="150" t="s">
        <v>130</v>
      </c>
      <c r="L149" s="155"/>
      <c r="M149" s="156"/>
      <c r="N149" s="157" t="s">
        <v>45</v>
      </c>
      <c r="P149" s="125">
        <f>$O$149*$H$149</f>
        <v>0</v>
      </c>
      <c r="Q149" s="125">
        <v>0.131</v>
      </c>
      <c r="R149" s="125">
        <f>$Q$149*$H$149</f>
        <v>1.659901</v>
      </c>
      <c r="S149" s="125">
        <v>0</v>
      </c>
      <c r="T149" s="126">
        <f>$S$149*$H$149</f>
        <v>0</v>
      </c>
      <c r="AR149" s="75" t="s">
        <v>214</v>
      </c>
      <c r="AT149" s="75" t="s">
        <v>226</v>
      </c>
      <c r="AU149" s="75" t="s">
        <v>82</v>
      </c>
      <c r="AY149" s="6" t="s">
        <v>122</v>
      </c>
      <c r="BE149" s="127">
        <f>IF($N$149="základní",$J$149,0)</f>
        <v>0</v>
      </c>
      <c r="BF149" s="127">
        <f>IF($N$149="snížená",$J$149,0)</f>
        <v>0</v>
      </c>
      <c r="BG149" s="127">
        <f>IF($N$149="zákl. přenesená",$J$149,0)</f>
        <v>0</v>
      </c>
      <c r="BH149" s="127">
        <f>IF($N$149="sníž. přenesená",$J$149,0)</f>
        <v>0</v>
      </c>
      <c r="BI149" s="127">
        <f>IF($N$149="nulová",$J$149,0)</f>
        <v>0</v>
      </c>
      <c r="BJ149" s="75" t="s">
        <v>8</v>
      </c>
      <c r="BK149" s="127">
        <f>ROUND($I$149*$H$149,0)</f>
        <v>0</v>
      </c>
      <c r="BL149" s="75" t="s">
        <v>165</v>
      </c>
      <c r="BM149" s="75" t="s">
        <v>457</v>
      </c>
    </row>
    <row r="150" spans="2:47" s="6" customFormat="1" ht="27" customHeight="1">
      <c r="B150" s="21"/>
      <c r="D150" s="128" t="s">
        <v>133</v>
      </c>
      <c r="F150" s="129" t="s">
        <v>458</v>
      </c>
      <c r="L150" s="21"/>
      <c r="M150" s="47"/>
      <c r="T150" s="48"/>
      <c r="AT150" s="6" t="s">
        <v>133</v>
      </c>
      <c r="AU150" s="6" t="s">
        <v>82</v>
      </c>
    </row>
    <row r="151" spans="2:51" s="6" customFormat="1" ht="15.75" customHeight="1">
      <c r="B151" s="136"/>
      <c r="D151" s="134" t="s">
        <v>170</v>
      </c>
      <c r="E151" s="137"/>
      <c r="F151" s="138" t="s">
        <v>459</v>
      </c>
      <c r="H151" s="139">
        <v>12.423</v>
      </c>
      <c r="L151" s="136"/>
      <c r="M151" s="140"/>
      <c r="T151" s="141"/>
      <c r="AT151" s="137" t="s">
        <v>170</v>
      </c>
      <c r="AU151" s="137" t="s">
        <v>82</v>
      </c>
      <c r="AV151" s="137" t="s">
        <v>82</v>
      </c>
      <c r="AW151" s="137" t="s">
        <v>99</v>
      </c>
      <c r="AX151" s="137" t="s">
        <v>8</v>
      </c>
      <c r="AY151" s="137" t="s">
        <v>122</v>
      </c>
    </row>
    <row r="152" spans="2:51" s="6" customFormat="1" ht="15.75" customHeight="1">
      <c r="B152" s="136"/>
      <c r="D152" s="134" t="s">
        <v>170</v>
      </c>
      <c r="F152" s="138" t="s">
        <v>460</v>
      </c>
      <c r="H152" s="139">
        <v>12.671</v>
      </c>
      <c r="L152" s="136"/>
      <c r="M152" s="140"/>
      <c r="T152" s="141"/>
      <c r="AT152" s="137" t="s">
        <v>170</v>
      </c>
      <c r="AU152" s="137" t="s">
        <v>82</v>
      </c>
      <c r="AV152" s="137" t="s">
        <v>82</v>
      </c>
      <c r="AW152" s="137" t="s">
        <v>74</v>
      </c>
      <c r="AX152" s="137" t="s">
        <v>8</v>
      </c>
      <c r="AY152" s="137" t="s">
        <v>122</v>
      </c>
    </row>
    <row r="153" spans="2:65" s="6" customFormat="1" ht="15.75" customHeight="1">
      <c r="B153" s="21"/>
      <c r="C153" s="148" t="s">
        <v>274</v>
      </c>
      <c r="D153" s="148" t="s">
        <v>226</v>
      </c>
      <c r="E153" s="149" t="s">
        <v>461</v>
      </c>
      <c r="F153" s="150" t="s">
        <v>462</v>
      </c>
      <c r="G153" s="151" t="s">
        <v>370</v>
      </c>
      <c r="H153" s="152">
        <v>3.42</v>
      </c>
      <c r="I153" s="153"/>
      <c r="J153" s="154">
        <f>ROUND($I$153*$H$153,0)</f>
        <v>0</v>
      </c>
      <c r="K153" s="150" t="s">
        <v>130</v>
      </c>
      <c r="L153" s="155"/>
      <c r="M153" s="156"/>
      <c r="N153" s="157" t="s">
        <v>45</v>
      </c>
      <c r="P153" s="125">
        <f>$O$153*$H$153</f>
        <v>0</v>
      </c>
      <c r="Q153" s="125">
        <v>0.131</v>
      </c>
      <c r="R153" s="125">
        <f>$Q$153*$H$153</f>
        <v>0.44802000000000003</v>
      </c>
      <c r="S153" s="125">
        <v>0</v>
      </c>
      <c r="T153" s="126">
        <f>$S$153*$H$153</f>
        <v>0</v>
      </c>
      <c r="AR153" s="75" t="s">
        <v>214</v>
      </c>
      <c r="AT153" s="75" t="s">
        <v>226</v>
      </c>
      <c r="AU153" s="75" t="s">
        <v>82</v>
      </c>
      <c r="AY153" s="6" t="s">
        <v>122</v>
      </c>
      <c r="BE153" s="127">
        <f>IF($N$153="základní",$J$153,0)</f>
        <v>0</v>
      </c>
      <c r="BF153" s="127">
        <f>IF($N$153="snížená",$J$153,0)</f>
        <v>0</v>
      </c>
      <c r="BG153" s="127">
        <f>IF($N$153="zákl. přenesená",$J$153,0)</f>
        <v>0</v>
      </c>
      <c r="BH153" s="127">
        <f>IF($N$153="sníž. přenesená",$J$153,0)</f>
        <v>0</v>
      </c>
      <c r="BI153" s="127">
        <f>IF($N$153="nulová",$J$153,0)</f>
        <v>0</v>
      </c>
      <c r="BJ153" s="75" t="s">
        <v>8</v>
      </c>
      <c r="BK153" s="127">
        <f>ROUND($I$153*$H$153,0)</f>
        <v>0</v>
      </c>
      <c r="BL153" s="75" t="s">
        <v>165</v>
      </c>
      <c r="BM153" s="75" t="s">
        <v>463</v>
      </c>
    </row>
    <row r="154" spans="2:47" s="6" customFormat="1" ht="27" customHeight="1">
      <c r="B154" s="21"/>
      <c r="D154" s="128" t="s">
        <v>133</v>
      </c>
      <c r="F154" s="129" t="s">
        <v>464</v>
      </c>
      <c r="L154" s="21"/>
      <c r="M154" s="47"/>
      <c r="T154" s="48"/>
      <c r="AT154" s="6" t="s">
        <v>133</v>
      </c>
      <c r="AU154" s="6" t="s">
        <v>82</v>
      </c>
    </row>
    <row r="155" spans="2:51" s="6" customFormat="1" ht="15.75" customHeight="1">
      <c r="B155" s="136"/>
      <c r="D155" s="134" t="s">
        <v>170</v>
      </c>
      <c r="E155" s="137"/>
      <c r="F155" s="138" t="s">
        <v>465</v>
      </c>
      <c r="H155" s="139">
        <v>3.32</v>
      </c>
      <c r="L155" s="136"/>
      <c r="M155" s="140"/>
      <c r="T155" s="141"/>
      <c r="AT155" s="137" t="s">
        <v>170</v>
      </c>
      <c r="AU155" s="137" t="s">
        <v>82</v>
      </c>
      <c r="AV155" s="137" t="s">
        <v>82</v>
      </c>
      <c r="AW155" s="137" t="s">
        <v>99</v>
      </c>
      <c r="AX155" s="137" t="s">
        <v>8</v>
      </c>
      <c r="AY155" s="137" t="s">
        <v>122</v>
      </c>
    </row>
    <row r="156" spans="2:51" s="6" customFormat="1" ht="15.75" customHeight="1">
      <c r="B156" s="136"/>
      <c r="D156" s="134" t="s">
        <v>170</v>
      </c>
      <c r="F156" s="138" t="s">
        <v>466</v>
      </c>
      <c r="H156" s="139">
        <v>3.42</v>
      </c>
      <c r="L156" s="136"/>
      <c r="M156" s="140"/>
      <c r="T156" s="141"/>
      <c r="AT156" s="137" t="s">
        <v>170</v>
      </c>
      <c r="AU156" s="137" t="s">
        <v>82</v>
      </c>
      <c r="AV156" s="137" t="s">
        <v>82</v>
      </c>
      <c r="AW156" s="137" t="s">
        <v>74</v>
      </c>
      <c r="AX156" s="137" t="s">
        <v>8</v>
      </c>
      <c r="AY156" s="137" t="s">
        <v>122</v>
      </c>
    </row>
    <row r="157" spans="2:65" s="6" customFormat="1" ht="15.75" customHeight="1">
      <c r="B157" s="21"/>
      <c r="C157" s="116" t="s">
        <v>282</v>
      </c>
      <c r="D157" s="116" t="s">
        <v>126</v>
      </c>
      <c r="E157" s="117" t="s">
        <v>467</v>
      </c>
      <c r="F157" s="118" t="s">
        <v>468</v>
      </c>
      <c r="G157" s="119" t="s">
        <v>370</v>
      </c>
      <c r="H157" s="120">
        <v>3.32</v>
      </c>
      <c r="I157" s="121"/>
      <c r="J157" s="122">
        <f>ROUND($I$157*$H$157,0)</f>
        <v>0</v>
      </c>
      <c r="K157" s="118" t="s">
        <v>130</v>
      </c>
      <c r="L157" s="21"/>
      <c r="M157" s="123"/>
      <c r="N157" s="124" t="s">
        <v>45</v>
      </c>
      <c r="P157" s="125">
        <f>$O$157*$H$157</f>
        <v>0</v>
      </c>
      <c r="Q157" s="125">
        <v>0</v>
      </c>
      <c r="R157" s="125">
        <f>$Q$157*$H$157</f>
        <v>0</v>
      </c>
      <c r="S157" s="125">
        <v>0</v>
      </c>
      <c r="T157" s="126">
        <f>$S$157*$H$157</f>
        <v>0</v>
      </c>
      <c r="AR157" s="75" t="s">
        <v>165</v>
      </c>
      <c r="AT157" s="75" t="s">
        <v>126</v>
      </c>
      <c r="AU157" s="75" t="s">
        <v>82</v>
      </c>
      <c r="AY157" s="6" t="s">
        <v>122</v>
      </c>
      <c r="BE157" s="127">
        <f>IF($N$157="základní",$J$157,0)</f>
        <v>0</v>
      </c>
      <c r="BF157" s="127">
        <f>IF($N$157="snížená",$J$157,0)</f>
        <v>0</v>
      </c>
      <c r="BG157" s="127">
        <f>IF($N$157="zákl. přenesená",$J$157,0)</f>
        <v>0</v>
      </c>
      <c r="BH157" s="127">
        <f>IF($N$157="sníž. přenesená",$J$157,0)</f>
        <v>0</v>
      </c>
      <c r="BI157" s="127">
        <f>IF($N$157="nulová",$J$157,0)</f>
        <v>0</v>
      </c>
      <c r="BJ157" s="75" t="s">
        <v>8</v>
      </c>
      <c r="BK157" s="127">
        <f>ROUND($I$157*$H$157,0)</f>
        <v>0</v>
      </c>
      <c r="BL157" s="75" t="s">
        <v>165</v>
      </c>
      <c r="BM157" s="75" t="s">
        <v>469</v>
      </c>
    </row>
    <row r="158" spans="2:47" s="6" customFormat="1" ht="38.25" customHeight="1">
      <c r="B158" s="21"/>
      <c r="D158" s="128" t="s">
        <v>133</v>
      </c>
      <c r="F158" s="129" t="s">
        <v>470</v>
      </c>
      <c r="L158" s="21"/>
      <c r="M158" s="47"/>
      <c r="T158" s="48"/>
      <c r="AT158" s="6" t="s">
        <v>133</v>
      </c>
      <c r="AU158" s="6" t="s">
        <v>82</v>
      </c>
    </row>
    <row r="159" spans="2:47" s="6" customFormat="1" ht="98.25" customHeight="1">
      <c r="B159" s="21"/>
      <c r="D159" s="134" t="s">
        <v>168</v>
      </c>
      <c r="F159" s="135" t="s">
        <v>452</v>
      </c>
      <c r="L159" s="21"/>
      <c r="M159" s="47"/>
      <c r="T159" s="48"/>
      <c r="AT159" s="6" t="s">
        <v>168</v>
      </c>
      <c r="AU159" s="6" t="s">
        <v>82</v>
      </c>
    </row>
    <row r="160" spans="2:65" s="6" customFormat="1" ht="15.75" customHeight="1">
      <c r="B160" s="21"/>
      <c r="C160" s="116" t="s">
        <v>285</v>
      </c>
      <c r="D160" s="116" t="s">
        <v>126</v>
      </c>
      <c r="E160" s="117" t="s">
        <v>471</v>
      </c>
      <c r="F160" s="118" t="s">
        <v>472</v>
      </c>
      <c r="G160" s="119" t="s">
        <v>370</v>
      </c>
      <c r="H160" s="120">
        <v>90.63</v>
      </c>
      <c r="I160" s="121"/>
      <c r="J160" s="122">
        <f>ROUND($I$160*$H$160,0)</f>
        <v>0</v>
      </c>
      <c r="K160" s="118" t="s">
        <v>130</v>
      </c>
      <c r="L160" s="21"/>
      <c r="M160" s="123"/>
      <c r="N160" s="124" t="s">
        <v>45</v>
      </c>
      <c r="P160" s="125">
        <f>$O$160*$H$160</f>
        <v>0</v>
      </c>
      <c r="Q160" s="125">
        <v>0.08565</v>
      </c>
      <c r="R160" s="125">
        <f>$Q$160*$H$160</f>
        <v>7.7624595</v>
      </c>
      <c r="S160" s="125">
        <v>0</v>
      </c>
      <c r="T160" s="126">
        <f>$S$160*$H$160</f>
        <v>0</v>
      </c>
      <c r="AR160" s="75" t="s">
        <v>165</v>
      </c>
      <c r="AT160" s="75" t="s">
        <v>126</v>
      </c>
      <c r="AU160" s="75" t="s">
        <v>82</v>
      </c>
      <c r="AY160" s="6" t="s">
        <v>122</v>
      </c>
      <c r="BE160" s="127">
        <f>IF($N$160="základní",$J$160,0)</f>
        <v>0</v>
      </c>
      <c r="BF160" s="127">
        <f>IF($N$160="snížená",$J$160,0)</f>
        <v>0</v>
      </c>
      <c r="BG160" s="127">
        <f>IF($N$160="zákl. přenesená",$J$160,0)</f>
        <v>0</v>
      </c>
      <c r="BH160" s="127">
        <f>IF($N$160="sníž. přenesená",$J$160,0)</f>
        <v>0</v>
      </c>
      <c r="BI160" s="127">
        <f>IF($N$160="nulová",$J$160,0)</f>
        <v>0</v>
      </c>
      <c r="BJ160" s="75" t="s">
        <v>8</v>
      </c>
      <c r="BK160" s="127">
        <f>ROUND($I$160*$H$160,0)</f>
        <v>0</v>
      </c>
      <c r="BL160" s="75" t="s">
        <v>165</v>
      </c>
      <c r="BM160" s="75" t="s">
        <v>473</v>
      </c>
    </row>
    <row r="161" spans="2:47" s="6" customFormat="1" ht="38.25" customHeight="1">
      <c r="B161" s="21"/>
      <c r="D161" s="128" t="s">
        <v>133</v>
      </c>
      <c r="F161" s="129" t="s">
        <v>474</v>
      </c>
      <c r="L161" s="21"/>
      <c r="M161" s="47"/>
      <c r="T161" s="48"/>
      <c r="AT161" s="6" t="s">
        <v>133</v>
      </c>
      <c r="AU161" s="6" t="s">
        <v>82</v>
      </c>
    </row>
    <row r="162" spans="2:47" s="6" customFormat="1" ht="98.25" customHeight="1">
      <c r="B162" s="21"/>
      <c r="D162" s="134" t="s">
        <v>168</v>
      </c>
      <c r="F162" s="135" t="s">
        <v>452</v>
      </c>
      <c r="L162" s="21"/>
      <c r="M162" s="47"/>
      <c r="T162" s="48"/>
      <c r="AT162" s="6" t="s">
        <v>168</v>
      </c>
      <c r="AU162" s="6" t="s">
        <v>82</v>
      </c>
    </row>
    <row r="163" spans="2:51" s="6" customFormat="1" ht="15.75" customHeight="1">
      <c r="B163" s="136"/>
      <c r="D163" s="134" t="s">
        <v>170</v>
      </c>
      <c r="E163" s="137"/>
      <c r="F163" s="138" t="s">
        <v>475</v>
      </c>
      <c r="H163" s="139">
        <v>64.99</v>
      </c>
      <c r="L163" s="136"/>
      <c r="M163" s="140"/>
      <c r="T163" s="141"/>
      <c r="AT163" s="137" t="s">
        <v>170</v>
      </c>
      <c r="AU163" s="137" t="s">
        <v>82</v>
      </c>
      <c r="AV163" s="137" t="s">
        <v>82</v>
      </c>
      <c r="AW163" s="137" t="s">
        <v>99</v>
      </c>
      <c r="AX163" s="137" t="s">
        <v>74</v>
      </c>
      <c r="AY163" s="137" t="s">
        <v>122</v>
      </c>
    </row>
    <row r="164" spans="2:51" s="6" customFormat="1" ht="15.75" customHeight="1">
      <c r="B164" s="136"/>
      <c r="D164" s="134" t="s">
        <v>170</v>
      </c>
      <c r="E164" s="137"/>
      <c r="F164" s="138" t="s">
        <v>476</v>
      </c>
      <c r="H164" s="139">
        <v>25.64</v>
      </c>
      <c r="L164" s="136"/>
      <c r="M164" s="140"/>
      <c r="T164" s="141"/>
      <c r="AT164" s="137" t="s">
        <v>170</v>
      </c>
      <c r="AU164" s="137" t="s">
        <v>82</v>
      </c>
      <c r="AV164" s="137" t="s">
        <v>82</v>
      </c>
      <c r="AW164" s="137" t="s">
        <v>99</v>
      </c>
      <c r="AX164" s="137" t="s">
        <v>74</v>
      </c>
      <c r="AY164" s="137" t="s">
        <v>122</v>
      </c>
    </row>
    <row r="165" spans="2:51" s="6" customFormat="1" ht="15.75" customHeight="1">
      <c r="B165" s="142"/>
      <c r="D165" s="134" t="s">
        <v>170</v>
      </c>
      <c r="E165" s="143"/>
      <c r="F165" s="144" t="s">
        <v>173</v>
      </c>
      <c r="H165" s="145">
        <v>90.63</v>
      </c>
      <c r="L165" s="142"/>
      <c r="M165" s="146"/>
      <c r="T165" s="147"/>
      <c r="AT165" s="143" t="s">
        <v>170</v>
      </c>
      <c r="AU165" s="143" t="s">
        <v>82</v>
      </c>
      <c r="AV165" s="143" t="s">
        <v>165</v>
      </c>
      <c r="AW165" s="143" t="s">
        <v>99</v>
      </c>
      <c r="AX165" s="143" t="s">
        <v>8</v>
      </c>
      <c r="AY165" s="143" t="s">
        <v>122</v>
      </c>
    </row>
    <row r="166" spans="2:65" s="6" customFormat="1" ht="15.75" customHeight="1">
      <c r="B166" s="21"/>
      <c r="C166" s="148" t="s">
        <v>7</v>
      </c>
      <c r="D166" s="148" t="s">
        <v>226</v>
      </c>
      <c r="E166" s="149" t="s">
        <v>477</v>
      </c>
      <c r="F166" s="150" t="s">
        <v>478</v>
      </c>
      <c r="G166" s="151" t="s">
        <v>370</v>
      </c>
      <c r="H166" s="152">
        <v>66.94</v>
      </c>
      <c r="I166" s="153"/>
      <c r="J166" s="154">
        <f>ROUND($I$166*$H$166,0)</f>
        <v>0</v>
      </c>
      <c r="K166" s="150" t="s">
        <v>130</v>
      </c>
      <c r="L166" s="155"/>
      <c r="M166" s="156"/>
      <c r="N166" s="157" t="s">
        <v>45</v>
      </c>
      <c r="P166" s="125">
        <f>$O$166*$H$166</f>
        <v>0</v>
      </c>
      <c r="Q166" s="125">
        <v>0.176</v>
      </c>
      <c r="R166" s="125">
        <f>$Q$166*$H$166</f>
        <v>11.781439999999998</v>
      </c>
      <c r="S166" s="125">
        <v>0</v>
      </c>
      <c r="T166" s="126">
        <f>$S$166*$H$166</f>
        <v>0</v>
      </c>
      <c r="AR166" s="75" t="s">
        <v>214</v>
      </c>
      <c r="AT166" s="75" t="s">
        <v>226</v>
      </c>
      <c r="AU166" s="75" t="s">
        <v>82</v>
      </c>
      <c r="AY166" s="6" t="s">
        <v>122</v>
      </c>
      <c r="BE166" s="127">
        <f>IF($N$166="základní",$J$166,0)</f>
        <v>0</v>
      </c>
      <c r="BF166" s="127">
        <f>IF($N$166="snížená",$J$166,0)</f>
        <v>0</v>
      </c>
      <c r="BG166" s="127">
        <f>IF($N$166="zákl. přenesená",$J$166,0)</f>
        <v>0</v>
      </c>
      <c r="BH166" s="127">
        <f>IF($N$166="sníž. přenesená",$J$166,0)</f>
        <v>0</v>
      </c>
      <c r="BI166" s="127">
        <f>IF($N$166="nulová",$J$166,0)</f>
        <v>0</v>
      </c>
      <c r="BJ166" s="75" t="s">
        <v>8</v>
      </c>
      <c r="BK166" s="127">
        <f>ROUND($I$166*$H$166,0)</f>
        <v>0</v>
      </c>
      <c r="BL166" s="75" t="s">
        <v>165</v>
      </c>
      <c r="BM166" s="75" t="s">
        <v>479</v>
      </c>
    </row>
    <row r="167" spans="2:47" s="6" customFormat="1" ht="27" customHeight="1">
      <c r="B167" s="21"/>
      <c r="D167" s="128" t="s">
        <v>133</v>
      </c>
      <c r="F167" s="129" t="s">
        <v>480</v>
      </c>
      <c r="L167" s="21"/>
      <c r="M167" s="47"/>
      <c r="T167" s="48"/>
      <c r="AT167" s="6" t="s">
        <v>133</v>
      </c>
      <c r="AU167" s="6" t="s">
        <v>82</v>
      </c>
    </row>
    <row r="168" spans="2:51" s="6" customFormat="1" ht="15.75" customHeight="1">
      <c r="B168" s="136"/>
      <c r="D168" s="134" t="s">
        <v>170</v>
      </c>
      <c r="E168" s="137"/>
      <c r="F168" s="138" t="s">
        <v>481</v>
      </c>
      <c r="H168" s="139">
        <v>64.99</v>
      </c>
      <c r="L168" s="136"/>
      <c r="M168" s="140"/>
      <c r="T168" s="141"/>
      <c r="AT168" s="137" t="s">
        <v>170</v>
      </c>
      <c r="AU168" s="137" t="s">
        <v>82</v>
      </c>
      <c r="AV168" s="137" t="s">
        <v>82</v>
      </c>
      <c r="AW168" s="137" t="s">
        <v>99</v>
      </c>
      <c r="AX168" s="137" t="s">
        <v>8</v>
      </c>
      <c r="AY168" s="137" t="s">
        <v>122</v>
      </c>
    </row>
    <row r="169" spans="2:51" s="6" customFormat="1" ht="15.75" customHeight="1">
      <c r="B169" s="136"/>
      <c r="D169" s="134" t="s">
        <v>170</v>
      </c>
      <c r="F169" s="138" t="s">
        <v>482</v>
      </c>
      <c r="H169" s="139">
        <v>66.94</v>
      </c>
      <c r="L169" s="136"/>
      <c r="M169" s="140"/>
      <c r="T169" s="141"/>
      <c r="AT169" s="137" t="s">
        <v>170</v>
      </c>
      <c r="AU169" s="137" t="s">
        <v>82</v>
      </c>
      <c r="AV169" s="137" t="s">
        <v>82</v>
      </c>
      <c r="AW169" s="137" t="s">
        <v>74</v>
      </c>
      <c r="AX169" s="137" t="s">
        <v>8</v>
      </c>
      <c r="AY169" s="137" t="s">
        <v>122</v>
      </c>
    </row>
    <row r="170" spans="2:65" s="6" customFormat="1" ht="15.75" customHeight="1">
      <c r="B170" s="21"/>
      <c r="C170" s="148" t="s">
        <v>302</v>
      </c>
      <c r="D170" s="148" t="s">
        <v>226</v>
      </c>
      <c r="E170" s="149" t="s">
        <v>483</v>
      </c>
      <c r="F170" s="150" t="s">
        <v>484</v>
      </c>
      <c r="G170" s="151" t="s">
        <v>370</v>
      </c>
      <c r="H170" s="152">
        <v>26.409</v>
      </c>
      <c r="I170" s="153"/>
      <c r="J170" s="154">
        <f>ROUND($I$170*$H$170,0)</f>
        <v>0</v>
      </c>
      <c r="K170" s="150"/>
      <c r="L170" s="155"/>
      <c r="M170" s="156"/>
      <c r="N170" s="157" t="s">
        <v>45</v>
      </c>
      <c r="P170" s="125">
        <f>$O$170*$H$170</f>
        <v>0</v>
      </c>
      <c r="Q170" s="125">
        <v>0.131</v>
      </c>
      <c r="R170" s="125">
        <f>$Q$170*$H$170</f>
        <v>3.459579</v>
      </c>
      <c r="S170" s="125">
        <v>0</v>
      </c>
      <c r="T170" s="126">
        <f>$S$170*$H$170</f>
        <v>0</v>
      </c>
      <c r="AR170" s="75" t="s">
        <v>214</v>
      </c>
      <c r="AT170" s="75" t="s">
        <v>226</v>
      </c>
      <c r="AU170" s="75" t="s">
        <v>82</v>
      </c>
      <c r="AY170" s="6" t="s">
        <v>122</v>
      </c>
      <c r="BE170" s="127">
        <f>IF($N$170="základní",$J$170,0)</f>
        <v>0</v>
      </c>
      <c r="BF170" s="127">
        <f>IF($N$170="snížená",$J$170,0)</f>
        <v>0</v>
      </c>
      <c r="BG170" s="127">
        <f>IF($N$170="zákl. přenesená",$J$170,0)</f>
        <v>0</v>
      </c>
      <c r="BH170" s="127">
        <f>IF($N$170="sníž. přenesená",$J$170,0)</f>
        <v>0</v>
      </c>
      <c r="BI170" s="127">
        <f>IF($N$170="nulová",$J$170,0)</f>
        <v>0</v>
      </c>
      <c r="BJ170" s="75" t="s">
        <v>8</v>
      </c>
      <c r="BK170" s="127">
        <f>ROUND($I$170*$H$170,0)</f>
        <v>0</v>
      </c>
      <c r="BL170" s="75" t="s">
        <v>165</v>
      </c>
      <c r="BM170" s="75" t="s">
        <v>485</v>
      </c>
    </row>
    <row r="171" spans="2:47" s="6" customFormat="1" ht="27" customHeight="1">
      <c r="B171" s="21"/>
      <c r="D171" s="128" t="s">
        <v>133</v>
      </c>
      <c r="F171" s="129" t="s">
        <v>486</v>
      </c>
      <c r="L171" s="21"/>
      <c r="M171" s="47"/>
      <c r="T171" s="48"/>
      <c r="AT171" s="6" t="s">
        <v>133</v>
      </c>
      <c r="AU171" s="6" t="s">
        <v>82</v>
      </c>
    </row>
    <row r="172" spans="2:51" s="6" customFormat="1" ht="15.75" customHeight="1">
      <c r="B172" s="136"/>
      <c r="D172" s="134" t="s">
        <v>170</v>
      </c>
      <c r="E172" s="137"/>
      <c r="F172" s="138" t="s">
        <v>487</v>
      </c>
      <c r="H172" s="139">
        <v>25.64</v>
      </c>
      <c r="L172" s="136"/>
      <c r="M172" s="140"/>
      <c r="T172" s="141"/>
      <c r="AT172" s="137" t="s">
        <v>170</v>
      </c>
      <c r="AU172" s="137" t="s">
        <v>82</v>
      </c>
      <c r="AV172" s="137" t="s">
        <v>82</v>
      </c>
      <c r="AW172" s="137" t="s">
        <v>99</v>
      </c>
      <c r="AX172" s="137" t="s">
        <v>8</v>
      </c>
      <c r="AY172" s="137" t="s">
        <v>122</v>
      </c>
    </row>
    <row r="173" spans="2:51" s="6" customFormat="1" ht="15.75" customHeight="1">
      <c r="B173" s="136"/>
      <c r="D173" s="134" t="s">
        <v>170</v>
      </c>
      <c r="F173" s="138" t="s">
        <v>488</v>
      </c>
      <c r="H173" s="139">
        <v>26.409</v>
      </c>
      <c r="L173" s="136"/>
      <c r="M173" s="140"/>
      <c r="T173" s="141"/>
      <c r="AT173" s="137" t="s">
        <v>170</v>
      </c>
      <c r="AU173" s="137" t="s">
        <v>82</v>
      </c>
      <c r="AV173" s="137" t="s">
        <v>82</v>
      </c>
      <c r="AW173" s="137" t="s">
        <v>74</v>
      </c>
      <c r="AX173" s="137" t="s">
        <v>8</v>
      </c>
      <c r="AY173" s="137" t="s">
        <v>122</v>
      </c>
    </row>
    <row r="174" spans="2:65" s="6" customFormat="1" ht="15.75" customHeight="1">
      <c r="B174" s="21"/>
      <c r="C174" s="116" t="s">
        <v>313</v>
      </c>
      <c r="D174" s="116" t="s">
        <v>126</v>
      </c>
      <c r="E174" s="117" t="s">
        <v>489</v>
      </c>
      <c r="F174" s="118" t="s">
        <v>490</v>
      </c>
      <c r="G174" s="119" t="s">
        <v>370</v>
      </c>
      <c r="H174" s="120">
        <v>25.64</v>
      </c>
      <c r="I174" s="121"/>
      <c r="J174" s="122">
        <f>ROUND($I$174*$H$174,0)</f>
        <v>0</v>
      </c>
      <c r="K174" s="118" t="s">
        <v>130</v>
      </c>
      <c r="L174" s="21"/>
      <c r="M174" s="123"/>
      <c r="N174" s="124" t="s">
        <v>45</v>
      </c>
      <c r="P174" s="125">
        <f>$O$174*$H$174</f>
        <v>0</v>
      </c>
      <c r="Q174" s="125">
        <v>0</v>
      </c>
      <c r="R174" s="125">
        <f>$Q$174*$H$174</f>
        <v>0</v>
      </c>
      <c r="S174" s="125">
        <v>0</v>
      </c>
      <c r="T174" s="126">
        <f>$S$174*$H$174</f>
        <v>0</v>
      </c>
      <c r="AR174" s="75" t="s">
        <v>165</v>
      </c>
      <c r="AT174" s="75" t="s">
        <v>126</v>
      </c>
      <c r="AU174" s="75" t="s">
        <v>82</v>
      </c>
      <c r="AY174" s="6" t="s">
        <v>122</v>
      </c>
      <c r="BE174" s="127">
        <f>IF($N$174="základní",$J$174,0)</f>
        <v>0</v>
      </c>
      <c r="BF174" s="127">
        <f>IF($N$174="snížená",$J$174,0)</f>
        <v>0</v>
      </c>
      <c r="BG174" s="127">
        <f>IF($N$174="zákl. přenesená",$J$174,0)</f>
        <v>0</v>
      </c>
      <c r="BH174" s="127">
        <f>IF($N$174="sníž. přenesená",$J$174,0)</f>
        <v>0</v>
      </c>
      <c r="BI174" s="127">
        <f>IF($N$174="nulová",$J$174,0)</f>
        <v>0</v>
      </c>
      <c r="BJ174" s="75" t="s">
        <v>8</v>
      </c>
      <c r="BK174" s="127">
        <f>ROUND($I$174*$H$174,0)</f>
        <v>0</v>
      </c>
      <c r="BL174" s="75" t="s">
        <v>165</v>
      </c>
      <c r="BM174" s="75" t="s">
        <v>491</v>
      </c>
    </row>
    <row r="175" spans="2:47" s="6" customFormat="1" ht="38.25" customHeight="1">
      <c r="B175" s="21"/>
      <c r="D175" s="128" t="s">
        <v>133</v>
      </c>
      <c r="F175" s="129" t="s">
        <v>492</v>
      </c>
      <c r="L175" s="21"/>
      <c r="M175" s="47"/>
      <c r="T175" s="48"/>
      <c r="AT175" s="6" t="s">
        <v>133</v>
      </c>
      <c r="AU175" s="6" t="s">
        <v>82</v>
      </c>
    </row>
    <row r="176" spans="2:47" s="6" customFormat="1" ht="98.25" customHeight="1">
      <c r="B176" s="21"/>
      <c r="D176" s="134" t="s">
        <v>168</v>
      </c>
      <c r="F176" s="135" t="s">
        <v>452</v>
      </c>
      <c r="L176" s="21"/>
      <c r="M176" s="47"/>
      <c r="T176" s="48"/>
      <c r="AT176" s="6" t="s">
        <v>168</v>
      </c>
      <c r="AU176" s="6" t="s">
        <v>82</v>
      </c>
    </row>
    <row r="177" spans="2:65" s="6" customFormat="1" ht="15.75" customHeight="1">
      <c r="B177" s="21"/>
      <c r="C177" s="116" t="s">
        <v>319</v>
      </c>
      <c r="D177" s="116" t="s">
        <v>126</v>
      </c>
      <c r="E177" s="117" t="s">
        <v>493</v>
      </c>
      <c r="F177" s="118" t="s">
        <v>494</v>
      </c>
      <c r="G177" s="119" t="s">
        <v>370</v>
      </c>
      <c r="H177" s="120">
        <v>6.25</v>
      </c>
      <c r="I177" s="121"/>
      <c r="J177" s="122">
        <f>ROUND($I$177*$H$177,0)</f>
        <v>0</v>
      </c>
      <c r="K177" s="118" t="s">
        <v>130</v>
      </c>
      <c r="L177" s="21"/>
      <c r="M177" s="123"/>
      <c r="N177" s="124" t="s">
        <v>45</v>
      </c>
      <c r="P177" s="125">
        <f>$O$177*$H$177</f>
        <v>0</v>
      </c>
      <c r="Q177" s="125">
        <v>0.101</v>
      </c>
      <c r="R177" s="125">
        <f>$Q$177*$H$177</f>
        <v>0.6312500000000001</v>
      </c>
      <c r="S177" s="125">
        <v>0</v>
      </c>
      <c r="T177" s="126">
        <f>$S$177*$H$177</f>
        <v>0</v>
      </c>
      <c r="AR177" s="75" t="s">
        <v>165</v>
      </c>
      <c r="AT177" s="75" t="s">
        <v>126</v>
      </c>
      <c r="AU177" s="75" t="s">
        <v>82</v>
      </c>
      <c r="AY177" s="6" t="s">
        <v>122</v>
      </c>
      <c r="BE177" s="127">
        <f>IF($N$177="základní",$J$177,0)</f>
        <v>0</v>
      </c>
      <c r="BF177" s="127">
        <f>IF($N$177="snížená",$J$177,0)</f>
        <v>0</v>
      </c>
      <c r="BG177" s="127">
        <f>IF($N$177="zákl. přenesená",$J$177,0)</f>
        <v>0</v>
      </c>
      <c r="BH177" s="127">
        <f>IF($N$177="sníž. přenesená",$J$177,0)</f>
        <v>0</v>
      </c>
      <c r="BI177" s="127">
        <f>IF($N$177="nulová",$J$177,0)</f>
        <v>0</v>
      </c>
      <c r="BJ177" s="75" t="s">
        <v>8</v>
      </c>
      <c r="BK177" s="127">
        <f>ROUND($I$177*$H$177,0)</f>
        <v>0</v>
      </c>
      <c r="BL177" s="75" t="s">
        <v>165</v>
      </c>
      <c r="BM177" s="75" t="s">
        <v>495</v>
      </c>
    </row>
    <row r="178" spans="2:47" s="6" customFormat="1" ht="38.25" customHeight="1">
      <c r="B178" s="21"/>
      <c r="D178" s="128" t="s">
        <v>133</v>
      </c>
      <c r="F178" s="129" t="s">
        <v>496</v>
      </c>
      <c r="L178" s="21"/>
      <c r="M178" s="47"/>
      <c r="T178" s="48"/>
      <c r="AT178" s="6" t="s">
        <v>133</v>
      </c>
      <c r="AU178" s="6" t="s">
        <v>82</v>
      </c>
    </row>
    <row r="179" spans="2:47" s="6" customFormat="1" ht="71.25" customHeight="1">
      <c r="B179" s="21"/>
      <c r="D179" s="134" t="s">
        <v>168</v>
      </c>
      <c r="F179" s="135" t="s">
        <v>497</v>
      </c>
      <c r="L179" s="21"/>
      <c r="M179" s="47"/>
      <c r="T179" s="48"/>
      <c r="AT179" s="6" t="s">
        <v>168</v>
      </c>
      <c r="AU179" s="6" t="s">
        <v>82</v>
      </c>
    </row>
    <row r="180" spans="2:51" s="6" customFormat="1" ht="15.75" customHeight="1">
      <c r="B180" s="136"/>
      <c r="D180" s="134" t="s">
        <v>170</v>
      </c>
      <c r="E180" s="137"/>
      <c r="F180" s="138" t="s">
        <v>498</v>
      </c>
      <c r="H180" s="139">
        <v>6.25</v>
      </c>
      <c r="L180" s="136"/>
      <c r="M180" s="140"/>
      <c r="T180" s="141"/>
      <c r="AT180" s="137" t="s">
        <v>170</v>
      </c>
      <c r="AU180" s="137" t="s">
        <v>82</v>
      </c>
      <c r="AV180" s="137" t="s">
        <v>82</v>
      </c>
      <c r="AW180" s="137" t="s">
        <v>99</v>
      </c>
      <c r="AX180" s="137" t="s">
        <v>8</v>
      </c>
      <c r="AY180" s="137" t="s">
        <v>122</v>
      </c>
    </row>
    <row r="181" spans="2:65" s="6" customFormat="1" ht="15.75" customHeight="1">
      <c r="B181" s="21"/>
      <c r="C181" s="148" t="s">
        <v>326</v>
      </c>
      <c r="D181" s="148" t="s">
        <v>226</v>
      </c>
      <c r="E181" s="149" t="s">
        <v>499</v>
      </c>
      <c r="F181" s="150" t="s">
        <v>500</v>
      </c>
      <c r="G181" s="151" t="s">
        <v>370</v>
      </c>
      <c r="H181" s="152">
        <v>6.25</v>
      </c>
      <c r="I181" s="153"/>
      <c r="J181" s="154">
        <f>ROUND($I$181*$H$181,0)</f>
        <v>0</v>
      </c>
      <c r="K181" s="150" t="s">
        <v>130</v>
      </c>
      <c r="L181" s="155"/>
      <c r="M181" s="156"/>
      <c r="N181" s="157" t="s">
        <v>45</v>
      </c>
      <c r="P181" s="125">
        <f>$O$181*$H$181</f>
        <v>0</v>
      </c>
      <c r="Q181" s="125">
        <v>0.11</v>
      </c>
      <c r="R181" s="125">
        <f>$Q$181*$H$181</f>
        <v>0.6875</v>
      </c>
      <c r="S181" s="125">
        <v>0</v>
      </c>
      <c r="T181" s="126">
        <f>$S$181*$H$181</f>
        <v>0</v>
      </c>
      <c r="AR181" s="75" t="s">
        <v>214</v>
      </c>
      <c r="AT181" s="75" t="s">
        <v>226</v>
      </c>
      <c r="AU181" s="75" t="s">
        <v>82</v>
      </c>
      <c r="AY181" s="6" t="s">
        <v>122</v>
      </c>
      <c r="BE181" s="127">
        <f>IF($N$181="základní",$J$181,0)</f>
        <v>0</v>
      </c>
      <c r="BF181" s="127">
        <f>IF($N$181="snížená",$J$181,0)</f>
        <v>0</v>
      </c>
      <c r="BG181" s="127">
        <f>IF($N$181="zákl. přenesená",$J$181,0)</f>
        <v>0</v>
      </c>
      <c r="BH181" s="127">
        <f>IF($N$181="sníž. přenesená",$J$181,0)</f>
        <v>0</v>
      </c>
      <c r="BI181" s="127">
        <f>IF($N$181="nulová",$J$181,0)</f>
        <v>0</v>
      </c>
      <c r="BJ181" s="75" t="s">
        <v>8</v>
      </c>
      <c r="BK181" s="127">
        <f>ROUND($I$181*$H$181,0)</f>
        <v>0</v>
      </c>
      <c r="BL181" s="75" t="s">
        <v>165</v>
      </c>
      <c r="BM181" s="75" t="s">
        <v>501</v>
      </c>
    </row>
    <row r="182" spans="2:47" s="6" customFormat="1" ht="16.5" customHeight="1">
      <c r="B182" s="21"/>
      <c r="D182" s="128" t="s">
        <v>133</v>
      </c>
      <c r="F182" s="129" t="s">
        <v>502</v>
      </c>
      <c r="L182" s="21"/>
      <c r="M182" s="47"/>
      <c r="T182" s="48"/>
      <c r="AT182" s="6" t="s">
        <v>133</v>
      </c>
      <c r="AU182" s="6" t="s">
        <v>82</v>
      </c>
    </row>
    <row r="183" spans="2:65" s="6" customFormat="1" ht="15.75" customHeight="1">
      <c r="B183" s="21"/>
      <c r="C183" s="116" t="s">
        <v>335</v>
      </c>
      <c r="D183" s="116" t="s">
        <v>126</v>
      </c>
      <c r="E183" s="117" t="s">
        <v>503</v>
      </c>
      <c r="F183" s="118" t="s">
        <v>504</v>
      </c>
      <c r="G183" s="119" t="s">
        <v>164</v>
      </c>
      <c r="H183" s="120">
        <v>326.1</v>
      </c>
      <c r="I183" s="121"/>
      <c r="J183" s="122">
        <f>ROUND($I$183*$H$183,0)</f>
        <v>0</v>
      </c>
      <c r="K183" s="118" t="s">
        <v>130</v>
      </c>
      <c r="L183" s="21"/>
      <c r="M183" s="123"/>
      <c r="N183" s="124" t="s">
        <v>45</v>
      </c>
      <c r="P183" s="125">
        <f>$O$183*$H$183</f>
        <v>0</v>
      </c>
      <c r="Q183" s="125">
        <v>0.0036</v>
      </c>
      <c r="R183" s="125">
        <f>$Q$183*$H$183</f>
        <v>1.1739600000000001</v>
      </c>
      <c r="S183" s="125">
        <v>0</v>
      </c>
      <c r="T183" s="126">
        <f>$S$183*$H$183</f>
        <v>0</v>
      </c>
      <c r="AR183" s="75" t="s">
        <v>165</v>
      </c>
      <c r="AT183" s="75" t="s">
        <v>126</v>
      </c>
      <c r="AU183" s="75" t="s">
        <v>82</v>
      </c>
      <c r="AY183" s="6" t="s">
        <v>122</v>
      </c>
      <c r="BE183" s="127">
        <f>IF($N$183="základní",$J$183,0)</f>
        <v>0</v>
      </c>
      <c r="BF183" s="127">
        <f>IF($N$183="snížená",$J$183,0)</f>
        <v>0</v>
      </c>
      <c r="BG183" s="127">
        <f>IF($N$183="zákl. přenesená",$J$183,0)</f>
        <v>0</v>
      </c>
      <c r="BH183" s="127">
        <f>IF($N$183="sníž. přenesená",$J$183,0)</f>
        <v>0</v>
      </c>
      <c r="BI183" s="127">
        <f>IF($N$183="nulová",$J$183,0)</f>
        <v>0</v>
      </c>
      <c r="BJ183" s="75" t="s">
        <v>8</v>
      </c>
      <c r="BK183" s="127">
        <f>ROUND($I$183*$H$183,0)</f>
        <v>0</v>
      </c>
      <c r="BL183" s="75" t="s">
        <v>165</v>
      </c>
      <c r="BM183" s="75" t="s">
        <v>505</v>
      </c>
    </row>
    <row r="184" spans="2:47" s="6" customFormat="1" ht="16.5" customHeight="1">
      <c r="B184" s="21"/>
      <c r="D184" s="128" t="s">
        <v>133</v>
      </c>
      <c r="F184" s="129" t="s">
        <v>506</v>
      </c>
      <c r="L184" s="21"/>
      <c r="M184" s="47"/>
      <c r="T184" s="48"/>
      <c r="AT184" s="6" t="s">
        <v>133</v>
      </c>
      <c r="AU184" s="6" t="s">
        <v>82</v>
      </c>
    </row>
    <row r="185" spans="2:47" s="6" customFormat="1" ht="44.25" customHeight="1">
      <c r="B185" s="21"/>
      <c r="D185" s="134" t="s">
        <v>168</v>
      </c>
      <c r="F185" s="135" t="s">
        <v>507</v>
      </c>
      <c r="L185" s="21"/>
      <c r="M185" s="47"/>
      <c r="T185" s="48"/>
      <c r="AT185" s="6" t="s">
        <v>168</v>
      </c>
      <c r="AU185" s="6" t="s">
        <v>82</v>
      </c>
    </row>
    <row r="186" spans="2:51" s="6" customFormat="1" ht="15.75" customHeight="1">
      <c r="B186" s="136"/>
      <c r="D186" s="134" t="s">
        <v>170</v>
      </c>
      <c r="E186" s="137"/>
      <c r="F186" s="138" t="s">
        <v>508</v>
      </c>
      <c r="H186" s="139">
        <v>326.1</v>
      </c>
      <c r="L186" s="136"/>
      <c r="M186" s="140"/>
      <c r="T186" s="141"/>
      <c r="AT186" s="137" t="s">
        <v>170</v>
      </c>
      <c r="AU186" s="137" t="s">
        <v>82</v>
      </c>
      <c r="AV186" s="137" t="s">
        <v>82</v>
      </c>
      <c r="AW186" s="137" t="s">
        <v>99</v>
      </c>
      <c r="AX186" s="137" t="s">
        <v>8</v>
      </c>
      <c r="AY186" s="137" t="s">
        <v>122</v>
      </c>
    </row>
    <row r="187" spans="2:63" s="105" customFormat="1" ht="30.75" customHeight="1">
      <c r="B187" s="106"/>
      <c r="D187" s="107" t="s">
        <v>73</v>
      </c>
      <c r="E187" s="114" t="s">
        <v>219</v>
      </c>
      <c r="F187" s="114" t="s">
        <v>509</v>
      </c>
      <c r="J187" s="115">
        <f>$BK$187</f>
        <v>0</v>
      </c>
      <c r="L187" s="106"/>
      <c r="M187" s="110"/>
      <c r="P187" s="111">
        <f>SUM($P$188:$P$209)</f>
        <v>0</v>
      </c>
      <c r="R187" s="111">
        <f>SUM($R$188:$R$209)</f>
        <v>56.33221</v>
      </c>
      <c r="T187" s="112">
        <f>SUM($T$188:$T$209)</f>
        <v>0</v>
      </c>
      <c r="AR187" s="107" t="s">
        <v>8</v>
      </c>
      <c r="AT187" s="107" t="s">
        <v>73</v>
      </c>
      <c r="AU187" s="107" t="s">
        <v>8</v>
      </c>
      <c r="AY187" s="107" t="s">
        <v>122</v>
      </c>
      <c r="BK187" s="113">
        <f>SUM($BK$188:$BK$209)</f>
        <v>0</v>
      </c>
    </row>
    <row r="188" spans="2:65" s="6" customFormat="1" ht="15.75" customHeight="1">
      <c r="B188" s="21"/>
      <c r="C188" s="116" t="s">
        <v>340</v>
      </c>
      <c r="D188" s="116" t="s">
        <v>126</v>
      </c>
      <c r="E188" s="117" t="s">
        <v>510</v>
      </c>
      <c r="F188" s="118" t="s">
        <v>511</v>
      </c>
      <c r="G188" s="119" t="s">
        <v>164</v>
      </c>
      <c r="H188" s="120">
        <v>319</v>
      </c>
      <c r="I188" s="121"/>
      <c r="J188" s="122">
        <f>ROUND($I$188*$H$188,0)</f>
        <v>0</v>
      </c>
      <c r="K188" s="118" t="s">
        <v>130</v>
      </c>
      <c r="L188" s="21"/>
      <c r="M188" s="123"/>
      <c r="N188" s="124" t="s">
        <v>45</v>
      </c>
      <c r="P188" s="125">
        <f>$O$188*$H$188</f>
        <v>0</v>
      </c>
      <c r="Q188" s="125">
        <v>0.16849</v>
      </c>
      <c r="R188" s="125">
        <f>$Q$188*$H$188</f>
        <v>53.748310000000004</v>
      </c>
      <c r="S188" s="125">
        <v>0</v>
      </c>
      <c r="T188" s="126">
        <f>$S$188*$H$188</f>
        <v>0</v>
      </c>
      <c r="AR188" s="75" t="s">
        <v>165</v>
      </c>
      <c r="AT188" s="75" t="s">
        <v>126</v>
      </c>
      <c r="AU188" s="75" t="s">
        <v>82</v>
      </c>
      <c r="AY188" s="6" t="s">
        <v>122</v>
      </c>
      <c r="BE188" s="127">
        <f>IF($N$188="základní",$J$188,0)</f>
        <v>0</v>
      </c>
      <c r="BF188" s="127">
        <f>IF($N$188="snížená",$J$188,0)</f>
        <v>0</v>
      </c>
      <c r="BG188" s="127">
        <f>IF($N$188="zákl. přenesená",$J$188,0)</f>
        <v>0</v>
      </c>
      <c r="BH188" s="127">
        <f>IF($N$188="sníž. přenesená",$J$188,0)</f>
        <v>0</v>
      </c>
      <c r="BI188" s="127">
        <f>IF($N$188="nulová",$J$188,0)</f>
        <v>0</v>
      </c>
      <c r="BJ188" s="75" t="s">
        <v>8</v>
      </c>
      <c r="BK188" s="127">
        <f>ROUND($I$188*$H$188,0)</f>
        <v>0</v>
      </c>
      <c r="BL188" s="75" t="s">
        <v>165</v>
      </c>
      <c r="BM188" s="75" t="s">
        <v>512</v>
      </c>
    </row>
    <row r="189" spans="2:47" s="6" customFormat="1" ht="27" customHeight="1">
      <c r="B189" s="21"/>
      <c r="D189" s="128" t="s">
        <v>133</v>
      </c>
      <c r="F189" s="129" t="s">
        <v>513</v>
      </c>
      <c r="L189" s="21"/>
      <c r="M189" s="47"/>
      <c r="T189" s="48"/>
      <c r="AT189" s="6" t="s">
        <v>133</v>
      </c>
      <c r="AU189" s="6" t="s">
        <v>82</v>
      </c>
    </row>
    <row r="190" spans="2:47" s="6" customFormat="1" ht="98.25" customHeight="1">
      <c r="B190" s="21"/>
      <c r="D190" s="134" t="s">
        <v>168</v>
      </c>
      <c r="F190" s="135" t="s">
        <v>514</v>
      </c>
      <c r="L190" s="21"/>
      <c r="M190" s="47"/>
      <c r="T190" s="48"/>
      <c r="AT190" s="6" t="s">
        <v>168</v>
      </c>
      <c r="AU190" s="6" t="s">
        <v>82</v>
      </c>
    </row>
    <row r="191" spans="2:51" s="6" customFormat="1" ht="15.75" customHeight="1">
      <c r="B191" s="136"/>
      <c r="D191" s="134" t="s">
        <v>170</v>
      </c>
      <c r="E191" s="137"/>
      <c r="F191" s="138" t="s">
        <v>515</v>
      </c>
      <c r="H191" s="139">
        <v>319</v>
      </c>
      <c r="L191" s="136"/>
      <c r="M191" s="140"/>
      <c r="T191" s="141"/>
      <c r="AT191" s="137" t="s">
        <v>170</v>
      </c>
      <c r="AU191" s="137" t="s">
        <v>82</v>
      </c>
      <c r="AV191" s="137" t="s">
        <v>82</v>
      </c>
      <c r="AW191" s="137" t="s">
        <v>99</v>
      </c>
      <c r="AX191" s="137" t="s">
        <v>8</v>
      </c>
      <c r="AY191" s="137" t="s">
        <v>122</v>
      </c>
    </row>
    <row r="192" spans="2:65" s="6" customFormat="1" ht="15.75" customHeight="1">
      <c r="B192" s="21"/>
      <c r="C192" s="148" t="s">
        <v>346</v>
      </c>
      <c r="D192" s="148" t="s">
        <v>226</v>
      </c>
      <c r="E192" s="149" t="s">
        <v>516</v>
      </c>
      <c r="F192" s="150" t="s">
        <v>517</v>
      </c>
      <c r="G192" s="151" t="s">
        <v>164</v>
      </c>
      <c r="H192" s="152">
        <v>15.95</v>
      </c>
      <c r="I192" s="153"/>
      <c r="J192" s="154">
        <f>ROUND($I$192*$H$192,0)</f>
        <v>0</v>
      </c>
      <c r="K192" s="150" t="s">
        <v>130</v>
      </c>
      <c r="L192" s="155"/>
      <c r="M192" s="156"/>
      <c r="N192" s="157" t="s">
        <v>45</v>
      </c>
      <c r="P192" s="125">
        <f>$O$192*$H$192</f>
        <v>0</v>
      </c>
      <c r="Q192" s="125">
        <v>0.162</v>
      </c>
      <c r="R192" s="125">
        <f>$Q$192*$H$192</f>
        <v>2.5839</v>
      </c>
      <c r="S192" s="125">
        <v>0</v>
      </c>
      <c r="T192" s="126">
        <f>$S$192*$H$192</f>
        <v>0</v>
      </c>
      <c r="AR192" s="75" t="s">
        <v>214</v>
      </c>
      <c r="AT192" s="75" t="s">
        <v>226</v>
      </c>
      <c r="AU192" s="75" t="s">
        <v>82</v>
      </c>
      <c r="AY192" s="6" t="s">
        <v>122</v>
      </c>
      <c r="BE192" s="127">
        <f>IF($N$192="základní",$J$192,0)</f>
        <v>0</v>
      </c>
      <c r="BF192" s="127">
        <f>IF($N$192="snížená",$J$192,0)</f>
        <v>0</v>
      </c>
      <c r="BG192" s="127">
        <f>IF($N$192="zákl. přenesená",$J$192,0)</f>
        <v>0</v>
      </c>
      <c r="BH192" s="127">
        <f>IF($N$192="sníž. přenesená",$J$192,0)</f>
        <v>0</v>
      </c>
      <c r="BI192" s="127">
        <f>IF($N$192="nulová",$J$192,0)</f>
        <v>0</v>
      </c>
      <c r="BJ192" s="75" t="s">
        <v>8</v>
      </c>
      <c r="BK192" s="127">
        <f>ROUND($I$192*$H$192,0)</f>
        <v>0</v>
      </c>
      <c r="BL192" s="75" t="s">
        <v>165</v>
      </c>
      <c r="BM192" s="75" t="s">
        <v>518</v>
      </c>
    </row>
    <row r="193" spans="2:47" s="6" customFormat="1" ht="27" customHeight="1">
      <c r="B193" s="21"/>
      <c r="D193" s="128" t="s">
        <v>133</v>
      </c>
      <c r="F193" s="129" t="s">
        <v>519</v>
      </c>
      <c r="L193" s="21"/>
      <c r="M193" s="47"/>
      <c r="T193" s="48"/>
      <c r="AT193" s="6" t="s">
        <v>133</v>
      </c>
      <c r="AU193" s="6" t="s">
        <v>82</v>
      </c>
    </row>
    <row r="194" spans="2:51" s="6" customFormat="1" ht="15.75" customHeight="1">
      <c r="B194" s="136"/>
      <c r="D194" s="134" t="s">
        <v>170</v>
      </c>
      <c r="E194" s="137"/>
      <c r="F194" s="138" t="s">
        <v>520</v>
      </c>
      <c r="H194" s="139">
        <v>15.95</v>
      </c>
      <c r="L194" s="136"/>
      <c r="M194" s="140"/>
      <c r="T194" s="141"/>
      <c r="AT194" s="137" t="s">
        <v>170</v>
      </c>
      <c r="AU194" s="137" t="s">
        <v>82</v>
      </c>
      <c r="AV194" s="137" t="s">
        <v>82</v>
      </c>
      <c r="AW194" s="137" t="s">
        <v>99</v>
      </c>
      <c r="AX194" s="137" t="s">
        <v>8</v>
      </c>
      <c r="AY194" s="137" t="s">
        <v>122</v>
      </c>
    </row>
    <row r="195" spans="2:65" s="6" customFormat="1" ht="15.75" customHeight="1">
      <c r="B195" s="21"/>
      <c r="C195" s="116" t="s">
        <v>350</v>
      </c>
      <c r="D195" s="116" t="s">
        <v>126</v>
      </c>
      <c r="E195" s="117" t="s">
        <v>521</v>
      </c>
      <c r="F195" s="118" t="s">
        <v>522</v>
      </c>
      <c r="G195" s="119" t="s">
        <v>164</v>
      </c>
      <c r="H195" s="120">
        <v>11.6</v>
      </c>
      <c r="I195" s="121"/>
      <c r="J195" s="122">
        <f>ROUND($I$195*$H$195,0)</f>
        <v>0</v>
      </c>
      <c r="K195" s="118" t="s">
        <v>130</v>
      </c>
      <c r="L195" s="21"/>
      <c r="M195" s="123"/>
      <c r="N195" s="124" t="s">
        <v>45</v>
      </c>
      <c r="P195" s="125">
        <f>$O$195*$H$195</f>
        <v>0</v>
      </c>
      <c r="Q195" s="125">
        <v>0</v>
      </c>
      <c r="R195" s="125">
        <f>$Q$195*$H$195</f>
        <v>0</v>
      </c>
      <c r="S195" s="125">
        <v>0</v>
      </c>
      <c r="T195" s="126">
        <f>$S$195*$H$195</f>
        <v>0</v>
      </c>
      <c r="AR195" s="75" t="s">
        <v>165</v>
      </c>
      <c r="AT195" s="75" t="s">
        <v>126</v>
      </c>
      <c r="AU195" s="75" t="s">
        <v>82</v>
      </c>
      <c r="AY195" s="6" t="s">
        <v>122</v>
      </c>
      <c r="BE195" s="127">
        <f>IF($N$195="základní",$J$195,0)</f>
        <v>0</v>
      </c>
      <c r="BF195" s="127">
        <f>IF($N$195="snížená",$J$195,0)</f>
        <v>0</v>
      </c>
      <c r="BG195" s="127">
        <f>IF($N$195="zákl. přenesená",$J$195,0)</f>
        <v>0</v>
      </c>
      <c r="BH195" s="127">
        <f>IF($N$195="sníž. přenesená",$J$195,0)</f>
        <v>0</v>
      </c>
      <c r="BI195" s="127">
        <f>IF($N$195="nulová",$J$195,0)</f>
        <v>0</v>
      </c>
      <c r="BJ195" s="75" t="s">
        <v>8</v>
      </c>
      <c r="BK195" s="127">
        <f>ROUND($I$195*$H$195,0)</f>
        <v>0</v>
      </c>
      <c r="BL195" s="75" t="s">
        <v>165</v>
      </c>
      <c r="BM195" s="75" t="s">
        <v>523</v>
      </c>
    </row>
    <row r="196" spans="2:47" s="6" customFormat="1" ht="16.5" customHeight="1">
      <c r="B196" s="21"/>
      <c r="D196" s="128" t="s">
        <v>133</v>
      </c>
      <c r="F196" s="129" t="s">
        <v>524</v>
      </c>
      <c r="L196" s="21"/>
      <c r="M196" s="47"/>
      <c r="T196" s="48"/>
      <c r="AT196" s="6" t="s">
        <v>133</v>
      </c>
      <c r="AU196" s="6" t="s">
        <v>82</v>
      </c>
    </row>
    <row r="197" spans="2:47" s="6" customFormat="1" ht="30.75" customHeight="1">
      <c r="B197" s="21"/>
      <c r="D197" s="134" t="s">
        <v>168</v>
      </c>
      <c r="F197" s="135" t="s">
        <v>525</v>
      </c>
      <c r="L197" s="21"/>
      <c r="M197" s="47"/>
      <c r="T197" s="48"/>
      <c r="AT197" s="6" t="s">
        <v>168</v>
      </c>
      <c r="AU197" s="6" t="s">
        <v>82</v>
      </c>
    </row>
    <row r="198" spans="2:51" s="6" customFormat="1" ht="15.75" customHeight="1">
      <c r="B198" s="136"/>
      <c r="D198" s="134" t="s">
        <v>170</v>
      </c>
      <c r="E198" s="137"/>
      <c r="F198" s="138" t="s">
        <v>526</v>
      </c>
      <c r="H198" s="139">
        <v>11.6</v>
      </c>
      <c r="L198" s="136"/>
      <c r="M198" s="140"/>
      <c r="T198" s="141"/>
      <c r="AT198" s="137" t="s">
        <v>170</v>
      </c>
      <c r="AU198" s="137" t="s">
        <v>82</v>
      </c>
      <c r="AV198" s="137" t="s">
        <v>82</v>
      </c>
      <c r="AW198" s="137" t="s">
        <v>99</v>
      </c>
      <c r="AX198" s="137" t="s">
        <v>8</v>
      </c>
      <c r="AY198" s="137" t="s">
        <v>122</v>
      </c>
    </row>
    <row r="199" spans="2:65" s="6" customFormat="1" ht="15.75" customHeight="1">
      <c r="B199" s="21"/>
      <c r="C199" s="116" t="s">
        <v>354</v>
      </c>
      <c r="D199" s="116" t="s">
        <v>126</v>
      </c>
      <c r="E199" s="117" t="s">
        <v>527</v>
      </c>
      <c r="F199" s="118" t="s">
        <v>528</v>
      </c>
      <c r="G199" s="119" t="s">
        <v>164</v>
      </c>
      <c r="H199" s="120">
        <v>319</v>
      </c>
      <c r="I199" s="121"/>
      <c r="J199" s="122">
        <f>ROUND($I$199*$H$199,0)</f>
        <v>0</v>
      </c>
      <c r="K199" s="118" t="s">
        <v>130</v>
      </c>
      <c r="L199" s="21"/>
      <c r="M199" s="123"/>
      <c r="N199" s="124" t="s">
        <v>45</v>
      </c>
      <c r="P199" s="125">
        <f>$O$199*$H$199</f>
        <v>0</v>
      </c>
      <c r="Q199" s="125">
        <v>0</v>
      </c>
      <c r="R199" s="125">
        <f>$Q$199*$H$199</f>
        <v>0</v>
      </c>
      <c r="S199" s="125">
        <v>0</v>
      </c>
      <c r="T199" s="126">
        <f>$S$199*$H$199</f>
        <v>0</v>
      </c>
      <c r="AR199" s="75" t="s">
        <v>165</v>
      </c>
      <c r="AT199" s="75" t="s">
        <v>126</v>
      </c>
      <c r="AU199" s="75" t="s">
        <v>82</v>
      </c>
      <c r="AY199" s="6" t="s">
        <v>122</v>
      </c>
      <c r="BE199" s="127">
        <f>IF($N$199="základní",$J$199,0)</f>
        <v>0</v>
      </c>
      <c r="BF199" s="127">
        <f>IF($N$199="snížená",$J$199,0)</f>
        <v>0</v>
      </c>
      <c r="BG199" s="127">
        <f>IF($N$199="zákl. přenesená",$J$199,0)</f>
        <v>0</v>
      </c>
      <c r="BH199" s="127">
        <f>IF($N$199="sníž. přenesená",$J$199,0)</f>
        <v>0</v>
      </c>
      <c r="BI199" s="127">
        <f>IF($N$199="nulová",$J$199,0)</f>
        <v>0</v>
      </c>
      <c r="BJ199" s="75" t="s">
        <v>8</v>
      </c>
      <c r="BK199" s="127">
        <f>ROUND($I$199*$H$199,0)</f>
        <v>0</v>
      </c>
      <c r="BL199" s="75" t="s">
        <v>165</v>
      </c>
      <c r="BM199" s="75" t="s">
        <v>529</v>
      </c>
    </row>
    <row r="200" spans="2:47" s="6" customFormat="1" ht="38.25" customHeight="1">
      <c r="B200" s="21"/>
      <c r="D200" s="128" t="s">
        <v>133</v>
      </c>
      <c r="F200" s="129" t="s">
        <v>530</v>
      </c>
      <c r="L200" s="21"/>
      <c r="M200" s="47"/>
      <c r="T200" s="48"/>
      <c r="AT200" s="6" t="s">
        <v>133</v>
      </c>
      <c r="AU200" s="6" t="s">
        <v>82</v>
      </c>
    </row>
    <row r="201" spans="2:47" s="6" customFormat="1" ht="57.75" customHeight="1">
      <c r="B201" s="21"/>
      <c r="D201" s="134" t="s">
        <v>168</v>
      </c>
      <c r="F201" s="135" t="s">
        <v>531</v>
      </c>
      <c r="L201" s="21"/>
      <c r="M201" s="47"/>
      <c r="T201" s="48"/>
      <c r="AT201" s="6" t="s">
        <v>168</v>
      </c>
      <c r="AU201" s="6" t="s">
        <v>82</v>
      </c>
    </row>
    <row r="202" spans="2:51" s="6" customFormat="1" ht="15.75" customHeight="1">
      <c r="B202" s="136"/>
      <c r="D202" s="134" t="s">
        <v>170</v>
      </c>
      <c r="E202" s="137"/>
      <c r="F202" s="138" t="s">
        <v>515</v>
      </c>
      <c r="H202" s="139">
        <v>319</v>
      </c>
      <c r="L202" s="136"/>
      <c r="M202" s="140"/>
      <c r="T202" s="141"/>
      <c r="AT202" s="137" t="s">
        <v>170</v>
      </c>
      <c r="AU202" s="137" t="s">
        <v>82</v>
      </c>
      <c r="AV202" s="137" t="s">
        <v>82</v>
      </c>
      <c r="AW202" s="137" t="s">
        <v>99</v>
      </c>
      <c r="AX202" s="137" t="s">
        <v>8</v>
      </c>
      <c r="AY202" s="137" t="s">
        <v>122</v>
      </c>
    </row>
    <row r="203" spans="2:65" s="6" customFormat="1" ht="15.75" customHeight="1">
      <c r="B203" s="21"/>
      <c r="C203" s="116" t="s">
        <v>358</v>
      </c>
      <c r="D203" s="116" t="s">
        <v>126</v>
      </c>
      <c r="E203" s="117" t="s">
        <v>532</v>
      </c>
      <c r="F203" s="118" t="s">
        <v>533</v>
      </c>
      <c r="G203" s="119" t="s">
        <v>370</v>
      </c>
      <c r="H203" s="120">
        <v>6.25</v>
      </c>
      <c r="I203" s="121"/>
      <c r="J203" s="122">
        <f>ROUND($I$203*$H$203,0)</f>
        <v>0</v>
      </c>
      <c r="K203" s="118" t="s">
        <v>130</v>
      </c>
      <c r="L203" s="21"/>
      <c r="M203" s="123"/>
      <c r="N203" s="124" t="s">
        <v>45</v>
      </c>
      <c r="P203" s="125">
        <f>$O$203*$H$203</f>
        <v>0</v>
      </c>
      <c r="Q203" s="125">
        <v>0</v>
      </c>
      <c r="R203" s="125">
        <f>$Q$203*$H$203</f>
        <v>0</v>
      </c>
      <c r="S203" s="125">
        <v>0</v>
      </c>
      <c r="T203" s="126">
        <f>$S$203*$H$203</f>
        <v>0</v>
      </c>
      <c r="AR203" s="75" t="s">
        <v>165</v>
      </c>
      <c r="AT203" s="75" t="s">
        <v>126</v>
      </c>
      <c r="AU203" s="75" t="s">
        <v>82</v>
      </c>
      <c r="AY203" s="6" t="s">
        <v>122</v>
      </c>
      <c r="BE203" s="127">
        <f>IF($N$203="základní",$J$203,0)</f>
        <v>0</v>
      </c>
      <c r="BF203" s="127">
        <f>IF($N$203="snížená",$J$203,0)</f>
        <v>0</v>
      </c>
      <c r="BG203" s="127">
        <f>IF($N$203="zákl. přenesená",$J$203,0)</f>
        <v>0</v>
      </c>
      <c r="BH203" s="127">
        <f>IF($N$203="sníž. přenesená",$J$203,0)</f>
        <v>0</v>
      </c>
      <c r="BI203" s="127">
        <f>IF($N$203="nulová",$J$203,0)</f>
        <v>0</v>
      </c>
      <c r="BJ203" s="75" t="s">
        <v>8</v>
      </c>
      <c r="BK203" s="127">
        <f>ROUND($I$203*$H$203,0)</f>
        <v>0</v>
      </c>
      <c r="BL203" s="75" t="s">
        <v>165</v>
      </c>
      <c r="BM203" s="75" t="s">
        <v>534</v>
      </c>
    </row>
    <row r="204" spans="2:47" s="6" customFormat="1" ht="27" customHeight="1">
      <c r="B204" s="21"/>
      <c r="D204" s="128" t="s">
        <v>133</v>
      </c>
      <c r="F204" s="129" t="s">
        <v>535</v>
      </c>
      <c r="L204" s="21"/>
      <c r="M204" s="47"/>
      <c r="T204" s="48"/>
      <c r="AT204" s="6" t="s">
        <v>133</v>
      </c>
      <c r="AU204" s="6" t="s">
        <v>82</v>
      </c>
    </row>
    <row r="205" spans="2:47" s="6" customFormat="1" ht="57.75" customHeight="1">
      <c r="B205" s="21"/>
      <c r="D205" s="134" t="s">
        <v>168</v>
      </c>
      <c r="F205" s="135" t="s">
        <v>531</v>
      </c>
      <c r="L205" s="21"/>
      <c r="M205" s="47"/>
      <c r="T205" s="48"/>
      <c r="AT205" s="6" t="s">
        <v>168</v>
      </c>
      <c r="AU205" s="6" t="s">
        <v>82</v>
      </c>
    </row>
    <row r="206" spans="2:65" s="6" customFormat="1" ht="15.75" customHeight="1">
      <c r="B206" s="21"/>
      <c r="C206" s="116" t="s">
        <v>536</v>
      </c>
      <c r="D206" s="116" t="s">
        <v>126</v>
      </c>
      <c r="E206" s="117" t="s">
        <v>537</v>
      </c>
      <c r="F206" s="118" t="s">
        <v>538</v>
      </c>
      <c r="G206" s="119" t="s">
        <v>370</v>
      </c>
      <c r="H206" s="120">
        <v>417.43</v>
      </c>
      <c r="I206" s="121"/>
      <c r="J206" s="122">
        <f>ROUND($I$206*$H$206,0)</f>
        <v>0</v>
      </c>
      <c r="K206" s="118" t="s">
        <v>130</v>
      </c>
      <c r="L206" s="21"/>
      <c r="M206" s="123"/>
      <c r="N206" s="124" t="s">
        <v>45</v>
      </c>
      <c r="P206" s="125">
        <f>$O$206*$H$206</f>
        <v>0</v>
      </c>
      <c r="Q206" s="125">
        <v>0</v>
      </c>
      <c r="R206" s="125">
        <f>$Q$206*$H$206</f>
        <v>0</v>
      </c>
      <c r="S206" s="125">
        <v>0</v>
      </c>
      <c r="T206" s="126">
        <f>$S$206*$H$206</f>
        <v>0</v>
      </c>
      <c r="AR206" s="75" t="s">
        <v>165</v>
      </c>
      <c r="AT206" s="75" t="s">
        <v>126</v>
      </c>
      <c r="AU206" s="75" t="s">
        <v>82</v>
      </c>
      <c r="AY206" s="6" t="s">
        <v>122</v>
      </c>
      <c r="BE206" s="127">
        <f>IF($N$206="základní",$J$206,0)</f>
        <v>0</v>
      </c>
      <c r="BF206" s="127">
        <f>IF($N$206="snížená",$J$206,0)</f>
        <v>0</v>
      </c>
      <c r="BG206" s="127">
        <f>IF($N$206="zákl. přenesená",$J$206,0)</f>
        <v>0</v>
      </c>
      <c r="BH206" s="127">
        <f>IF($N$206="sníž. přenesená",$J$206,0)</f>
        <v>0</v>
      </c>
      <c r="BI206" s="127">
        <f>IF($N$206="nulová",$J$206,0)</f>
        <v>0</v>
      </c>
      <c r="BJ206" s="75" t="s">
        <v>8</v>
      </c>
      <c r="BK206" s="127">
        <f>ROUND($I$206*$H$206,0)</f>
        <v>0</v>
      </c>
      <c r="BL206" s="75" t="s">
        <v>165</v>
      </c>
      <c r="BM206" s="75" t="s">
        <v>539</v>
      </c>
    </row>
    <row r="207" spans="2:47" s="6" customFormat="1" ht="27" customHeight="1">
      <c r="B207" s="21"/>
      <c r="D207" s="128" t="s">
        <v>133</v>
      </c>
      <c r="F207" s="129" t="s">
        <v>540</v>
      </c>
      <c r="L207" s="21"/>
      <c r="M207" s="47"/>
      <c r="T207" s="48"/>
      <c r="AT207" s="6" t="s">
        <v>133</v>
      </c>
      <c r="AU207" s="6" t="s">
        <v>82</v>
      </c>
    </row>
    <row r="208" spans="2:47" s="6" customFormat="1" ht="57.75" customHeight="1">
      <c r="B208" s="21"/>
      <c r="D208" s="134" t="s">
        <v>168</v>
      </c>
      <c r="F208" s="135" t="s">
        <v>531</v>
      </c>
      <c r="L208" s="21"/>
      <c r="M208" s="47"/>
      <c r="T208" s="48"/>
      <c r="AT208" s="6" t="s">
        <v>168</v>
      </c>
      <c r="AU208" s="6" t="s">
        <v>82</v>
      </c>
    </row>
    <row r="209" spans="2:51" s="6" customFormat="1" ht="15.75" customHeight="1">
      <c r="B209" s="136"/>
      <c r="D209" s="134" t="s">
        <v>170</v>
      </c>
      <c r="E209" s="137"/>
      <c r="F209" s="138" t="s">
        <v>541</v>
      </c>
      <c r="H209" s="139">
        <v>417.43</v>
      </c>
      <c r="L209" s="136"/>
      <c r="M209" s="140"/>
      <c r="T209" s="141"/>
      <c r="AT209" s="137" t="s">
        <v>170</v>
      </c>
      <c r="AU209" s="137" t="s">
        <v>82</v>
      </c>
      <c r="AV209" s="137" t="s">
        <v>82</v>
      </c>
      <c r="AW209" s="137" t="s">
        <v>99</v>
      </c>
      <c r="AX209" s="137" t="s">
        <v>8</v>
      </c>
      <c r="AY209" s="137" t="s">
        <v>122</v>
      </c>
    </row>
    <row r="210" spans="2:63" s="105" customFormat="1" ht="30.75" customHeight="1">
      <c r="B210" s="106"/>
      <c r="D210" s="107" t="s">
        <v>73</v>
      </c>
      <c r="E210" s="114" t="s">
        <v>542</v>
      </c>
      <c r="F210" s="114" t="s">
        <v>543</v>
      </c>
      <c r="J210" s="115">
        <f>$BK$210</f>
        <v>0</v>
      </c>
      <c r="L210" s="106"/>
      <c r="M210" s="110"/>
      <c r="P210" s="111">
        <f>SUM($P$211:$P$256)</f>
        <v>0</v>
      </c>
      <c r="R210" s="111">
        <f>SUM($R$211:$R$256)</f>
        <v>0</v>
      </c>
      <c r="T210" s="112">
        <f>SUM($T$211:$T$256)</f>
        <v>0</v>
      </c>
      <c r="AR210" s="107" t="s">
        <v>8</v>
      </c>
      <c r="AT210" s="107" t="s">
        <v>73</v>
      </c>
      <c r="AU210" s="107" t="s">
        <v>8</v>
      </c>
      <c r="AY210" s="107" t="s">
        <v>122</v>
      </c>
      <c r="BK210" s="113">
        <f>SUM($BK$211:$BK$256)</f>
        <v>0</v>
      </c>
    </row>
    <row r="211" spans="2:65" s="6" customFormat="1" ht="15.75" customHeight="1">
      <c r="B211" s="21"/>
      <c r="C211" s="116" t="s">
        <v>544</v>
      </c>
      <c r="D211" s="116" t="s">
        <v>126</v>
      </c>
      <c r="E211" s="117" t="s">
        <v>545</v>
      </c>
      <c r="F211" s="118" t="s">
        <v>546</v>
      </c>
      <c r="G211" s="119" t="s">
        <v>257</v>
      </c>
      <c r="H211" s="120">
        <v>607.458</v>
      </c>
      <c r="I211" s="121"/>
      <c r="J211" s="122">
        <f>ROUND($I$211*$H$211,0)</f>
        <v>0</v>
      </c>
      <c r="K211" s="118" t="s">
        <v>130</v>
      </c>
      <c r="L211" s="21"/>
      <c r="M211" s="123"/>
      <c r="N211" s="124" t="s">
        <v>45</v>
      </c>
      <c r="P211" s="125">
        <f>$O$211*$H$211</f>
        <v>0</v>
      </c>
      <c r="Q211" s="125">
        <v>0</v>
      </c>
      <c r="R211" s="125">
        <f>$Q$211*$H$211</f>
        <v>0</v>
      </c>
      <c r="S211" s="125">
        <v>0</v>
      </c>
      <c r="T211" s="126">
        <f>$S$211*$H$211</f>
        <v>0</v>
      </c>
      <c r="AR211" s="75" t="s">
        <v>165</v>
      </c>
      <c r="AT211" s="75" t="s">
        <v>126</v>
      </c>
      <c r="AU211" s="75" t="s">
        <v>82</v>
      </c>
      <c r="AY211" s="6" t="s">
        <v>122</v>
      </c>
      <c r="BE211" s="127">
        <f>IF($N$211="základní",$J$211,0)</f>
        <v>0</v>
      </c>
      <c r="BF211" s="127">
        <f>IF($N$211="snížená",$J$211,0)</f>
        <v>0</v>
      </c>
      <c r="BG211" s="127">
        <f>IF($N$211="zákl. přenesená",$J$211,0)</f>
        <v>0</v>
      </c>
      <c r="BH211" s="127">
        <f>IF($N$211="sníž. přenesená",$J$211,0)</f>
        <v>0</v>
      </c>
      <c r="BI211" s="127">
        <f>IF($N$211="nulová",$J$211,0)</f>
        <v>0</v>
      </c>
      <c r="BJ211" s="75" t="s">
        <v>8</v>
      </c>
      <c r="BK211" s="127">
        <f>ROUND($I$211*$H$211,0)</f>
        <v>0</v>
      </c>
      <c r="BL211" s="75" t="s">
        <v>165</v>
      </c>
      <c r="BM211" s="75" t="s">
        <v>547</v>
      </c>
    </row>
    <row r="212" spans="2:47" s="6" customFormat="1" ht="27" customHeight="1">
      <c r="B212" s="21"/>
      <c r="D212" s="128" t="s">
        <v>133</v>
      </c>
      <c r="F212" s="129" t="s">
        <v>548</v>
      </c>
      <c r="L212" s="21"/>
      <c r="M212" s="47"/>
      <c r="T212" s="48"/>
      <c r="AT212" s="6" t="s">
        <v>133</v>
      </c>
      <c r="AU212" s="6" t="s">
        <v>82</v>
      </c>
    </row>
    <row r="213" spans="2:47" s="6" customFormat="1" ht="71.25" customHeight="1">
      <c r="B213" s="21"/>
      <c r="D213" s="134" t="s">
        <v>168</v>
      </c>
      <c r="F213" s="135" t="s">
        <v>549</v>
      </c>
      <c r="L213" s="21"/>
      <c r="M213" s="47"/>
      <c r="T213" s="48"/>
      <c r="AT213" s="6" t="s">
        <v>168</v>
      </c>
      <c r="AU213" s="6" t="s">
        <v>82</v>
      </c>
    </row>
    <row r="214" spans="2:51" s="6" customFormat="1" ht="15.75" customHeight="1">
      <c r="B214" s="136"/>
      <c r="D214" s="134" t="s">
        <v>170</v>
      </c>
      <c r="E214" s="137"/>
      <c r="F214" s="138" t="s">
        <v>550</v>
      </c>
      <c r="H214" s="139">
        <v>1.594</v>
      </c>
      <c r="L214" s="136"/>
      <c r="M214" s="140"/>
      <c r="T214" s="141"/>
      <c r="AT214" s="137" t="s">
        <v>170</v>
      </c>
      <c r="AU214" s="137" t="s">
        <v>82</v>
      </c>
      <c r="AV214" s="137" t="s">
        <v>82</v>
      </c>
      <c r="AW214" s="137" t="s">
        <v>99</v>
      </c>
      <c r="AX214" s="137" t="s">
        <v>74</v>
      </c>
      <c r="AY214" s="137" t="s">
        <v>122</v>
      </c>
    </row>
    <row r="215" spans="2:51" s="6" customFormat="1" ht="15.75" customHeight="1">
      <c r="B215" s="136"/>
      <c r="D215" s="134" t="s">
        <v>170</v>
      </c>
      <c r="E215" s="137"/>
      <c r="F215" s="138" t="s">
        <v>551</v>
      </c>
      <c r="H215" s="139">
        <v>108.532</v>
      </c>
      <c r="L215" s="136"/>
      <c r="M215" s="140"/>
      <c r="T215" s="141"/>
      <c r="AT215" s="137" t="s">
        <v>170</v>
      </c>
      <c r="AU215" s="137" t="s">
        <v>82</v>
      </c>
      <c r="AV215" s="137" t="s">
        <v>82</v>
      </c>
      <c r="AW215" s="137" t="s">
        <v>99</v>
      </c>
      <c r="AX215" s="137" t="s">
        <v>74</v>
      </c>
      <c r="AY215" s="137" t="s">
        <v>122</v>
      </c>
    </row>
    <row r="216" spans="2:51" s="6" customFormat="1" ht="15.75" customHeight="1">
      <c r="B216" s="136"/>
      <c r="D216" s="134" t="s">
        <v>170</v>
      </c>
      <c r="E216" s="137"/>
      <c r="F216" s="138" t="s">
        <v>552</v>
      </c>
      <c r="H216" s="139">
        <v>0.575</v>
      </c>
      <c r="L216" s="136"/>
      <c r="M216" s="140"/>
      <c r="T216" s="141"/>
      <c r="AT216" s="137" t="s">
        <v>170</v>
      </c>
      <c r="AU216" s="137" t="s">
        <v>82</v>
      </c>
      <c r="AV216" s="137" t="s">
        <v>82</v>
      </c>
      <c r="AW216" s="137" t="s">
        <v>99</v>
      </c>
      <c r="AX216" s="137" t="s">
        <v>74</v>
      </c>
      <c r="AY216" s="137" t="s">
        <v>122</v>
      </c>
    </row>
    <row r="217" spans="2:51" s="6" customFormat="1" ht="15.75" customHeight="1">
      <c r="B217" s="136"/>
      <c r="D217" s="134" t="s">
        <v>170</v>
      </c>
      <c r="E217" s="137"/>
      <c r="F217" s="138" t="s">
        <v>553</v>
      </c>
      <c r="H217" s="139">
        <v>91.785</v>
      </c>
      <c r="L217" s="136"/>
      <c r="M217" s="140"/>
      <c r="T217" s="141"/>
      <c r="AT217" s="137" t="s">
        <v>170</v>
      </c>
      <c r="AU217" s="137" t="s">
        <v>82</v>
      </c>
      <c r="AV217" s="137" t="s">
        <v>82</v>
      </c>
      <c r="AW217" s="137" t="s">
        <v>99</v>
      </c>
      <c r="AX217" s="137" t="s">
        <v>74</v>
      </c>
      <c r="AY217" s="137" t="s">
        <v>122</v>
      </c>
    </row>
    <row r="218" spans="2:51" s="6" customFormat="1" ht="15.75" customHeight="1">
      <c r="B218" s="158"/>
      <c r="D218" s="134" t="s">
        <v>170</v>
      </c>
      <c r="E218" s="159"/>
      <c r="F218" s="160" t="s">
        <v>294</v>
      </c>
      <c r="H218" s="161">
        <v>202.486</v>
      </c>
      <c r="L218" s="158"/>
      <c r="M218" s="162"/>
      <c r="T218" s="163"/>
      <c r="AT218" s="159" t="s">
        <v>170</v>
      </c>
      <c r="AU218" s="159" t="s">
        <v>82</v>
      </c>
      <c r="AV218" s="159" t="s">
        <v>125</v>
      </c>
      <c r="AW218" s="159" t="s">
        <v>99</v>
      </c>
      <c r="AX218" s="159" t="s">
        <v>74</v>
      </c>
      <c r="AY218" s="159" t="s">
        <v>122</v>
      </c>
    </row>
    <row r="219" spans="2:51" s="6" customFormat="1" ht="15.75" customHeight="1">
      <c r="B219" s="136"/>
      <c r="D219" s="134" t="s">
        <v>170</v>
      </c>
      <c r="E219" s="137"/>
      <c r="F219" s="138" t="s">
        <v>554</v>
      </c>
      <c r="H219" s="139">
        <v>607.458</v>
      </c>
      <c r="L219" s="136"/>
      <c r="M219" s="140"/>
      <c r="T219" s="141"/>
      <c r="AT219" s="137" t="s">
        <v>170</v>
      </c>
      <c r="AU219" s="137" t="s">
        <v>82</v>
      </c>
      <c r="AV219" s="137" t="s">
        <v>82</v>
      </c>
      <c r="AW219" s="137" t="s">
        <v>99</v>
      </c>
      <c r="AX219" s="137" t="s">
        <v>8</v>
      </c>
      <c r="AY219" s="137" t="s">
        <v>122</v>
      </c>
    </row>
    <row r="220" spans="2:65" s="6" customFormat="1" ht="15.75" customHeight="1">
      <c r="B220" s="21"/>
      <c r="C220" s="116" t="s">
        <v>555</v>
      </c>
      <c r="D220" s="116" t="s">
        <v>126</v>
      </c>
      <c r="E220" s="117" t="s">
        <v>556</v>
      </c>
      <c r="F220" s="118" t="s">
        <v>557</v>
      </c>
      <c r="G220" s="119" t="s">
        <v>257</v>
      </c>
      <c r="H220" s="120">
        <v>31.241</v>
      </c>
      <c r="I220" s="121"/>
      <c r="J220" s="122">
        <f>ROUND($I$220*$H$220,0)</f>
        <v>0</v>
      </c>
      <c r="K220" s="118" t="s">
        <v>130</v>
      </c>
      <c r="L220" s="21"/>
      <c r="M220" s="123"/>
      <c r="N220" s="124" t="s">
        <v>45</v>
      </c>
      <c r="P220" s="125">
        <f>$O$220*$H$220</f>
        <v>0</v>
      </c>
      <c r="Q220" s="125">
        <v>0</v>
      </c>
      <c r="R220" s="125">
        <f>$Q$220*$H$220</f>
        <v>0</v>
      </c>
      <c r="S220" s="125">
        <v>0</v>
      </c>
      <c r="T220" s="126">
        <f>$S$220*$H$220</f>
        <v>0</v>
      </c>
      <c r="AR220" s="75" t="s">
        <v>165</v>
      </c>
      <c r="AT220" s="75" t="s">
        <v>126</v>
      </c>
      <c r="AU220" s="75" t="s">
        <v>82</v>
      </c>
      <c r="AY220" s="6" t="s">
        <v>122</v>
      </c>
      <c r="BE220" s="127">
        <f>IF($N$220="základní",$J$220,0)</f>
        <v>0</v>
      </c>
      <c r="BF220" s="127">
        <f>IF($N$220="snížená",$J$220,0)</f>
        <v>0</v>
      </c>
      <c r="BG220" s="127">
        <f>IF($N$220="zákl. přenesená",$J$220,0)</f>
        <v>0</v>
      </c>
      <c r="BH220" s="127">
        <f>IF($N$220="sníž. přenesená",$J$220,0)</f>
        <v>0</v>
      </c>
      <c r="BI220" s="127">
        <f>IF($N$220="nulová",$J$220,0)</f>
        <v>0</v>
      </c>
      <c r="BJ220" s="75" t="s">
        <v>8</v>
      </c>
      <c r="BK220" s="127">
        <f>ROUND($I$220*$H$220,0)</f>
        <v>0</v>
      </c>
      <c r="BL220" s="75" t="s">
        <v>165</v>
      </c>
      <c r="BM220" s="75" t="s">
        <v>558</v>
      </c>
    </row>
    <row r="221" spans="2:47" s="6" customFormat="1" ht="16.5" customHeight="1">
      <c r="B221" s="21"/>
      <c r="D221" s="128" t="s">
        <v>133</v>
      </c>
      <c r="F221" s="129" t="s">
        <v>559</v>
      </c>
      <c r="L221" s="21"/>
      <c r="M221" s="47"/>
      <c r="T221" s="48"/>
      <c r="AT221" s="6" t="s">
        <v>133</v>
      </c>
      <c r="AU221" s="6" t="s">
        <v>82</v>
      </c>
    </row>
    <row r="222" spans="2:47" s="6" customFormat="1" ht="84.75" customHeight="1">
      <c r="B222" s="21"/>
      <c r="D222" s="134" t="s">
        <v>168</v>
      </c>
      <c r="F222" s="135" t="s">
        <v>560</v>
      </c>
      <c r="L222" s="21"/>
      <c r="M222" s="47"/>
      <c r="T222" s="48"/>
      <c r="AT222" s="6" t="s">
        <v>168</v>
      </c>
      <c r="AU222" s="6" t="s">
        <v>82</v>
      </c>
    </row>
    <row r="223" spans="2:51" s="6" customFormat="1" ht="15.75" customHeight="1">
      <c r="B223" s="136"/>
      <c r="D223" s="134" t="s">
        <v>170</v>
      </c>
      <c r="E223" s="137"/>
      <c r="F223" s="138" t="s">
        <v>561</v>
      </c>
      <c r="H223" s="139">
        <v>31.241</v>
      </c>
      <c r="L223" s="136"/>
      <c r="M223" s="140"/>
      <c r="T223" s="141"/>
      <c r="AT223" s="137" t="s">
        <v>170</v>
      </c>
      <c r="AU223" s="137" t="s">
        <v>82</v>
      </c>
      <c r="AV223" s="137" t="s">
        <v>82</v>
      </c>
      <c r="AW223" s="137" t="s">
        <v>99</v>
      </c>
      <c r="AX223" s="137" t="s">
        <v>8</v>
      </c>
      <c r="AY223" s="137" t="s">
        <v>122</v>
      </c>
    </row>
    <row r="224" spans="2:65" s="6" customFormat="1" ht="15.75" customHeight="1">
      <c r="B224" s="21"/>
      <c r="C224" s="116" t="s">
        <v>562</v>
      </c>
      <c r="D224" s="116" t="s">
        <v>126</v>
      </c>
      <c r="E224" s="117" t="s">
        <v>563</v>
      </c>
      <c r="F224" s="118" t="s">
        <v>564</v>
      </c>
      <c r="G224" s="119" t="s">
        <v>257</v>
      </c>
      <c r="H224" s="120">
        <v>1218.399</v>
      </c>
      <c r="I224" s="121"/>
      <c r="J224" s="122">
        <f>ROUND($I$224*$H$224,0)</f>
        <v>0</v>
      </c>
      <c r="K224" s="118" t="s">
        <v>130</v>
      </c>
      <c r="L224" s="21"/>
      <c r="M224" s="123"/>
      <c r="N224" s="124" t="s">
        <v>45</v>
      </c>
      <c r="P224" s="125">
        <f>$O$224*$H$224</f>
        <v>0</v>
      </c>
      <c r="Q224" s="125">
        <v>0</v>
      </c>
      <c r="R224" s="125">
        <f>$Q$224*$H$224</f>
        <v>0</v>
      </c>
      <c r="S224" s="125">
        <v>0</v>
      </c>
      <c r="T224" s="126">
        <f>$S$224*$H$224</f>
        <v>0</v>
      </c>
      <c r="AR224" s="75" t="s">
        <v>165</v>
      </c>
      <c r="AT224" s="75" t="s">
        <v>126</v>
      </c>
      <c r="AU224" s="75" t="s">
        <v>82</v>
      </c>
      <c r="AY224" s="6" t="s">
        <v>122</v>
      </c>
      <c r="BE224" s="127">
        <f>IF($N$224="základní",$J$224,0)</f>
        <v>0</v>
      </c>
      <c r="BF224" s="127">
        <f>IF($N$224="snížená",$J$224,0)</f>
        <v>0</v>
      </c>
      <c r="BG224" s="127">
        <f>IF($N$224="zákl. přenesená",$J$224,0)</f>
        <v>0</v>
      </c>
      <c r="BH224" s="127">
        <f>IF($N$224="sníž. přenesená",$J$224,0)</f>
        <v>0</v>
      </c>
      <c r="BI224" s="127">
        <f>IF($N$224="nulová",$J$224,0)</f>
        <v>0</v>
      </c>
      <c r="BJ224" s="75" t="s">
        <v>8</v>
      </c>
      <c r="BK224" s="127">
        <f>ROUND($I$224*$H$224,0)</f>
        <v>0</v>
      </c>
      <c r="BL224" s="75" t="s">
        <v>165</v>
      </c>
      <c r="BM224" s="75" t="s">
        <v>565</v>
      </c>
    </row>
    <row r="225" spans="2:47" s="6" customFormat="1" ht="27" customHeight="1">
      <c r="B225" s="21"/>
      <c r="D225" s="128" t="s">
        <v>133</v>
      </c>
      <c r="F225" s="129" t="s">
        <v>566</v>
      </c>
      <c r="L225" s="21"/>
      <c r="M225" s="47"/>
      <c r="T225" s="48"/>
      <c r="AT225" s="6" t="s">
        <v>133</v>
      </c>
      <c r="AU225" s="6" t="s">
        <v>82</v>
      </c>
    </row>
    <row r="226" spans="2:47" s="6" customFormat="1" ht="84.75" customHeight="1">
      <c r="B226" s="21"/>
      <c r="D226" s="134" t="s">
        <v>168</v>
      </c>
      <c r="F226" s="135" t="s">
        <v>560</v>
      </c>
      <c r="L226" s="21"/>
      <c r="M226" s="47"/>
      <c r="T226" s="48"/>
      <c r="AT226" s="6" t="s">
        <v>168</v>
      </c>
      <c r="AU226" s="6" t="s">
        <v>82</v>
      </c>
    </row>
    <row r="227" spans="2:51" s="6" customFormat="1" ht="15.75" customHeight="1">
      <c r="B227" s="136"/>
      <c r="D227" s="134" t="s">
        <v>170</v>
      </c>
      <c r="F227" s="138" t="s">
        <v>567</v>
      </c>
      <c r="H227" s="139">
        <v>1218.399</v>
      </c>
      <c r="L227" s="136"/>
      <c r="M227" s="140"/>
      <c r="T227" s="141"/>
      <c r="AT227" s="137" t="s">
        <v>170</v>
      </c>
      <c r="AU227" s="137" t="s">
        <v>82</v>
      </c>
      <c r="AV227" s="137" t="s">
        <v>82</v>
      </c>
      <c r="AW227" s="137" t="s">
        <v>74</v>
      </c>
      <c r="AX227" s="137" t="s">
        <v>8</v>
      </c>
      <c r="AY227" s="137" t="s">
        <v>122</v>
      </c>
    </row>
    <row r="228" spans="2:65" s="6" customFormat="1" ht="15.75" customHeight="1">
      <c r="B228" s="21"/>
      <c r="C228" s="116" t="s">
        <v>568</v>
      </c>
      <c r="D228" s="116" t="s">
        <v>126</v>
      </c>
      <c r="E228" s="117" t="s">
        <v>569</v>
      </c>
      <c r="F228" s="118" t="s">
        <v>570</v>
      </c>
      <c r="G228" s="119" t="s">
        <v>257</v>
      </c>
      <c r="H228" s="120">
        <v>28.517</v>
      </c>
      <c r="I228" s="121"/>
      <c r="J228" s="122">
        <f>ROUND($I$228*$H$228,0)</f>
        <v>0</v>
      </c>
      <c r="K228" s="118" t="s">
        <v>130</v>
      </c>
      <c r="L228" s="21"/>
      <c r="M228" s="123"/>
      <c r="N228" s="124" t="s">
        <v>45</v>
      </c>
      <c r="P228" s="125">
        <f>$O$228*$H$228</f>
        <v>0</v>
      </c>
      <c r="Q228" s="125">
        <v>0</v>
      </c>
      <c r="R228" s="125">
        <f>$Q$228*$H$228</f>
        <v>0</v>
      </c>
      <c r="S228" s="125">
        <v>0</v>
      </c>
      <c r="T228" s="126">
        <f>$S$228*$H$228</f>
        <v>0</v>
      </c>
      <c r="AR228" s="75" t="s">
        <v>165</v>
      </c>
      <c r="AT228" s="75" t="s">
        <v>126</v>
      </c>
      <c r="AU228" s="75" t="s">
        <v>82</v>
      </c>
      <c r="AY228" s="6" t="s">
        <v>122</v>
      </c>
      <c r="BE228" s="127">
        <f>IF($N$228="základní",$J$228,0)</f>
        <v>0</v>
      </c>
      <c r="BF228" s="127">
        <f>IF($N$228="snížená",$J$228,0)</f>
        <v>0</v>
      </c>
      <c r="BG228" s="127">
        <f>IF($N$228="zákl. přenesená",$J$228,0)</f>
        <v>0</v>
      </c>
      <c r="BH228" s="127">
        <f>IF($N$228="sníž. přenesená",$J$228,0)</f>
        <v>0</v>
      </c>
      <c r="BI228" s="127">
        <f>IF($N$228="nulová",$J$228,0)</f>
        <v>0</v>
      </c>
      <c r="BJ228" s="75" t="s">
        <v>8</v>
      </c>
      <c r="BK228" s="127">
        <f>ROUND($I$228*$H$228,0)</f>
        <v>0</v>
      </c>
      <c r="BL228" s="75" t="s">
        <v>165</v>
      </c>
      <c r="BM228" s="75" t="s">
        <v>571</v>
      </c>
    </row>
    <row r="229" spans="2:47" s="6" customFormat="1" ht="16.5" customHeight="1">
      <c r="B229" s="21"/>
      <c r="D229" s="128" t="s">
        <v>133</v>
      </c>
      <c r="F229" s="129" t="s">
        <v>572</v>
      </c>
      <c r="L229" s="21"/>
      <c r="M229" s="47"/>
      <c r="T229" s="48"/>
      <c r="AT229" s="6" t="s">
        <v>133</v>
      </c>
      <c r="AU229" s="6" t="s">
        <v>82</v>
      </c>
    </row>
    <row r="230" spans="2:47" s="6" customFormat="1" ht="84.75" customHeight="1">
      <c r="B230" s="21"/>
      <c r="D230" s="134" t="s">
        <v>168</v>
      </c>
      <c r="F230" s="135" t="s">
        <v>560</v>
      </c>
      <c r="L230" s="21"/>
      <c r="M230" s="47"/>
      <c r="T230" s="48"/>
      <c r="AT230" s="6" t="s">
        <v>168</v>
      </c>
      <c r="AU230" s="6" t="s">
        <v>82</v>
      </c>
    </row>
    <row r="231" spans="2:51" s="6" customFormat="1" ht="15.75" customHeight="1">
      <c r="B231" s="136"/>
      <c r="D231" s="134" t="s">
        <v>170</v>
      </c>
      <c r="E231" s="137"/>
      <c r="F231" s="138" t="s">
        <v>573</v>
      </c>
      <c r="H231" s="139">
        <v>23.564</v>
      </c>
      <c r="L231" s="136"/>
      <c r="M231" s="140"/>
      <c r="T231" s="141"/>
      <c r="AT231" s="137" t="s">
        <v>170</v>
      </c>
      <c r="AU231" s="137" t="s">
        <v>82</v>
      </c>
      <c r="AV231" s="137" t="s">
        <v>82</v>
      </c>
      <c r="AW231" s="137" t="s">
        <v>99</v>
      </c>
      <c r="AX231" s="137" t="s">
        <v>74</v>
      </c>
      <c r="AY231" s="137" t="s">
        <v>122</v>
      </c>
    </row>
    <row r="232" spans="2:51" s="6" customFormat="1" ht="15.75" customHeight="1">
      <c r="B232" s="136"/>
      <c r="D232" s="134" t="s">
        <v>170</v>
      </c>
      <c r="E232" s="137"/>
      <c r="F232" s="138" t="s">
        <v>574</v>
      </c>
      <c r="H232" s="139">
        <v>2.745</v>
      </c>
      <c r="L232" s="136"/>
      <c r="M232" s="140"/>
      <c r="T232" s="141"/>
      <c r="AT232" s="137" t="s">
        <v>170</v>
      </c>
      <c r="AU232" s="137" t="s">
        <v>82</v>
      </c>
      <c r="AV232" s="137" t="s">
        <v>82</v>
      </c>
      <c r="AW232" s="137" t="s">
        <v>99</v>
      </c>
      <c r="AX232" s="137" t="s">
        <v>74</v>
      </c>
      <c r="AY232" s="137" t="s">
        <v>122</v>
      </c>
    </row>
    <row r="233" spans="2:51" s="6" customFormat="1" ht="15.75" customHeight="1">
      <c r="B233" s="136"/>
      <c r="D233" s="134" t="s">
        <v>170</v>
      </c>
      <c r="E233" s="137"/>
      <c r="F233" s="138" t="s">
        <v>575</v>
      </c>
      <c r="H233" s="139">
        <v>2.208</v>
      </c>
      <c r="L233" s="136"/>
      <c r="M233" s="140"/>
      <c r="T233" s="141"/>
      <c r="AT233" s="137" t="s">
        <v>170</v>
      </c>
      <c r="AU233" s="137" t="s">
        <v>82</v>
      </c>
      <c r="AV233" s="137" t="s">
        <v>82</v>
      </c>
      <c r="AW233" s="137" t="s">
        <v>99</v>
      </c>
      <c r="AX233" s="137" t="s">
        <v>74</v>
      </c>
      <c r="AY233" s="137" t="s">
        <v>122</v>
      </c>
    </row>
    <row r="234" spans="2:51" s="6" customFormat="1" ht="15.75" customHeight="1">
      <c r="B234" s="142"/>
      <c r="D234" s="134" t="s">
        <v>170</v>
      </c>
      <c r="E234" s="143"/>
      <c r="F234" s="144" t="s">
        <v>173</v>
      </c>
      <c r="H234" s="145">
        <v>28.517</v>
      </c>
      <c r="L234" s="142"/>
      <c r="M234" s="146"/>
      <c r="T234" s="147"/>
      <c r="AT234" s="143" t="s">
        <v>170</v>
      </c>
      <c r="AU234" s="143" t="s">
        <v>82</v>
      </c>
      <c r="AV234" s="143" t="s">
        <v>165</v>
      </c>
      <c r="AW234" s="143" t="s">
        <v>99</v>
      </c>
      <c r="AX234" s="143" t="s">
        <v>8</v>
      </c>
      <c r="AY234" s="143" t="s">
        <v>122</v>
      </c>
    </row>
    <row r="235" spans="2:65" s="6" customFormat="1" ht="15.75" customHeight="1">
      <c r="B235" s="21"/>
      <c r="C235" s="116" t="s">
        <v>576</v>
      </c>
      <c r="D235" s="116" t="s">
        <v>126</v>
      </c>
      <c r="E235" s="117" t="s">
        <v>577</v>
      </c>
      <c r="F235" s="118" t="s">
        <v>578</v>
      </c>
      <c r="G235" s="119" t="s">
        <v>257</v>
      </c>
      <c r="H235" s="120">
        <v>1112.163</v>
      </c>
      <c r="I235" s="121"/>
      <c r="J235" s="122">
        <f>ROUND($I$235*$H$235,0)</f>
        <v>0</v>
      </c>
      <c r="K235" s="118" t="s">
        <v>130</v>
      </c>
      <c r="L235" s="21"/>
      <c r="M235" s="123"/>
      <c r="N235" s="124" t="s">
        <v>45</v>
      </c>
      <c r="P235" s="125">
        <f>$O$235*$H$235</f>
        <v>0</v>
      </c>
      <c r="Q235" s="125">
        <v>0</v>
      </c>
      <c r="R235" s="125">
        <f>$Q$235*$H$235</f>
        <v>0</v>
      </c>
      <c r="S235" s="125">
        <v>0</v>
      </c>
      <c r="T235" s="126">
        <f>$S$235*$H$235</f>
        <v>0</v>
      </c>
      <c r="AR235" s="75" t="s">
        <v>165</v>
      </c>
      <c r="AT235" s="75" t="s">
        <v>126</v>
      </c>
      <c r="AU235" s="75" t="s">
        <v>82</v>
      </c>
      <c r="AY235" s="6" t="s">
        <v>122</v>
      </c>
      <c r="BE235" s="127">
        <f>IF($N$235="základní",$J$235,0)</f>
        <v>0</v>
      </c>
      <c r="BF235" s="127">
        <f>IF($N$235="snížená",$J$235,0)</f>
        <v>0</v>
      </c>
      <c r="BG235" s="127">
        <f>IF($N$235="zákl. přenesená",$J$235,0)</f>
        <v>0</v>
      </c>
      <c r="BH235" s="127">
        <f>IF($N$235="sníž. přenesená",$J$235,0)</f>
        <v>0</v>
      </c>
      <c r="BI235" s="127">
        <f>IF($N$235="nulová",$J$235,0)</f>
        <v>0</v>
      </c>
      <c r="BJ235" s="75" t="s">
        <v>8</v>
      </c>
      <c r="BK235" s="127">
        <f>ROUND($I$235*$H$235,0)</f>
        <v>0</v>
      </c>
      <c r="BL235" s="75" t="s">
        <v>165</v>
      </c>
      <c r="BM235" s="75" t="s">
        <v>579</v>
      </c>
    </row>
    <row r="236" spans="2:47" s="6" customFormat="1" ht="27" customHeight="1">
      <c r="B236" s="21"/>
      <c r="D236" s="128" t="s">
        <v>133</v>
      </c>
      <c r="F236" s="129" t="s">
        <v>566</v>
      </c>
      <c r="L236" s="21"/>
      <c r="M236" s="47"/>
      <c r="T236" s="48"/>
      <c r="AT236" s="6" t="s">
        <v>133</v>
      </c>
      <c r="AU236" s="6" t="s">
        <v>82</v>
      </c>
    </row>
    <row r="237" spans="2:47" s="6" customFormat="1" ht="84.75" customHeight="1">
      <c r="B237" s="21"/>
      <c r="D237" s="134" t="s">
        <v>168</v>
      </c>
      <c r="F237" s="135" t="s">
        <v>560</v>
      </c>
      <c r="L237" s="21"/>
      <c r="M237" s="47"/>
      <c r="T237" s="48"/>
      <c r="AT237" s="6" t="s">
        <v>168</v>
      </c>
      <c r="AU237" s="6" t="s">
        <v>82</v>
      </c>
    </row>
    <row r="238" spans="2:51" s="6" customFormat="1" ht="15.75" customHeight="1">
      <c r="B238" s="136"/>
      <c r="D238" s="134" t="s">
        <v>170</v>
      </c>
      <c r="F238" s="138" t="s">
        <v>580</v>
      </c>
      <c r="H238" s="139">
        <v>1112.163</v>
      </c>
      <c r="L238" s="136"/>
      <c r="M238" s="140"/>
      <c r="T238" s="141"/>
      <c r="AT238" s="137" t="s">
        <v>170</v>
      </c>
      <c r="AU238" s="137" t="s">
        <v>82</v>
      </c>
      <c r="AV238" s="137" t="s">
        <v>82</v>
      </c>
      <c r="AW238" s="137" t="s">
        <v>74</v>
      </c>
      <c r="AX238" s="137" t="s">
        <v>8</v>
      </c>
      <c r="AY238" s="137" t="s">
        <v>122</v>
      </c>
    </row>
    <row r="239" spans="2:65" s="6" customFormat="1" ht="15.75" customHeight="1">
      <c r="B239" s="21"/>
      <c r="C239" s="116" t="s">
        <v>581</v>
      </c>
      <c r="D239" s="116" t="s">
        <v>126</v>
      </c>
      <c r="E239" s="117" t="s">
        <v>582</v>
      </c>
      <c r="F239" s="118" t="s">
        <v>583</v>
      </c>
      <c r="G239" s="119" t="s">
        <v>257</v>
      </c>
      <c r="H239" s="120">
        <v>202.486</v>
      </c>
      <c r="I239" s="121"/>
      <c r="J239" s="122">
        <f>ROUND($I$239*$H$239,0)</f>
        <v>0</v>
      </c>
      <c r="K239" s="118" t="s">
        <v>130</v>
      </c>
      <c r="L239" s="21"/>
      <c r="M239" s="123"/>
      <c r="N239" s="124" t="s">
        <v>45</v>
      </c>
      <c r="P239" s="125">
        <f>$O$239*$H$239</f>
        <v>0</v>
      </c>
      <c r="Q239" s="125">
        <v>0</v>
      </c>
      <c r="R239" s="125">
        <f>$Q$239*$H$239</f>
        <v>0</v>
      </c>
      <c r="S239" s="125">
        <v>0</v>
      </c>
      <c r="T239" s="126">
        <f>$S$239*$H$239</f>
        <v>0</v>
      </c>
      <c r="AR239" s="75" t="s">
        <v>165</v>
      </c>
      <c r="AT239" s="75" t="s">
        <v>126</v>
      </c>
      <c r="AU239" s="75" t="s">
        <v>82</v>
      </c>
      <c r="AY239" s="6" t="s">
        <v>122</v>
      </c>
      <c r="BE239" s="127">
        <f>IF($N$239="základní",$J$239,0)</f>
        <v>0</v>
      </c>
      <c r="BF239" s="127">
        <f>IF($N$239="snížená",$J$239,0)</f>
        <v>0</v>
      </c>
      <c r="BG239" s="127">
        <f>IF($N$239="zákl. přenesená",$J$239,0)</f>
        <v>0</v>
      </c>
      <c r="BH239" s="127">
        <f>IF($N$239="sníž. přenesená",$J$239,0)</f>
        <v>0</v>
      </c>
      <c r="BI239" s="127">
        <f>IF($N$239="nulová",$J$239,0)</f>
        <v>0</v>
      </c>
      <c r="BJ239" s="75" t="s">
        <v>8</v>
      </c>
      <c r="BK239" s="127">
        <f>ROUND($I$239*$H$239,0)</f>
        <v>0</v>
      </c>
      <c r="BL239" s="75" t="s">
        <v>165</v>
      </c>
      <c r="BM239" s="75" t="s">
        <v>584</v>
      </c>
    </row>
    <row r="240" spans="2:47" s="6" customFormat="1" ht="16.5" customHeight="1">
      <c r="B240" s="21"/>
      <c r="D240" s="128" t="s">
        <v>133</v>
      </c>
      <c r="F240" s="129" t="s">
        <v>585</v>
      </c>
      <c r="L240" s="21"/>
      <c r="M240" s="47"/>
      <c r="T240" s="48"/>
      <c r="AT240" s="6" t="s">
        <v>133</v>
      </c>
      <c r="AU240" s="6" t="s">
        <v>82</v>
      </c>
    </row>
    <row r="241" spans="2:47" s="6" customFormat="1" ht="44.25" customHeight="1">
      <c r="B241" s="21"/>
      <c r="D241" s="134" t="s">
        <v>168</v>
      </c>
      <c r="F241" s="135" t="s">
        <v>586</v>
      </c>
      <c r="L241" s="21"/>
      <c r="M241" s="47"/>
      <c r="T241" s="48"/>
      <c r="AT241" s="6" t="s">
        <v>168</v>
      </c>
      <c r="AU241" s="6" t="s">
        <v>82</v>
      </c>
    </row>
    <row r="242" spans="2:51" s="6" customFormat="1" ht="15.75" customHeight="1">
      <c r="B242" s="136"/>
      <c r="D242" s="134" t="s">
        <v>170</v>
      </c>
      <c r="E242" s="137"/>
      <c r="F242" s="138" t="s">
        <v>587</v>
      </c>
      <c r="H242" s="139">
        <v>202.486</v>
      </c>
      <c r="L242" s="136"/>
      <c r="M242" s="140"/>
      <c r="T242" s="141"/>
      <c r="AT242" s="137" t="s">
        <v>170</v>
      </c>
      <c r="AU242" s="137" t="s">
        <v>82</v>
      </c>
      <c r="AV242" s="137" t="s">
        <v>82</v>
      </c>
      <c r="AW242" s="137" t="s">
        <v>99</v>
      </c>
      <c r="AX242" s="137" t="s">
        <v>8</v>
      </c>
      <c r="AY242" s="137" t="s">
        <v>122</v>
      </c>
    </row>
    <row r="243" spans="2:65" s="6" customFormat="1" ht="15.75" customHeight="1">
      <c r="B243" s="21"/>
      <c r="C243" s="116" t="s">
        <v>588</v>
      </c>
      <c r="D243" s="116" t="s">
        <v>126</v>
      </c>
      <c r="E243" s="117" t="s">
        <v>589</v>
      </c>
      <c r="F243" s="118" t="s">
        <v>590</v>
      </c>
      <c r="G243" s="119" t="s">
        <v>257</v>
      </c>
      <c r="H243" s="120">
        <v>26.309</v>
      </c>
      <c r="I243" s="121"/>
      <c r="J243" s="122">
        <f>ROUND($I$243*$H$243,0)</f>
        <v>0</v>
      </c>
      <c r="K243" s="118" t="s">
        <v>130</v>
      </c>
      <c r="L243" s="21"/>
      <c r="M243" s="123"/>
      <c r="N243" s="124" t="s">
        <v>45</v>
      </c>
      <c r="P243" s="125">
        <f>$O$243*$H$243</f>
        <v>0</v>
      </c>
      <c r="Q243" s="125">
        <v>0</v>
      </c>
      <c r="R243" s="125">
        <f>$Q$243*$H$243</f>
        <v>0</v>
      </c>
      <c r="S243" s="125">
        <v>0</v>
      </c>
      <c r="T243" s="126">
        <f>$S$243*$H$243</f>
        <v>0</v>
      </c>
      <c r="AR243" s="75" t="s">
        <v>165</v>
      </c>
      <c r="AT243" s="75" t="s">
        <v>126</v>
      </c>
      <c r="AU243" s="75" t="s">
        <v>82</v>
      </c>
      <c r="AY243" s="6" t="s">
        <v>122</v>
      </c>
      <c r="BE243" s="127">
        <f>IF($N$243="základní",$J$243,0)</f>
        <v>0</v>
      </c>
      <c r="BF243" s="127">
        <f>IF($N$243="snížená",$J$243,0)</f>
        <v>0</v>
      </c>
      <c r="BG243" s="127">
        <f>IF($N$243="zákl. přenesená",$J$243,0)</f>
        <v>0</v>
      </c>
      <c r="BH243" s="127">
        <f>IF($N$243="sníž. přenesená",$J$243,0)</f>
        <v>0</v>
      </c>
      <c r="BI243" s="127">
        <f>IF($N$243="nulová",$J$243,0)</f>
        <v>0</v>
      </c>
      <c r="BJ243" s="75" t="s">
        <v>8</v>
      </c>
      <c r="BK243" s="127">
        <f>ROUND($I$243*$H$243,0)</f>
        <v>0</v>
      </c>
      <c r="BL243" s="75" t="s">
        <v>165</v>
      </c>
      <c r="BM243" s="75" t="s">
        <v>591</v>
      </c>
    </row>
    <row r="244" spans="2:47" s="6" customFormat="1" ht="16.5" customHeight="1">
      <c r="B244" s="21"/>
      <c r="D244" s="128" t="s">
        <v>133</v>
      </c>
      <c r="F244" s="129" t="s">
        <v>592</v>
      </c>
      <c r="L244" s="21"/>
      <c r="M244" s="47"/>
      <c r="T244" s="48"/>
      <c r="AT244" s="6" t="s">
        <v>133</v>
      </c>
      <c r="AU244" s="6" t="s">
        <v>82</v>
      </c>
    </row>
    <row r="245" spans="2:47" s="6" customFormat="1" ht="57.75" customHeight="1">
      <c r="B245" s="21"/>
      <c r="D245" s="134" t="s">
        <v>168</v>
      </c>
      <c r="F245" s="135" t="s">
        <v>593</v>
      </c>
      <c r="L245" s="21"/>
      <c r="M245" s="47"/>
      <c r="T245" s="48"/>
      <c r="AT245" s="6" t="s">
        <v>168</v>
      </c>
      <c r="AU245" s="6" t="s">
        <v>82</v>
      </c>
    </row>
    <row r="246" spans="2:51" s="6" customFormat="1" ht="15.75" customHeight="1">
      <c r="B246" s="136"/>
      <c r="D246" s="134" t="s">
        <v>170</v>
      </c>
      <c r="E246" s="137"/>
      <c r="F246" s="138" t="s">
        <v>573</v>
      </c>
      <c r="H246" s="139">
        <v>23.564</v>
      </c>
      <c r="L246" s="136"/>
      <c r="M246" s="140"/>
      <c r="T246" s="141"/>
      <c r="AT246" s="137" t="s">
        <v>170</v>
      </c>
      <c r="AU246" s="137" t="s">
        <v>82</v>
      </c>
      <c r="AV246" s="137" t="s">
        <v>82</v>
      </c>
      <c r="AW246" s="137" t="s">
        <v>99</v>
      </c>
      <c r="AX246" s="137" t="s">
        <v>74</v>
      </c>
      <c r="AY246" s="137" t="s">
        <v>122</v>
      </c>
    </row>
    <row r="247" spans="2:51" s="6" customFormat="1" ht="15.75" customHeight="1">
      <c r="B247" s="136"/>
      <c r="D247" s="134" t="s">
        <v>170</v>
      </c>
      <c r="E247" s="137"/>
      <c r="F247" s="138" t="s">
        <v>574</v>
      </c>
      <c r="H247" s="139">
        <v>2.745</v>
      </c>
      <c r="L247" s="136"/>
      <c r="M247" s="140"/>
      <c r="T247" s="141"/>
      <c r="AT247" s="137" t="s">
        <v>170</v>
      </c>
      <c r="AU247" s="137" t="s">
        <v>82</v>
      </c>
      <c r="AV247" s="137" t="s">
        <v>82</v>
      </c>
      <c r="AW247" s="137" t="s">
        <v>99</v>
      </c>
      <c r="AX247" s="137" t="s">
        <v>74</v>
      </c>
      <c r="AY247" s="137" t="s">
        <v>122</v>
      </c>
    </row>
    <row r="248" spans="2:51" s="6" customFormat="1" ht="15.75" customHeight="1">
      <c r="B248" s="142"/>
      <c r="D248" s="134" t="s">
        <v>170</v>
      </c>
      <c r="E248" s="143"/>
      <c r="F248" s="144" t="s">
        <v>173</v>
      </c>
      <c r="H248" s="145">
        <v>26.309</v>
      </c>
      <c r="L248" s="142"/>
      <c r="M248" s="146"/>
      <c r="T248" s="147"/>
      <c r="AT248" s="143" t="s">
        <v>170</v>
      </c>
      <c r="AU248" s="143" t="s">
        <v>82</v>
      </c>
      <c r="AV248" s="143" t="s">
        <v>165</v>
      </c>
      <c r="AW248" s="143" t="s">
        <v>99</v>
      </c>
      <c r="AX248" s="143" t="s">
        <v>8</v>
      </c>
      <c r="AY248" s="143" t="s">
        <v>122</v>
      </c>
    </row>
    <row r="249" spans="2:65" s="6" customFormat="1" ht="15.75" customHeight="1">
      <c r="B249" s="21"/>
      <c r="C249" s="116" t="s">
        <v>594</v>
      </c>
      <c r="D249" s="116" t="s">
        <v>126</v>
      </c>
      <c r="E249" s="117" t="s">
        <v>595</v>
      </c>
      <c r="F249" s="118" t="s">
        <v>596</v>
      </c>
      <c r="G249" s="119" t="s">
        <v>257</v>
      </c>
      <c r="H249" s="120">
        <v>2.208</v>
      </c>
      <c r="I249" s="121"/>
      <c r="J249" s="122">
        <f>ROUND($I$249*$H$249,0)</f>
        <v>0</v>
      </c>
      <c r="K249" s="118" t="s">
        <v>130</v>
      </c>
      <c r="L249" s="21"/>
      <c r="M249" s="123"/>
      <c r="N249" s="124" t="s">
        <v>45</v>
      </c>
      <c r="P249" s="125">
        <f>$O$249*$H$249</f>
        <v>0</v>
      </c>
      <c r="Q249" s="125">
        <v>0</v>
      </c>
      <c r="R249" s="125">
        <f>$Q$249*$H$249</f>
        <v>0</v>
      </c>
      <c r="S249" s="125">
        <v>0</v>
      </c>
      <c r="T249" s="126">
        <f>$S$249*$H$249</f>
        <v>0</v>
      </c>
      <c r="AR249" s="75" t="s">
        <v>165</v>
      </c>
      <c r="AT249" s="75" t="s">
        <v>126</v>
      </c>
      <c r="AU249" s="75" t="s">
        <v>82</v>
      </c>
      <c r="AY249" s="6" t="s">
        <v>122</v>
      </c>
      <c r="BE249" s="127">
        <f>IF($N$249="základní",$J$249,0)</f>
        <v>0</v>
      </c>
      <c r="BF249" s="127">
        <f>IF($N$249="snížená",$J$249,0)</f>
        <v>0</v>
      </c>
      <c r="BG249" s="127">
        <f>IF($N$249="zákl. přenesená",$J$249,0)</f>
        <v>0</v>
      </c>
      <c r="BH249" s="127">
        <f>IF($N$249="sníž. přenesená",$J$249,0)</f>
        <v>0</v>
      </c>
      <c r="BI249" s="127">
        <f>IF($N$249="nulová",$J$249,0)</f>
        <v>0</v>
      </c>
      <c r="BJ249" s="75" t="s">
        <v>8</v>
      </c>
      <c r="BK249" s="127">
        <f>ROUND($I$249*$H$249,0)</f>
        <v>0</v>
      </c>
      <c r="BL249" s="75" t="s">
        <v>165</v>
      </c>
      <c r="BM249" s="75" t="s">
        <v>597</v>
      </c>
    </row>
    <row r="250" spans="2:47" s="6" customFormat="1" ht="16.5" customHeight="1">
      <c r="B250" s="21"/>
      <c r="D250" s="128" t="s">
        <v>133</v>
      </c>
      <c r="F250" s="129" t="s">
        <v>598</v>
      </c>
      <c r="L250" s="21"/>
      <c r="M250" s="47"/>
      <c r="T250" s="48"/>
      <c r="AT250" s="6" t="s">
        <v>133</v>
      </c>
      <c r="AU250" s="6" t="s">
        <v>82</v>
      </c>
    </row>
    <row r="251" spans="2:47" s="6" customFormat="1" ht="57.75" customHeight="1">
      <c r="B251" s="21"/>
      <c r="D251" s="134" t="s">
        <v>168</v>
      </c>
      <c r="F251" s="135" t="s">
        <v>593</v>
      </c>
      <c r="L251" s="21"/>
      <c r="M251" s="47"/>
      <c r="T251" s="48"/>
      <c r="AT251" s="6" t="s">
        <v>168</v>
      </c>
      <c r="AU251" s="6" t="s">
        <v>82</v>
      </c>
    </row>
    <row r="252" spans="2:51" s="6" customFormat="1" ht="15.75" customHeight="1">
      <c r="B252" s="136"/>
      <c r="D252" s="134" t="s">
        <v>170</v>
      </c>
      <c r="E252" s="137"/>
      <c r="F252" s="138" t="s">
        <v>575</v>
      </c>
      <c r="H252" s="139">
        <v>2.208</v>
      </c>
      <c r="L252" s="136"/>
      <c r="M252" s="140"/>
      <c r="T252" s="141"/>
      <c r="AT252" s="137" t="s">
        <v>170</v>
      </c>
      <c r="AU252" s="137" t="s">
        <v>82</v>
      </c>
      <c r="AV252" s="137" t="s">
        <v>82</v>
      </c>
      <c r="AW252" s="137" t="s">
        <v>99</v>
      </c>
      <c r="AX252" s="137" t="s">
        <v>8</v>
      </c>
      <c r="AY252" s="137" t="s">
        <v>122</v>
      </c>
    </row>
    <row r="253" spans="2:65" s="6" customFormat="1" ht="15.75" customHeight="1">
      <c r="B253" s="21"/>
      <c r="C253" s="116" t="s">
        <v>599</v>
      </c>
      <c r="D253" s="116" t="s">
        <v>126</v>
      </c>
      <c r="E253" s="117" t="s">
        <v>600</v>
      </c>
      <c r="F253" s="118" t="s">
        <v>601</v>
      </c>
      <c r="G253" s="119" t="s">
        <v>257</v>
      </c>
      <c r="H253" s="120">
        <v>31.241</v>
      </c>
      <c r="I253" s="121"/>
      <c r="J253" s="122">
        <f>ROUND($I$253*$H$253,0)</f>
        <v>0</v>
      </c>
      <c r="K253" s="118" t="s">
        <v>130</v>
      </c>
      <c r="L253" s="21"/>
      <c r="M253" s="123"/>
      <c r="N253" s="124" t="s">
        <v>45</v>
      </c>
      <c r="P253" s="125">
        <f>$O$253*$H$253</f>
        <v>0</v>
      </c>
      <c r="Q253" s="125">
        <v>0</v>
      </c>
      <c r="R253" s="125">
        <f>$Q$253*$H$253</f>
        <v>0</v>
      </c>
      <c r="S253" s="125">
        <v>0</v>
      </c>
      <c r="T253" s="126">
        <f>$S$253*$H$253</f>
        <v>0</v>
      </c>
      <c r="AR253" s="75" t="s">
        <v>165</v>
      </c>
      <c r="AT253" s="75" t="s">
        <v>126</v>
      </c>
      <c r="AU253" s="75" t="s">
        <v>82</v>
      </c>
      <c r="AY253" s="6" t="s">
        <v>122</v>
      </c>
      <c r="BE253" s="127">
        <f>IF($N$253="základní",$J$253,0)</f>
        <v>0</v>
      </c>
      <c r="BF253" s="127">
        <f>IF($N$253="snížená",$J$253,0)</f>
        <v>0</v>
      </c>
      <c r="BG253" s="127">
        <f>IF($N$253="zákl. přenesená",$J$253,0)</f>
        <v>0</v>
      </c>
      <c r="BH253" s="127">
        <f>IF($N$253="sníž. přenesená",$J$253,0)</f>
        <v>0</v>
      </c>
      <c r="BI253" s="127">
        <f>IF($N$253="nulová",$J$253,0)</f>
        <v>0</v>
      </c>
      <c r="BJ253" s="75" t="s">
        <v>8</v>
      </c>
      <c r="BK253" s="127">
        <f>ROUND($I$253*$H$253,0)</f>
        <v>0</v>
      </c>
      <c r="BL253" s="75" t="s">
        <v>165</v>
      </c>
      <c r="BM253" s="75" t="s">
        <v>602</v>
      </c>
    </row>
    <row r="254" spans="2:47" s="6" customFormat="1" ht="16.5" customHeight="1">
      <c r="B254" s="21"/>
      <c r="D254" s="128" t="s">
        <v>133</v>
      </c>
      <c r="F254" s="129" t="s">
        <v>603</v>
      </c>
      <c r="L254" s="21"/>
      <c r="M254" s="47"/>
      <c r="T254" s="48"/>
      <c r="AT254" s="6" t="s">
        <v>133</v>
      </c>
      <c r="AU254" s="6" t="s">
        <v>82</v>
      </c>
    </row>
    <row r="255" spans="2:47" s="6" customFormat="1" ht="57.75" customHeight="1">
      <c r="B255" s="21"/>
      <c r="D255" s="134" t="s">
        <v>168</v>
      </c>
      <c r="F255" s="135" t="s">
        <v>593</v>
      </c>
      <c r="L255" s="21"/>
      <c r="M255" s="47"/>
      <c r="T255" s="48"/>
      <c r="AT255" s="6" t="s">
        <v>168</v>
      </c>
      <c r="AU255" s="6" t="s">
        <v>82</v>
      </c>
    </row>
    <row r="256" spans="2:51" s="6" customFormat="1" ht="15.75" customHeight="1">
      <c r="B256" s="136"/>
      <c r="D256" s="134" t="s">
        <v>170</v>
      </c>
      <c r="E256" s="137"/>
      <c r="F256" s="138" t="s">
        <v>561</v>
      </c>
      <c r="H256" s="139">
        <v>31.241</v>
      </c>
      <c r="L256" s="136"/>
      <c r="M256" s="140"/>
      <c r="T256" s="141"/>
      <c r="AT256" s="137" t="s">
        <v>170</v>
      </c>
      <c r="AU256" s="137" t="s">
        <v>82</v>
      </c>
      <c r="AV256" s="137" t="s">
        <v>82</v>
      </c>
      <c r="AW256" s="137" t="s">
        <v>99</v>
      </c>
      <c r="AX256" s="137" t="s">
        <v>8</v>
      </c>
      <c r="AY256" s="137" t="s">
        <v>122</v>
      </c>
    </row>
    <row r="257" spans="2:63" s="105" customFormat="1" ht="30.75" customHeight="1">
      <c r="B257" s="106"/>
      <c r="D257" s="107" t="s">
        <v>73</v>
      </c>
      <c r="E257" s="114" t="s">
        <v>324</v>
      </c>
      <c r="F257" s="114" t="s">
        <v>325</v>
      </c>
      <c r="J257" s="115">
        <f>$BK$257</f>
        <v>0</v>
      </c>
      <c r="L257" s="106"/>
      <c r="M257" s="110"/>
      <c r="P257" s="111">
        <f>SUM($P$258:$P$259)</f>
        <v>0</v>
      </c>
      <c r="R257" s="111">
        <f>SUM($R$258:$R$259)</f>
        <v>0</v>
      </c>
      <c r="T257" s="112">
        <f>SUM($T$258:$T$259)</f>
        <v>0</v>
      </c>
      <c r="AR257" s="107" t="s">
        <v>8</v>
      </c>
      <c r="AT257" s="107" t="s">
        <v>73</v>
      </c>
      <c r="AU257" s="107" t="s">
        <v>8</v>
      </c>
      <c r="AY257" s="107" t="s">
        <v>122</v>
      </c>
      <c r="BK257" s="113">
        <f>SUM($BK$258:$BK$259)</f>
        <v>0</v>
      </c>
    </row>
    <row r="258" spans="2:65" s="6" customFormat="1" ht="15.75" customHeight="1">
      <c r="B258" s="21"/>
      <c r="C258" s="116" t="s">
        <v>604</v>
      </c>
      <c r="D258" s="116" t="s">
        <v>126</v>
      </c>
      <c r="E258" s="117" t="s">
        <v>605</v>
      </c>
      <c r="F258" s="118" t="s">
        <v>606</v>
      </c>
      <c r="G258" s="119" t="s">
        <v>257</v>
      </c>
      <c r="H258" s="120">
        <v>169.146</v>
      </c>
      <c r="I258" s="121"/>
      <c r="J258" s="122">
        <f>ROUND($I$258*$H$258,0)</f>
        <v>0</v>
      </c>
      <c r="K258" s="118" t="s">
        <v>130</v>
      </c>
      <c r="L258" s="21"/>
      <c r="M258" s="123"/>
      <c r="N258" s="124" t="s">
        <v>45</v>
      </c>
      <c r="P258" s="125">
        <f>$O$258*$H$258</f>
        <v>0</v>
      </c>
      <c r="Q258" s="125">
        <v>0</v>
      </c>
      <c r="R258" s="125">
        <f>$Q$258*$H$258</f>
        <v>0</v>
      </c>
      <c r="S258" s="125">
        <v>0</v>
      </c>
      <c r="T258" s="126">
        <f>$S$258*$H$258</f>
        <v>0</v>
      </c>
      <c r="AR258" s="75" t="s">
        <v>165</v>
      </c>
      <c r="AT258" s="75" t="s">
        <v>126</v>
      </c>
      <c r="AU258" s="75" t="s">
        <v>82</v>
      </c>
      <c r="AY258" s="6" t="s">
        <v>122</v>
      </c>
      <c r="BE258" s="127">
        <f>IF($N$258="základní",$J$258,0)</f>
        <v>0</v>
      </c>
      <c r="BF258" s="127">
        <f>IF($N$258="snížená",$J$258,0)</f>
        <v>0</v>
      </c>
      <c r="BG258" s="127">
        <f>IF($N$258="zákl. přenesená",$J$258,0)</f>
        <v>0</v>
      </c>
      <c r="BH258" s="127">
        <f>IF($N$258="sníž. přenesená",$J$258,0)</f>
        <v>0</v>
      </c>
      <c r="BI258" s="127">
        <f>IF($N$258="nulová",$J$258,0)</f>
        <v>0</v>
      </c>
      <c r="BJ258" s="75" t="s">
        <v>8</v>
      </c>
      <c r="BK258" s="127">
        <f>ROUND($I$258*$H$258,0)</f>
        <v>0</v>
      </c>
      <c r="BL258" s="75" t="s">
        <v>165</v>
      </c>
      <c r="BM258" s="75" t="s">
        <v>607</v>
      </c>
    </row>
    <row r="259" spans="2:47" s="6" customFormat="1" ht="16.5" customHeight="1">
      <c r="B259" s="21"/>
      <c r="D259" s="128" t="s">
        <v>133</v>
      </c>
      <c r="F259" s="129" t="s">
        <v>608</v>
      </c>
      <c r="L259" s="21"/>
      <c r="M259" s="130"/>
      <c r="N259" s="131"/>
      <c r="O259" s="131"/>
      <c r="P259" s="131"/>
      <c r="Q259" s="131"/>
      <c r="R259" s="131"/>
      <c r="S259" s="131"/>
      <c r="T259" s="132"/>
      <c r="AT259" s="6" t="s">
        <v>133</v>
      </c>
      <c r="AU259" s="6" t="s">
        <v>82</v>
      </c>
    </row>
    <row r="260" spans="2:12" s="6" customFormat="1" ht="7.5" customHeight="1">
      <c r="B260" s="35"/>
      <c r="C260" s="36"/>
      <c r="D260" s="36"/>
      <c r="E260" s="36"/>
      <c r="F260" s="36"/>
      <c r="G260" s="36"/>
      <c r="H260" s="36"/>
      <c r="I260" s="36"/>
      <c r="J260" s="36"/>
      <c r="K260" s="36"/>
      <c r="L260" s="21"/>
    </row>
    <row r="261" s="2" customFormat="1" ht="14.25" customHeight="1"/>
  </sheetData>
  <sheetProtection/>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Bc. Jiří Tillner</cp:lastModifiedBy>
  <dcterms:modified xsi:type="dcterms:W3CDTF">2018-03-14T15:40:41Z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