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14505" yWindow="65521" windowWidth="14340" windowHeight="12780" activeTab="0"/>
  </bookViews>
  <sheets>
    <sheet name="Rekapitulace zakázky" sheetId="1" r:id="rId1"/>
    <sheet name="SO 101 - I. etapa" sheetId="2" r:id="rId2"/>
    <sheet name="SO 102 - II. etapa" sheetId="3" r:id="rId3"/>
    <sheet name="Pokyny pro vyplnění" sheetId="6" r:id="rId4"/>
  </sheets>
  <definedNames>
    <definedName name="_xlnm._FilterDatabase" localSheetId="1" hidden="1">'SO 101 - I. etapa'!$C$87:$K$206</definedName>
    <definedName name="_xlnm._FilterDatabase" localSheetId="2" hidden="1">'SO 102 - II. etapa'!$C$86:$K$184</definedName>
    <definedName name="_xlnm.Print_Area" localSheetId="0">'Rekapitulace zakázky'!$D$4:$AO$33,'Rekapitulace zakázky'!$C$39:$AQ$54</definedName>
    <definedName name="_xlnm.Print_Area" localSheetId="1">'SO 101 - I. etapa'!$C$4:$J$36,'SO 101 - I. etapa'!$C$42:$J$69,'SO 101 - I. etapa'!$C$75:$K$206</definedName>
    <definedName name="_xlnm.Print_Area" localSheetId="2">'SO 102 - II. etapa'!$C$4:$J$36,'SO 102 - II. etapa'!$C$42:$J$68,'SO 102 - II. etapa'!$C$74:$K$184</definedName>
    <definedName name="_xlnm.Print_Titles" localSheetId="0">'Rekapitulace zakázky'!$49:$49</definedName>
    <definedName name="_xlnm.Print_Titles" localSheetId="1">'SO 101 - I. etapa'!$87:$87</definedName>
    <definedName name="_xlnm.Print_Titles" localSheetId="2">'SO 102 - II. etapa'!$86:$86</definedName>
  </definedNames>
  <calcPr calcId="152511"/>
</workbook>
</file>

<file path=xl/sharedStrings.xml><?xml version="1.0" encoding="utf-8"?>
<sst xmlns="http://schemas.openxmlformats.org/spreadsheetml/2006/main" count="2914" uniqueCount="619">
  <si>
    <t>Export VZ</t>
  </si>
  <si>
    <t>List obsahuje:</t>
  </si>
  <si>
    <t>1) Rekapitulace stavby</t>
  </si>
  <si>
    <t>2) Rekapitulace objektů stavby a soupisů prací</t>
  </si>
  <si>
    <t>3.0</t>
  </si>
  <si>
    <t/>
  </si>
  <si>
    <t>False</t>
  </si>
  <si>
    <t>{536edad9-6eb8-4b5a-aeb6-843e153489bb}</t>
  </si>
  <si>
    <t>&gt;&gt;  skryté sloupce  &lt;&lt;</t>
  </si>
  <si>
    <t>0,01</t>
  </si>
  <si>
    <t>21</t>
  </si>
  <si>
    <t>1</t>
  </si>
  <si>
    <t>15</t>
  </si>
  <si>
    <t>REKAPITULACE ZAKÁZKY</t>
  </si>
  <si>
    <t>v ---  níže se nacházejí doplnkové a pomocné údaje k sestavám  --- v</t>
  </si>
  <si>
    <t>0,001</t>
  </si>
  <si>
    <t>Kód:</t>
  </si>
  <si>
    <t>2017678-1</t>
  </si>
  <si>
    <t>Zakázka:</t>
  </si>
  <si>
    <t>Oprava chodníků - ul. V Podhájí a Karolíny Světlé, Rumburk</t>
  </si>
  <si>
    <t>0,1</t>
  </si>
  <si>
    <t>KSO:</t>
  </si>
  <si>
    <t>CC-CZ:</t>
  </si>
  <si>
    <t>Místo:</t>
  </si>
  <si>
    <t>Rumburk</t>
  </si>
  <si>
    <t>Datum:</t>
  </si>
  <si>
    <t>10</t>
  </si>
  <si>
    <t>100</t>
  </si>
  <si>
    <t>Zadavatel:</t>
  </si>
  <si>
    <t>IČ:</t>
  </si>
  <si>
    <t>Město Rumburk</t>
  </si>
  <si>
    <t>DIČ:</t>
  </si>
  <si>
    <t>Uchazeč:</t>
  </si>
  <si>
    <t>Projektant:</t>
  </si>
  <si>
    <t>True</t>
  </si>
  <si>
    <t>ProProjekt,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</si>
  <si>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</si>
  <si>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</si>
  <si>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</si>
  <si>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</si>
  <si>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</si>
  <si>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</si>
  <si>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</si>
  <si>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</si>
  <si>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</si>
  <si>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</si>
  <si>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</si>
  <si>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</si>
  <si>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</si>
  <si>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</si>
  <si>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</si>
  <si>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</si>
  <si>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</si>
  <si>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</si>
  <si>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</si>
  <si>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</si>
  <si>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</si>
  <si>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</si>
  <si>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</si>
  <si>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</si>
  <si>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</si>
  <si>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</si>
  <si>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</si>
  <si>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</si>
  <si>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</si>
  <si>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</si>
  <si>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</si>
  <si>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</si>
  <si>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</si>
  <si>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</si>
  <si>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</si>
  <si>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</si>
  <si>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</si>
  <si>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</si>
  <si>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</si>
  <si>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</si>
  <si>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</si>
  <si>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SO 101</t>
  </si>
  <si>
    <t>I. etapa</t>
  </si>
  <si>
    <t>STA</t>
  </si>
  <si>
    <t>{1eec4424-3125-4873-b66d-d5d77bbd6ccf}</t>
  </si>
  <si>
    <t>2</t>
  </si>
  <si>
    <t>SO 102</t>
  </si>
  <si>
    <t>II. etapa</t>
  </si>
  <si>
    <t>{dd94a0a2-f65d-49c9-93de-2fea4659c9bb}</t>
  </si>
  <si>
    <t>1) Krycí list soupisu</t>
  </si>
  <si>
    <t>2) Rekapitulace</t>
  </si>
  <si>
    <t>3) Soupis prací</t>
  </si>
  <si>
    <t>Zpět na list:</t>
  </si>
  <si>
    <t>Rekapitulace zakázky</t>
  </si>
  <si>
    <t>KRYCÍ LIST SOUPISU</t>
  </si>
  <si>
    <t>Objekt:</t>
  </si>
  <si>
    <t>SO 101 - I. etapa</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</si>
  <si>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</si>
  <si>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</si>
  <si>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</si>
  <si>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</si>
  <si>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</si>
  <si>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</si>
  <si>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</si>
  <si>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</si>
  <si>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</si>
  <si>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</si>
  <si>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</si>
  <si>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</si>
  <si>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</si>
  <si>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</si>
  <si>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</si>
  <si>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</si>
  <si>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</si>
  <si>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</si>
  <si>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</si>
  <si>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</si>
  <si>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</si>
  <si>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</si>
  <si>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</si>
  <si>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</si>
  <si>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</si>
  <si>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</si>
  <si>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</si>
  <si>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</si>
  <si>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</si>
  <si>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</si>
  <si>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</si>
  <si>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</si>
  <si>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</si>
  <si>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</si>
  <si>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</si>
  <si>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</si>
  <si>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</si>
  <si>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</si>
  <si>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</si>
  <si>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CS ÚRS 2017 01</t>
  </si>
  <si>
    <t>4</t>
  </si>
  <si>
    <t>-1974803591</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</si>
  <si>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</si>
  <si>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</si>
  <si>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</si>
  <si>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5"pro přeskládání</t>
  </si>
  <si>
    <t>113107231</t>
  </si>
  <si>
    <t>Odstranění podkladů nebo krytů s přemístěním hmot na skládku na vzdálenost do 20 m nebo s naložením na dopravní prostředek v ploše jednotlivě přes 200 m2 z betonu prostého, o tl. vrstvy přes 100 do 150 mm</t>
  </si>
  <si>
    <t>-107295551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</si>
  <si>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</si>
  <si>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381+14</t>
  </si>
  <si>
    <t>3</t>
  </si>
  <si>
    <t>113107241</t>
  </si>
  <si>
    <t>Odstranění podkladů nebo krytů s přemístěním hmot na skládku na vzdálenost do 20 m nebo s naložením na dopravní prostředek v ploše jednotlivě přes 200 m2 živičných, o tl. vrstvy do 50 mm</t>
  </si>
  <si>
    <t>-820879739</t>
  </si>
  <si>
    <t>113201111</t>
  </si>
  <si>
    <t>Vytrhání obrub s vybouráním lože, s přemístěním hmot na skládku na vzdálenost do 3 m nebo s naložením na dopravní prostředek chodníkových ležatých</t>
  </si>
  <si>
    <t>m</t>
  </si>
  <si>
    <t>284561436</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</si>
  <si>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</si>
  <si>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(1,1*2)*3"pro přeskládání dlažby</t>
  </si>
  <si>
    <t>5</t>
  </si>
  <si>
    <t>113201112</t>
  </si>
  <si>
    <t>Vytrhání obrub s vybouráním lože, s přemístěním hmot na skládku na vzdálenost do 3 m nebo s naložením na dopravní prostředek silničních ležatých</t>
  </si>
  <si>
    <t>-663847464</t>
  </si>
  <si>
    <t>52,5+38+108,5+12"viz. nové</t>
  </si>
  <si>
    <t>6</t>
  </si>
  <si>
    <t>113204111</t>
  </si>
  <si>
    <t>Vytrhání obrub s vybouráním lože, s přemístěním hmot na skládku na vzdálenost do 3 m nebo s naložením na dopravní prostředek záhonových</t>
  </si>
  <si>
    <t>-1875393620</t>
  </si>
  <si>
    <t>7+6+39+34+31,5+106+10"viz. nové</t>
  </si>
  <si>
    <t>7</t>
  </si>
  <si>
    <t>120001101</t>
  </si>
  <si>
    <t>Příplatek k cenám vykopávek za ztížení vykopávky v blízkosti podzemního vedení nebo výbušnin v horninách jakékoliv třídy</t>
  </si>
  <si>
    <t>m3</t>
  </si>
  <si>
    <t>-1025943565</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</si>
  <si>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</si>
  <si>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18,99/2"předpoklad max. 50%</t>
  </si>
  <si>
    <t>8</t>
  </si>
  <si>
    <t>122201101</t>
  </si>
  <si>
    <t>Odkopávky a prokopávky nezapažené s přehozením výkopku na vzdálenost do 3 m nebo s naložením na dopravní prostředek v hornině tř. 3 do 100 m3</t>
  </si>
  <si>
    <t>275932300</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</si>
  <si>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</si>
  <si>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211*0,3*0,3"drobná odkopávka za obrubou pro osazení obrub</t>
  </si>
  <si>
    <t>9</t>
  </si>
  <si>
    <t>122201109</t>
  </si>
  <si>
    <t>Odkopávky a prokopávky nezapažené s přehozením výkopku na vzdálenost do 3 m nebo s naložením na dopravní prostředek v hornině tř. 3 Příplatek k cenám za lepivost horniny tř. 3</t>
  </si>
  <si>
    <t>145847334</t>
  </si>
  <si>
    <t>174101101</t>
  </si>
  <si>
    <t>Zásyp sypaninou z jakékoliv horniny s uložením výkopku ve vrstvách se zhutněním jam, šachet, rýh nebo kolem objektů v těchto vykopávkách</t>
  </si>
  <si>
    <t>-1672144446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</si>
  <si>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</si>
  <si>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18,99"zásyp výkopu </t>
  </si>
  <si>
    <t>11</t>
  </si>
  <si>
    <t>181111111</t>
  </si>
  <si>
    <t>Plošná úprava terénu v zemině tř. 1 až 4 s urovnáním povrchu bez doplnění ornice souvislé plochy do 500 m2 při nerovnostech terénu přes 50 do 100 mm v rovině nebo na svahu do 1:5</t>
  </si>
  <si>
    <t>548837164</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</si>
  <si>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</si>
  <si>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 xml:space="preserve">233,5*1"terénní úpravy </t>
  </si>
  <si>
    <t>12</t>
  </si>
  <si>
    <t>M</t>
  </si>
  <si>
    <t>103641010</t>
  </si>
  <si>
    <t>zemina pro terénní úpravy -  ornice</t>
  </si>
  <si>
    <t>t</t>
  </si>
  <si>
    <t>1845027190</t>
  </si>
  <si>
    <t>233,5*0,025</t>
  </si>
  <si>
    <t>5,838*1,65 'Přepočtené koeficientem množství</t>
  </si>
  <si>
    <t>13</t>
  </si>
  <si>
    <t>181411131</t>
  </si>
  <si>
    <t>Založení trávníku na půdě předem připravené plochy do 1000 m2 výsevem včetně utažení parkového v rovině nebo na svahu do 1:5</t>
  </si>
  <si>
    <t>2109174263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</si>
  <si>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</si>
  <si>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233,5*1"terénní úpravy</t>
  </si>
  <si>
    <t>14</t>
  </si>
  <si>
    <t>005724150</t>
  </si>
  <si>
    <t>osivo směs travní parková směs exclusive</t>
  </si>
  <si>
    <t>kg</t>
  </si>
  <si>
    <t>1019135143</t>
  </si>
  <si>
    <t>233,5*0,015 'Přepočtené koeficientem množství</t>
  </si>
  <si>
    <t>181951102</t>
  </si>
  <si>
    <t>Úprava pláně vyrovnáním výškových rozdílů v hornině tř. 1 až 4 se zhutněním</t>
  </si>
  <si>
    <t>-1777577092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</si>
  <si>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</si>
  <si>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5+381+14</t>
  </si>
  <si>
    <t>Komunikace pozemní</t>
  </si>
  <si>
    <t>16</t>
  </si>
  <si>
    <t>564801111</t>
  </si>
  <si>
    <t>Podklad ze štěrkodrti ŠD s rozprostřením a zhutněním, po zhutnění tl. 30 mm</t>
  </si>
  <si>
    <t>-1717390505</t>
  </si>
  <si>
    <t>381+14"podsyp pro doplnění na požadovanou niveletu</t>
  </si>
  <si>
    <t>17</t>
  </si>
  <si>
    <t>564851111</t>
  </si>
  <si>
    <t>Podklad ze štěrkodrti ŠD s rozprostřením a zhutněním, po zhutnění tl. 150 mm</t>
  </si>
  <si>
    <t>1756495523</t>
  </si>
  <si>
    <t>381+14"pod novou skladbu</t>
  </si>
  <si>
    <t>18</t>
  </si>
  <si>
    <t>566401111</t>
  </si>
  <si>
    <t>Úprava dosavadního krytu z kameniva drceného jako podklad pro nový kryt s vyrovnáním profilu v příčném i podélném směru, s vlhčením a zhutněním, s doplněním kamenivem drceným, jeho rozprostřením a zhutněním, v množství přes 0,06 do 0,08 m3/m2</t>
  </si>
  <si>
    <t>1373786292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</si>
  <si>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</si>
  <si>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5"přeložení stáv. dlažby</t>
  </si>
  <si>
    <t>19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</si>
  <si>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</si>
  <si>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</si>
  <si>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619612004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</si>
  <si>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</si>
  <si>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381"klasická</t>
  </si>
  <si>
    <t>14"reliéfní</t>
  </si>
  <si>
    <t>Mezisoučet - dodávka</t>
  </si>
  <si>
    <t>5"přeskládání</t>
  </si>
  <si>
    <t>Mezisoučet - bez dodávky</t>
  </si>
  <si>
    <t>Součet</t>
  </si>
  <si>
    <t>20</t>
  </si>
  <si>
    <t>592453080</t>
  </si>
  <si>
    <t>dlažba skladebná betonová základní 20 x 10 x 6 cm přírodní</t>
  </si>
  <si>
    <t>-658543242</t>
  </si>
  <si>
    <t>381*1,01 'Přepočtené koeficientem množství</t>
  </si>
  <si>
    <t>592452670</t>
  </si>
  <si>
    <t>dlažba skladebná betonová základní pro nevidomé 20 x 10 x 6 cm barevná</t>
  </si>
  <si>
    <t>-1178005717</t>
  </si>
  <si>
    <t>14*1,01 'Přepočtené koeficientem množství</t>
  </si>
  <si>
    <t>22</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</si>
  <si>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</si>
  <si>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dvou barev za dlažbu z prvků</t>
  </si>
  <si>
    <t>-1052347076</t>
  </si>
  <si>
    <t>23</t>
  </si>
  <si>
    <t>599141111</t>
  </si>
  <si>
    <t>Vyplnění spár mezi silničními dílci jakékoliv tloušťky živičnou zálivkou</t>
  </si>
  <si>
    <t>-250102856</t>
  </si>
  <si>
    <t xml:space="preserve">Poznámka k souboru cen:
1. Ceny lze použít i pro vyplnění spár podkladu z betonu prostého, který se oceňuje cenami souboru cen 567 1 . - . . Podklad z prostého betonu. 2. V ceně 14-1111 jsou započteny i náklady na vyčištění spár. </t>
  </si>
  <si>
    <t>Trubní vedení</t>
  </si>
  <si>
    <t>24</t>
  </si>
  <si>
    <t>899331111</t>
  </si>
  <si>
    <t>Výšková úprava uličního vstupu nebo vpusti do 200 mm zvýšením poklopu</t>
  </si>
  <si>
    <t>kus</t>
  </si>
  <si>
    <t>-282488678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</si>
  <si>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</si>
  <si>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25</t>
  </si>
  <si>
    <t>899431111</t>
  </si>
  <si>
    <t>Výšková úprava uličního vstupu nebo vpusti do 200 mm zvýšením krycího hrnce, šoupěte nebo hydrantu bez úpravy armatur</t>
  </si>
  <si>
    <t>-724501840</t>
  </si>
  <si>
    <t>Ostatní konstrukce a práce, bourání</t>
  </si>
  <si>
    <t>26</t>
  </si>
  <si>
    <t>916131213</t>
  </si>
  <si>
    <t>Osazení silničního obrubníku betonového se zřízením lože, s vyplněním a zatřením spár cementovou maltou stojatého s boční opěrou z betonu prostého tř. C 12/15, do lože z betonu prostého téže značky</t>
  </si>
  <si>
    <t>1306463690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</si>
  <si>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</si>
  <si>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52,5+38+108,5+12</t>
  </si>
  <si>
    <t>27</t>
  </si>
  <si>
    <t>592174650</t>
  </si>
  <si>
    <t>obrubník betonový silniční vibrolisovaný 100x15x25 cm</t>
  </si>
  <si>
    <t>-319627485</t>
  </si>
  <si>
    <t>28</t>
  </si>
  <si>
    <t>916331112</t>
  </si>
  <si>
    <t>Osazení zahradního obrubníku betonového s ložem tl. od 50 do 100 mm z betonu prostého tř. C 12/15 s boční opěrou z betonu prostého tř. C 12/15</t>
  </si>
  <si>
    <t>-115076912</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</si>
  <si>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</si>
  <si>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7+6+39+34+31,5+106+10</t>
  </si>
  <si>
    <t>29</t>
  </si>
  <si>
    <t>592172100</t>
  </si>
  <si>
    <t>obrubník betonový zahradní šedý 100 x 5 x 25 cm</t>
  </si>
  <si>
    <t>-170016861</t>
  </si>
  <si>
    <t>30</t>
  </si>
  <si>
    <t>919735111</t>
  </si>
  <si>
    <t>Řezání stávajícího živičného krytu nebo podkladu hloubky do 50 mm</t>
  </si>
  <si>
    <t>-774003285</t>
  </si>
  <si>
    <t xml:space="preserve">Poznámka k souboru cen:
1. V cenách jsou započteny i náklady na spotřebu vody. </t>
  </si>
  <si>
    <t>2+2+2,1+2</t>
  </si>
  <si>
    <t>31</t>
  </si>
  <si>
    <t>919735123</t>
  </si>
  <si>
    <t>Řezání stávajícího betonového krytu nebo podkladu hloubky přes 100 do 150 mm</t>
  </si>
  <si>
    <t>2111645996</t>
  </si>
  <si>
    <t>32</t>
  </si>
  <si>
    <t>979054451</t>
  </si>
  <si>
    <t>Očištění vybouraných prvků komunikací od spojovacího materiálu s odklizením a uložením očištěných hmot a spojovacího materiálu na skládku na vzdálenost do 10 m zámkových dlaždic s vyplněním spár kamenivem</t>
  </si>
  <si>
    <t>-144575887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</si>
  <si>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</si>
  <si>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5,000"pro přeskládání</t>
  </si>
  <si>
    <t>997</t>
  </si>
  <si>
    <t>Přesun sutě</t>
  </si>
  <si>
    <t>33</t>
  </si>
  <si>
    <t>997221561</t>
  </si>
  <si>
    <t>Vodorovná doprava suti bez naložení, ale se složením a s hrubým urovnáním z kusových materiálů, na vzdálenost do 1 km</t>
  </si>
  <si>
    <t>-2119280715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</si>
  <si>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</si>
  <si>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34</t>
  </si>
  <si>
    <t>997221569</t>
  </si>
  <si>
    <t>Vodorovná doprava suti bez naložení, ale se složením a s hrubým urovnáním Příplatek k ceně za každý další i započatý 1 km přes 1 km</t>
  </si>
  <si>
    <t>178276541</t>
  </si>
  <si>
    <t>240,433*39 'Přepočtené koeficientem množství</t>
  </si>
  <si>
    <t>35</t>
  </si>
  <si>
    <t>997221611</t>
  </si>
  <si>
    <t>Nakládání na dopravní prostředky pro vodorovnou dopravu suti</t>
  </si>
  <si>
    <t>871069759</t>
  </si>
  <si>
    <t xml:space="preserve">Poznámka k souboru cen:
1. Ceny lze použít i pro překládání při lomené dopravě. 2. Ceny nelze použít při dopravě po železnici, po vodě nebo neobvyklými dopravními prostředky. </t>
  </si>
  <si>
    <t>36</t>
  </si>
  <si>
    <t>997221815</t>
  </si>
  <si>
    <t>Poplatek za uložení stavebního odpadu na skládce (skládkovné) betonového</t>
  </si>
  <si>
    <t>-1759985567</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</si>
  <si>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</si>
  <si>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1,3+128,375+1,518+61,19+9,34</t>
  </si>
  <si>
    <t>37</t>
  </si>
  <si>
    <t>997221845</t>
  </si>
  <si>
    <t>Poplatek za uložení stavebního odpadu na skládce (skládkovné) z asfaltových povrchů</t>
  </si>
  <si>
    <t>1744388187</t>
  </si>
  <si>
    <t>998</t>
  </si>
  <si>
    <t>Přesun hmot</t>
  </si>
  <si>
    <t>38</t>
  </si>
  <si>
    <t>998223011</t>
  </si>
  <si>
    <t>Přesun hmot pro pozemní komunikace s krytem dlážděným dopravní vzdálenost do 200 m jakékoliv délky objektu</t>
  </si>
  <si>
    <t>-64659058</t>
  </si>
  <si>
    <t>VRN</t>
  </si>
  <si>
    <t>Vedlejší rozpočtové náklady</t>
  </si>
  <si>
    <t>VRN1</t>
  </si>
  <si>
    <t>Průzkumné, geodetické a projektové práce</t>
  </si>
  <si>
    <t>39</t>
  </si>
  <si>
    <t>012002000</t>
  </si>
  <si>
    <t>Hlavní tituly průvodních činností a nákladů průzkumné, geodetické a projektové práce geodetické práce včetně vytyčení inženýrských sítí</t>
  </si>
  <si>
    <t>…</t>
  </si>
  <si>
    <t>1024</t>
  </si>
  <si>
    <t>-448480926</t>
  </si>
  <si>
    <t>VRN3</t>
  </si>
  <si>
    <t>Zařízení staveniště</t>
  </si>
  <si>
    <t>40</t>
  </si>
  <si>
    <t>030001000</t>
  </si>
  <si>
    <t>Základní rozdělení průvodních činností a nákladů zařízení staveniště včetně zabezpečení stavby a zajištění přístupu do objektů</t>
  </si>
  <si>
    <t>172709235</t>
  </si>
  <si>
    <t>VRN4</t>
  </si>
  <si>
    <t>Inženýrská činnost</t>
  </si>
  <si>
    <t>41</t>
  </si>
  <si>
    <t>043194000</t>
  </si>
  <si>
    <t>Inženýrská činnost zkoušky a ostatní měření zkoušky ostatní zkoušky - 3x zkouška pláně</t>
  </si>
  <si>
    <t>-846353230</t>
  </si>
  <si>
    <t>VRN7</t>
  </si>
  <si>
    <t>Provozní vlivy</t>
  </si>
  <si>
    <t>42</t>
  </si>
  <si>
    <t>070001000</t>
  </si>
  <si>
    <t>Základní rozdělení průvodních činností a nákladů provozní vlivy včetně dopravního opatení, projednání s dotčenými orgány a dočasným dopravním značením</t>
  </si>
  <si>
    <t>-1773445090</t>
  </si>
  <si>
    <t>SO 102 - II. etapa</t>
  </si>
  <si>
    <t>196662996</t>
  </si>
  <si>
    <t>121+1,5</t>
  </si>
  <si>
    <t>-2049872838</t>
  </si>
  <si>
    <t>2013839626</t>
  </si>
  <si>
    <t>67"viz. nové</t>
  </si>
  <si>
    <t>1361026534</t>
  </si>
  <si>
    <t>14,5+26+33,5</t>
  </si>
  <si>
    <t>855308079</t>
  </si>
  <si>
    <t>6,66/2"předpoklad max. 50%</t>
  </si>
  <si>
    <t>98618510</t>
  </si>
  <si>
    <t>74*0,3*0,3"drobná odkopávka za obrubou pro osazení obrub</t>
  </si>
  <si>
    <t>-707273841</t>
  </si>
  <si>
    <t>801462991</t>
  </si>
  <si>
    <t xml:space="preserve">6,66"zásyp výkopu </t>
  </si>
  <si>
    <t>671084057</t>
  </si>
  <si>
    <t xml:space="preserve">74*1"terénní úpravy </t>
  </si>
  <si>
    <t>-1405770658</t>
  </si>
  <si>
    <t>74*0,025</t>
  </si>
  <si>
    <t>1,85*1,65 'Přepočtené koeficientem množství</t>
  </si>
  <si>
    <t>2062661560</t>
  </si>
  <si>
    <t>74*1"terénní úpravy</t>
  </si>
  <si>
    <t>1301825042</t>
  </si>
  <si>
    <t>74*0,015 'Přepočtené koeficientem množství</t>
  </si>
  <si>
    <t>1588331668</t>
  </si>
  <si>
    <t>-1834533445</t>
  </si>
  <si>
    <t>121+1,5"podsyp pro doplnění na požadovanou niveletu</t>
  </si>
  <si>
    <t>-328999287</t>
  </si>
  <si>
    <t>121+1,5"pod novou skladbu</t>
  </si>
  <si>
    <t>-284003379</t>
  </si>
  <si>
    <t>121"klasická</t>
  </si>
  <si>
    <t>1,5"reliéfní</t>
  </si>
  <si>
    <t>Součet- nová dodávka</t>
  </si>
  <si>
    <t>25874534</t>
  </si>
  <si>
    <t>122,5"klasická</t>
  </si>
  <si>
    <t>122,5*1,01 'Přepočtené koeficientem množství</t>
  </si>
  <si>
    <t>397589503</t>
  </si>
  <si>
    <t>1,5*1,01 'Přepočtené koeficientem množství</t>
  </si>
  <si>
    <t>641201980</t>
  </si>
  <si>
    <t>397041041</t>
  </si>
  <si>
    <t>255500618</t>
  </si>
  <si>
    <t>157691591</t>
  </si>
  <si>
    <t>1801297062</t>
  </si>
  <si>
    <t>-238829011</t>
  </si>
  <si>
    <t>-2070224546</t>
  </si>
  <si>
    <t>2+2,1+2+1,7+2</t>
  </si>
  <si>
    <t>-889868650</t>
  </si>
  <si>
    <t>1867995776</t>
  </si>
  <si>
    <t>1869603382</t>
  </si>
  <si>
    <t>74,208*39 'Přepočtené koeficientem množství</t>
  </si>
  <si>
    <t>339061130</t>
  </si>
  <si>
    <t>-275699612</t>
  </si>
  <si>
    <t>39,813+2,96+19,43</t>
  </si>
  <si>
    <t>201715070</t>
  </si>
  <si>
    <t>988567177</t>
  </si>
  <si>
    <t>2004323841</t>
  </si>
  <si>
    <t>-652089681</t>
  </si>
  <si>
    <t>Inženýrská činnost zkoušky a ostatní měření zkoušky ostatní zkoušky - 1x zkouška pláně</t>
  </si>
  <si>
    <t>1230300638</t>
  </si>
  <si>
    <t>177399708</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</si>
  <si>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</si>
  <si>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</si>
  <si>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</si>
  <si>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</si>
  <si>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</si>
  <si>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rPr>
        <sz val="8"/>
        <rFont val="Trebuchet MS"/>
        <family val="2"/>
      </rP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</si>
  <si>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</si>
  <si>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</si>
  <si>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</si>
  <si>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</si>
  <si>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</si>
  <si>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</si>
  <si>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</si>
  <si>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</si>
  <si>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</si>
  <si>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</si>
  <si>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</si>
  <si>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</si>
  <si>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</si>
  <si>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</si>
  <si>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</si>
  <si>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</si>
  <si>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</si>
  <si>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</si>
  <si>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</si>
  <si>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</si>
  <si>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</si>
  <si>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</si>
  <si>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</si>
  <si>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</si>
  <si>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</si>
  <si>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</si>
  <si>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</si>
  <si>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</si>
  <si>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</si>
  <si>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</si>
  <si>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</si>
  <si>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</si>
  <si>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</si>
  <si>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</si>
  <si>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</si>
  <si>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</si>
  <si>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</si>
  <si>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</si>
  <si>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</si>
  <si>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</si>
  <si>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</si>
  <si>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</si>
  <si>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</si>
  <si>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</si>
  <si>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</si>
  <si>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</si>
  <si>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</si>
  <si>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</si>
  <si>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</si>
  <si>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</si>
  <si>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</si>
  <si>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</si>
  <si>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</si>
  <si>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</si>
  <si>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</si>
  <si>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</si>
  <si>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</si>
  <si>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</si>
  <si>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</si>
  <si>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</si>
  <si>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</si>
  <si>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</si>
  <si>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</si>
  <si>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</si>
  <si>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</si>
  <si>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</si>
  <si>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</si>
  <si>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</si>
  <si>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</si>
  <si>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</si>
  <si>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</si>
  <si>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</si>
  <si>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</si>
  <si>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</si>
  <si>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</si>
  <si>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</si>
  <si>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</si>
  <si>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</si>
  <si>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</si>
  <si>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</si>
  <si>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</si>
  <si>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</si>
  <si>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</si>
  <si>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</si>
  <si>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</si>
  <si>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</si>
  <si>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</si>
  <si>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</si>
  <si>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</si>
  <si>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</si>
  <si>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</si>
  <si>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</si>
  <si>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</si>
  <si>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</si>
  <si>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</si>
  <si>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</si>
  <si>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</si>
  <si>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</si>
  <si>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</si>
  <si>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</si>
  <si>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</si>
  <si>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</si>
  <si>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</si>
  <si>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</si>
  <si>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</si>
  <si>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</si>
  <si>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</si>
  <si>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</si>
  <si>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</si>
  <si>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</si>
  <si>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</si>
  <si>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</si>
  <si>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</si>
  <si>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</si>
  <si>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</si>
  <si>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</si>
  <si>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</si>
  <si>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</si>
  <si>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</si>
  <si>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</si>
  <si>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</si>
  <si>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</si>
  <si>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</si>
  <si>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</si>
  <si>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</si>
  <si>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</si>
  <si>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</si>
  <si>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</si>
  <si>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</si>
  <si>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</si>
  <si>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</si>
  <si>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</si>
  <si>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</si>
  <si>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</si>
  <si>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</si>
  <si>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</si>
  <si>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</si>
  <si>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</si>
  <si>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</si>
  <si>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</si>
  <si>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</si>
  <si>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</si>
  <si>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</si>
  <si>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</si>
  <si>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</si>
  <si>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</si>
  <si>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</si>
  <si>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</si>
  <si>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</si>
  <si>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</si>
  <si>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</si>
  <si>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</si>
  <si>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</si>
  <si>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</si>
  <si>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</si>
  <si>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</si>
  <si>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</si>
  <si>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</si>
  <si>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</si>
  <si>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</si>
  <si>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</si>
  <si>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</si>
  <si>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</si>
  <si>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</si>
  <si>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</si>
  <si>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</si>
  <si>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</si>
  <si>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</si>
  <si>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</si>
  <si>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</si>
  <si>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</si>
  <si>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</si>
  <si>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</si>
  <si>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</si>
  <si>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</si>
  <si>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</si>
  <si>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</si>
  <si>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</si>
  <si>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Vyplň údaj</t>
  </si>
  <si>
    <t>Návod na vyplnění</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</si>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</sst>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2"/>
      <color indexed="55"/>
      <name val="Trebuchet MS"/>
      <family val="2"/>
    </font>
    <font>
      <b/>
      <sz val="8"/>
      <color indexed="55"/>
      <name val="Trebuchet MS"/>
      <family val="2"/>
    </font>
    <font>
      <sz val="8"/>
      <color indexed="55"/>
      <name val="Trebuchet MS"/>
      <family val="2"/>
    </font>
  </fonts>
  <fills count="7">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rgb="FFC0C0C0"/>
        <bgColor indexed="64"/>
      </patternFill>
    </fill>
  </fills>
  <borders count="35">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right style="thin">
        <color rgb="FF000000"/>
      </right>
      <top style="hair">
        <color rgb="FF969696"/>
      </top>
      <bottom/>
    </border>
    <border>
      <left/>
      <right style="thin">
        <color rgb="FF000000"/>
      </right>
      <top style="hair">
        <color rgb="FF000000"/>
      </top>
      <bottom style="hair">
        <color rgb="FF000000"/>
      </bottom>
    </border>
    <border>
      <left/>
      <right/>
      <top/>
      <bottom style="hair">
        <color rgb="FF969696"/>
      </bottom>
    </border>
    <border>
      <left style="hair">
        <color rgb="FF969696"/>
      </left>
      <right style="hair">
        <color rgb="FF969696"/>
      </right>
      <top style="hair">
        <color rgb="FF969696"/>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4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9"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0" fillId="2" borderId="0" xfId="0" applyFill="1" applyProtection="1">
      <protection/>
    </xf>
    <xf numFmtId="0" fontId="30" fillId="2" borderId="0" xfId="20" applyFont="1" applyFill="1" applyAlignment="1" applyProtection="1">
      <alignment vertical="center"/>
      <protection/>
    </xf>
    <xf numFmtId="0" fontId="38"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2"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3"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4" fontId="6" fillId="0" borderId="24"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4" fontId="7" fillId="0" borderId="24"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4" fontId="23"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49" fontId="0" fillId="0" borderId="25"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167" fontId="0" fillId="0" borderId="25" xfId="0" applyNumberFormat="1" applyFont="1" applyBorder="1" applyAlignment="1" applyProtection="1">
      <alignment vertical="center"/>
      <protection locked="0"/>
    </xf>
    <xf numFmtId="4" fontId="0" fillId="0" borderId="25" xfId="0" applyNumberFormat="1" applyFont="1" applyBorder="1" applyAlignment="1" applyProtection="1">
      <alignment vertical="center"/>
      <protection locked="0"/>
    </xf>
    <xf numFmtId="0" fontId="2" fillId="0" borderId="25"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21" xfId="0" applyFont="1" applyBorder="1" applyAlignment="1">
      <alignment vertical="center"/>
    </xf>
    <xf numFmtId="0" fontId="9" fillId="0" borderId="4" xfId="0" applyFont="1" applyBorder="1" applyAlignment="1">
      <alignment vertical="center"/>
    </xf>
    <xf numFmtId="0" fontId="35"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vertical="center"/>
    </xf>
    <xf numFmtId="0" fontId="36" fillId="0" borderId="0" xfId="0" applyFont="1" applyBorder="1" applyAlignment="1">
      <alignment vertical="center" wrapText="1"/>
    </xf>
    <xf numFmtId="0" fontId="37" fillId="0" borderId="25" xfId="0" applyFont="1" applyBorder="1" applyAlignment="1" applyProtection="1">
      <alignment horizontal="center" vertical="center"/>
      <protection locked="0"/>
    </xf>
    <xf numFmtId="49" fontId="37" fillId="0" borderId="25" xfId="0" applyNumberFormat="1" applyFont="1" applyBorder="1" applyAlignment="1" applyProtection="1">
      <alignment horizontal="left" vertical="center" wrapText="1"/>
      <protection locked="0"/>
    </xf>
    <xf numFmtId="0" fontId="37" fillId="0" borderId="25" xfId="0" applyFont="1" applyBorder="1" applyAlignment="1" applyProtection="1">
      <alignment horizontal="left" vertical="center" wrapText="1"/>
      <protection locked="0"/>
    </xf>
    <xf numFmtId="0" fontId="37" fillId="0" borderId="25" xfId="0" applyFont="1" applyBorder="1" applyAlignment="1" applyProtection="1">
      <alignment horizontal="center" vertical="center" wrapText="1"/>
      <protection locked="0"/>
    </xf>
    <xf numFmtId="167" fontId="37" fillId="0" borderId="25" xfId="0" applyNumberFormat="1" applyFont="1" applyBorder="1" applyAlignment="1" applyProtection="1">
      <alignment vertical="center"/>
      <protection locked="0"/>
    </xf>
    <xf numFmtId="4" fontId="37" fillId="0" borderId="25" xfId="0" applyNumberFormat="1" applyFont="1" applyBorder="1" applyAlignment="1" applyProtection="1">
      <alignment vertical="center"/>
      <protection locked="0"/>
    </xf>
    <xf numFmtId="0" fontId="37" fillId="0" borderId="4" xfId="0" applyFont="1" applyBorder="1" applyAlignment="1">
      <alignment vertical="center"/>
    </xf>
    <xf numFmtId="0" fontId="37" fillId="0" borderId="25" xfId="0" applyFont="1" applyBorder="1" applyAlignment="1">
      <alignment horizontal="left" vertical="center"/>
    </xf>
    <xf numFmtId="0" fontId="37" fillId="0" borderId="0" xfId="0" applyFont="1" applyBorder="1" applyAlignment="1">
      <alignment horizontal="center"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0" xfId="0" applyFont="1" applyAlignment="1">
      <alignment horizontal="left" vertical="center"/>
    </xf>
    <xf numFmtId="0" fontId="2" fillId="0" borderId="24" xfId="0" applyFont="1" applyBorder="1" applyAlignment="1">
      <alignment horizontal="center" vertical="center"/>
    </xf>
    <xf numFmtId="166" fontId="2" fillId="0" borderId="24" xfId="0" applyNumberFormat="1" applyFont="1" applyBorder="1" applyAlignment="1">
      <alignment vertical="center"/>
    </xf>
    <xf numFmtId="166" fontId="2" fillId="0" borderId="26" xfId="0" applyNumberFormat="1" applyFont="1" applyBorder="1" applyAlignment="1">
      <alignment vertical="center"/>
    </xf>
    <xf numFmtId="0" fontId="0" fillId="0" borderId="0" xfId="0" applyAlignment="1" applyProtection="1">
      <alignment vertical="top"/>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0" xfId="0" applyFont="1" applyBorder="1" applyAlignment="1" applyProtection="1">
      <alignment vertical="top"/>
      <protection locked="0"/>
    </xf>
    <xf numFmtId="0" fontId="0" fillId="0" borderId="3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4" fontId="0" fillId="5" borderId="25" xfId="0" applyNumberFormat="1" applyFont="1" applyFill="1" applyBorder="1" applyAlignment="1" applyProtection="1">
      <alignment vertical="center"/>
      <protection locked="0"/>
    </xf>
    <xf numFmtId="4" fontId="37" fillId="5" borderId="25" xfId="0" applyNumberFormat="1" applyFont="1" applyFill="1" applyBorder="1" applyAlignment="1" applyProtection="1">
      <alignment vertical="center"/>
      <protection locked="0"/>
    </xf>
    <xf numFmtId="0" fontId="3" fillId="5" borderId="0" xfId="0" applyFont="1" applyFill="1" applyBorder="1" applyAlignment="1">
      <alignment horizontal="lef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6" fillId="6"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26" fillId="0" borderId="0" xfId="0" applyFont="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6" xfId="0" applyFont="1" applyFill="1" applyBorder="1" applyAlignment="1">
      <alignmen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9"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5" borderId="0" xfId="0" applyFont="1" applyFill="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0" fillId="2" borderId="0" xfId="20" applyFont="1" applyFill="1" applyAlignment="1" applyProtection="1">
      <alignmen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8" fillId="0" borderId="33" xfId="0" applyFont="1" applyBorder="1" applyAlignment="1" applyProtection="1">
      <alignment horizontal="left"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28" fillId="0" borderId="33"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16" fillId="0" borderId="0" xfId="0" applyFont="1" applyFill="1" applyAlignment="1">
      <alignment horizontal="center" vertical="center"/>
    </xf>
    <xf numFmtId="0" fontId="0" fillId="0" borderId="0" xfId="0" applyFill="1"/>
    <xf numFmtId="0" fontId="40" fillId="0" borderId="0" xfId="0" applyFont="1" applyAlignment="1" applyProtection="1">
      <alignment horizontal="left" vertical="center"/>
      <protection locked="0"/>
    </xf>
    <xf numFmtId="0" fontId="41" fillId="0" borderId="0" xfId="0"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vertical="center"/>
      <protection locked="0"/>
    </xf>
    <xf numFmtId="0" fontId="42" fillId="0" borderId="0" xfId="0" applyFont="1" applyAlignment="1" applyProtection="1">
      <alignment horizontal="left" vertical="center"/>
      <protection locked="0"/>
    </xf>
    <xf numFmtId="0" fontId="3" fillId="5" borderId="0" xfId="0" applyFont="1" applyFill="1" applyBorder="1" applyAlignment="1">
      <alignment horizontal="left" vertical="center"/>
    </xf>
    <xf numFmtId="14" fontId="3" fillId="5" borderId="0" xfId="0" applyNumberFormat="1"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N8" sqref="AN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6"/>
      <c r="AS2" s="337"/>
      <c r="AT2" s="337"/>
      <c r="AU2" s="337"/>
      <c r="AV2" s="337"/>
      <c r="AW2" s="337"/>
      <c r="AX2" s="337"/>
      <c r="AY2" s="337"/>
      <c r="AZ2" s="337"/>
      <c r="BA2" s="337"/>
      <c r="BB2" s="337"/>
      <c r="BC2" s="337"/>
      <c r="BD2" s="337"/>
      <c r="BE2" s="337"/>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11</v>
      </c>
      <c r="BT3" s="23" t="s">
        <v>12</v>
      </c>
    </row>
    <row r="4" spans="2:71" ht="36.95" customHeight="1">
      <c r="B4" s="27"/>
      <c r="C4" s="28"/>
      <c r="D4" s="29" t="s">
        <v>13</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14</v>
      </c>
      <c r="BE4" s="338" t="s">
        <v>617</v>
      </c>
      <c r="BS4" s="23" t="s">
        <v>15</v>
      </c>
    </row>
    <row r="5" spans="2:71" ht="14.45" customHeight="1">
      <c r="B5" s="27"/>
      <c r="C5" s="28"/>
      <c r="D5" s="32" t="s">
        <v>16</v>
      </c>
      <c r="E5" s="28"/>
      <c r="F5" s="28"/>
      <c r="G5" s="28"/>
      <c r="H5" s="28"/>
      <c r="I5" s="28"/>
      <c r="J5" s="28"/>
      <c r="K5" s="310" t="s">
        <v>17</v>
      </c>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28"/>
      <c r="AQ5" s="30"/>
      <c r="BE5" s="339" t="s">
        <v>618</v>
      </c>
      <c r="BS5" s="23" t="s">
        <v>9</v>
      </c>
    </row>
    <row r="6" spans="2:71" ht="36.95" customHeight="1">
      <c r="B6" s="27"/>
      <c r="C6" s="28"/>
      <c r="D6" s="34" t="s">
        <v>18</v>
      </c>
      <c r="E6" s="28"/>
      <c r="F6" s="28"/>
      <c r="G6" s="28"/>
      <c r="H6" s="28"/>
      <c r="I6" s="28"/>
      <c r="J6" s="28"/>
      <c r="K6" s="312" t="s">
        <v>19</v>
      </c>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28"/>
      <c r="AQ6" s="30"/>
      <c r="BE6" s="340"/>
      <c r="BS6" s="23" t="s">
        <v>20</v>
      </c>
    </row>
    <row r="7" spans="2:71" ht="14.45" customHeight="1">
      <c r="B7" s="27"/>
      <c r="C7" s="28"/>
      <c r="D7" s="35" t="s">
        <v>21</v>
      </c>
      <c r="E7" s="28"/>
      <c r="F7" s="28"/>
      <c r="G7" s="28"/>
      <c r="H7" s="28"/>
      <c r="I7" s="28"/>
      <c r="J7" s="28"/>
      <c r="K7" s="33" t="s">
        <v>5</v>
      </c>
      <c r="L7" s="28"/>
      <c r="M7" s="28"/>
      <c r="N7" s="28"/>
      <c r="O7" s="28"/>
      <c r="P7" s="28"/>
      <c r="Q7" s="28"/>
      <c r="R7" s="28"/>
      <c r="S7" s="28"/>
      <c r="T7" s="28"/>
      <c r="U7" s="28"/>
      <c r="V7" s="28"/>
      <c r="W7" s="28"/>
      <c r="X7" s="28"/>
      <c r="Y7" s="28"/>
      <c r="Z7" s="28"/>
      <c r="AA7" s="28"/>
      <c r="AB7" s="28"/>
      <c r="AC7" s="28"/>
      <c r="AD7" s="28"/>
      <c r="AE7" s="28"/>
      <c r="AF7" s="28"/>
      <c r="AG7" s="28"/>
      <c r="AH7" s="28"/>
      <c r="AI7" s="28"/>
      <c r="AJ7" s="28"/>
      <c r="AK7" s="35" t="s">
        <v>22</v>
      </c>
      <c r="AL7" s="28"/>
      <c r="AM7" s="28"/>
      <c r="AN7" s="33" t="s">
        <v>5</v>
      </c>
      <c r="AO7" s="28"/>
      <c r="AP7" s="28"/>
      <c r="AQ7" s="30"/>
      <c r="BE7" s="340"/>
      <c r="BS7" s="23" t="s">
        <v>11</v>
      </c>
    </row>
    <row r="8" spans="2:71" ht="14.45" customHeight="1">
      <c r="B8" s="27"/>
      <c r="C8" s="28"/>
      <c r="D8" s="35" t="s">
        <v>23</v>
      </c>
      <c r="E8" s="28"/>
      <c r="F8" s="28"/>
      <c r="G8" s="28"/>
      <c r="H8" s="28"/>
      <c r="I8" s="28"/>
      <c r="J8" s="28"/>
      <c r="K8" s="33"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5" t="s">
        <v>25</v>
      </c>
      <c r="AL8" s="28"/>
      <c r="AM8" s="28"/>
      <c r="AN8" s="344">
        <v>42968</v>
      </c>
      <c r="AO8" s="28"/>
      <c r="AP8" s="28"/>
      <c r="AQ8" s="30"/>
      <c r="BE8" s="340"/>
      <c r="BS8" s="23" t="s">
        <v>26</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0"/>
      <c r="BS9" s="23" t="s">
        <v>27</v>
      </c>
    </row>
    <row r="10" spans="2:71" ht="14.45" customHeight="1">
      <c r="B10" s="27"/>
      <c r="C10" s="28"/>
      <c r="D10" s="35" t="s">
        <v>28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5" t="s">
        <v>29</v>
      </c>
      <c r="AL10" s="28"/>
      <c r="AM10" s="28"/>
      <c r="AN10" s="33" t="s">
        <v>5</v>
      </c>
      <c r="AO10" s="28"/>
      <c r="AP10" s="28"/>
      <c r="AQ10" s="30"/>
      <c r="BE10" s="340"/>
      <c r="BS10" s="23" t="s">
        <v>20</v>
      </c>
    </row>
    <row r="11" spans="2:71" ht="18.4" customHeight="1">
      <c r="B11" s="27"/>
      <c r="C11" s="28"/>
      <c r="D11" s="28"/>
      <c r="E11" s="33"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5" t="s">
        <v>31</v>
      </c>
      <c r="AL11" s="28"/>
      <c r="AM11" s="28"/>
      <c r="AN11" s="33" t="s">
        <v>5</v>
      </c>
      <c r="AO11" s="28"/>
      <c r="AP11" s="28"/>
      <c r="AQ11" s="30"/>
      <c r="BE11" s="340"/>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0"/>
      <c r="BS12" s="23" t="s">
        <v>20</v>
      </c>
    </row>
    <row r="13" spans="2:71" ht="14.45" customHeight="1">
      <c r="B13" s="27"/>
      <c r="C13" s="28"/>
      <c r="D13" s="35"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5" t="s">
        <v>29</v>
      </c>
      <c r="AL13" s="28"/>
      <c r="AM13" s="28"/>
      <c r="AN13" s="283" t="s">
        <v>616</v>
      </c>
      <c r="AO13" s="334"/>
      <c r="AP13" s="334"/>
      <c r="AQ13" s="335"/>
      <c r="AR13" s="334"/>
      <c r="AS13" s="334"/>
      <c r="AT13" s="334"/>
      <c r="AU13" s="334"/>
      <c r="AV13" s="334"/>
      <c r="AW13" s="334"/>
      <c r="AX13" s="334"/>
      <c r="AY13" s="334"/>
      <c r="AZ13" s="334"/>
      <c r="BA13" s="334"/>
      <c r="BB13" s="334"/>
      <c r="BC13" s="334"/>
      <c r="BD13" s="334"/>
      <c r="BE13" s="340"/>
      <c r="BF13" s="334"/>
      <c r="BG13" s="334"/>
      <c r="BH13" s="334"/>
      <c r="BI13" s="334"/>
      <c r="BJ13" s="334"/>
      <c r="BK13" s="334"/>
      <c r="BL13" s="334"/>
      <c r="BM13" s="334"/>
      <c r="BN13" s="334"/>
      <c r="BO13" s="334"/>
      <c r="BP13" s="334"/>
      <c r="BQ13" s="334"/>
      <c r="BR13" s="334"/>
      <c r="BS13" s="23" t="s">
        <v>20</v>
      </c>
    </row>
    <row r="14" spans="2:71" ht="15">
      <c r="B14" s="27"/>
      <c r="C14" s="28"/>
      <c r="D14" s="28"/>
      <c r="E14" s="343" t="s">
        <v>616</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28"/>
      <c r="AK14" s="35" t="s">
        <v>31</v>
      </c>
      <c r="AL14" s="28"/>
      <c r="AM14" s="28"/>
      <c r="AN14" s="283" t="s">
        <v>616</v>
      </c>
      <c r="AO14" s="334"/>
      <c r="AP14" s="334"/>
      <c r="AQ14" s="335"/>
      <c r="AR14" s="334"/>
      <c r="AS14" s="334"/>
      <c r="AT14" s="334"/>
      <c r="AU14" s="334"/>
      <c r="AV14" s="334"/>
      <c r="AW14" s="334"/>
      <c r="AX14" s="334"/>
      <c r="AY14" s="334"/>
      <c r="AZ14" s="334"/>
      <c r="BA14" s="334"/>
      <c r="BB14" s="334"/>
      <c r="BC14" s="334"/>
      <c r="BD14" s="334"/>
      <c r="BE14" s="340"/>
      <c r="BF14" s="334"/>
      <c r="BG14" s="334"/>
      <c r="BH14" s="334"/>
      <c r="BI14" s="334"/>
      <c r="BJ14" s="334"/>
      <c r="BK14" s="334"/>
      <c r="BL14" s="334"/>
      <c r="BM14" s="334"/>
      <c r="BN14" s="334"/>
      <c r="BO14" s="334"/>
      <c r="BP14" s="334"/>
      <c r="BQ14" s="334"/>
      <c r="BR14" s="334"/>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0"/>
      <c r="BS15" s="23" t="s">
        <v>6</v>
      </c>
    </row>
    <row r="16" spans="2:71" ht="14.45" customHeight="1">
      <c r="B16" s="27"/>
      <c r="C16" s="28"/>
      <c r="D16" s="35"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5" t="s">
        <v>29</v>
      </c>
      <c r="AL16" s="28"/>
      <c r="AM16" s="28"/>
      <c r="AN16" s="33" t="s">
        <v>5</v>
      </c>
      <c r="AO16" s="28"/>
      <c r="AP16" s="28"/>
      <c r="AQ16" s="30"/>
      <c r="BE16" s="340"/>
      <c r="BS16" s="23" t="s">
        <v>34</v>
      </c>
    </row>
    <row r="17" spans="2:71" ht="18.4" customHeight="1">
      <c r="B17" s="27"/>
      <c r="C17" s="28"/>
      <c r="D17" s="28"/>
      <c r="E17" s="33" t="s">
        <v>35</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5" t="s">
        <v>31</v>
      </c>
      <c r="AL17" s="28"/>
      <c r="AM17" s="28"/>
      <c r="AN17" s="33" t="s">
        <v>5</v>
      </c>
      <c r="AO17" s="28"/>
      <c r="AP17" s="28"/>
      <c r="AQ17" s="30"/>
      <c r="BE17" s="340"/>
      <c r="BS17" s="23" t="s">
        <v>34</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0"/>
      <c r="BS18" s="23" t="s">
        <v>9</v>
      </c>
    </row>
    <row r="19" spans="2:71" ht="14.45" customHeight="1">
      <c r="B19" s="27"/>
      <c r="C19" s="28"/>
      <c r="D19" s="35"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0"/>
      <c r="BS19" s="23" t="s">
        <v>9</v>
      </c>
    </row>
    <row r="20" spans="2:71" ht="48.75" customHeight="1">
      <c r="B20" s="27"/>
      <c r="C20" s="28"/>
      <c r="D20" s="28"/>
      <c r="E20" s="313" t="s">
        <v>37</v>
      </c>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28"/>
      <c r="AP20" s="28"/>
      <c r="AQ20" s="30"/>
      <c r="BE20" s="340"/>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0"/>
    </row>
    <row r="22" spans="2:57" ht="6.95" customHeight="1">
      <c r="B22" s="27"/>
      <c r="C22" s="2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8"/>
      <c r="AQ22" s="30"/>
      <c r="BE22" s="340"/>
    </row>
    <row r="23" spans="2:57" s="1" customFormat="1" ht="25.9" customHeight="1">
      <c r="B23" s="37"/>
      <c r="C23" s="38"/>
      <c r="D23" s="39" t="s">
        <v>38</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314">
        <f>ROUND(AG51,2)</f>
        <v>0</v>
      </c>
      <c r="AL23" s="315"/>
      <c r="AM23" s="315"/>
      <c r="AN23" s="315"/>
      <c r="AO23" s="315"/>
      <c r="AP23" s="38"/>
      <c r="AQ23" s="41"/>
      <c r="BE23" s="341"/>
    </row>
    <row r="24" spans="2:57"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341"/>
    </row>
    <row r="25" spans="2:57" s="1" customFormat="1" ht="13.5">
      <c r="B25" s="37"/>
      <c r="C25" s="38"/>
      <c r="D25" s="38"/>
      <c r="E25" s="38"/>
      <c r="F25" s="38"/>
      <c r="G25" s="38"/>
      <c r="H25" s="38"/>
      <c r="I25" s="38"/>
      <c r="J25" s="38"/>
      <c r="K25" s="38"/>
      <c r="L25" s="316" t="s">
        <v>39</v>
      </c>
      <c r="M25" s="316"/>
      <c r="N25" s="316"/>
      <c r="O25" s="316"/>
      <c r="P25" s="38"/>
      <c r="Q25" s="38"/>
      <c r="R25" s="38"/>
      <c r="S25" s="38"/>
      <c r="T25" s="38"/>
      <c r="U25" s="38"/>
      <c r="V25" s="38"/>
      <c r="W25" s="316" t="s">
        <v>40</v>
      </c>
      <c r="X25" s="316"/>
      <c r="Y25" s="316"/>
      <c r="Z25" s="316"/>
      <c r="AA25" s="316"/>
      <c r="AB25" s="316"/>
      <c r="AC25" s="316"/>
      <c r="AD25" s="316"/>
      <c r="AE25" s="316"/>
      <c r="AF25" s="38"/>
      <c r="AG25" s="38"/>
      <c r="AH25" s="38"/>
      <c r="AI25" s="38"/>
      <c r="AJ25" s="38"/>
      <c r="AK25" s="316" t="s">
        <v>41</v>
      </c>
      <c r="AL25" s="316"/>
      <c r="AM25" s="316"/>
      <c r="AN25" s="316"/>
      <c r="AO25" s="316"/>
      <c r="AP25" s="38"/>
      <c r="AQ25" s="41"/>
      <c r="BE25" s="341"/>
    </row>
    <row r="26" spans="2:57" s="2" customFormat="1" ht="14.45" customHeight="1">
      <c r="B26" s="43"/>
      <c r="C26" s="44"/>
      <c r="D26" s="45" t="s">
        <v>42</v>
      </c>
      <c r="E26" s="44"/>
      <c r="F26" s="45" t="s">
        <v>43</v>
      </c>
      <c r="G26" s="44"/>
      <c r="H26" s="44"/>
      <c r="I26" s="44"/>
      <c r="J26" s="44"/>
      <c r="K26" s="44"/>
      <c r="L26" s="298">
        <v>0.21</v>
      </c>
      <c r="M26" s="299"/>
      <c r="N26" s="299"/>
      <c r="O26" s="299"/>
      <c r="P26" s="44"/>
      <c r="Q26" s="44"/>
      <c r="R26" s="44"/>
      <c r="S26" s="44"/>
      <c r="T26" s="44"/>
      <c r="U26" s="44"/>
      <c r="V26" s="44"/>
      <c r="W26" s="300">
        <f>ROUND(AZ51,2)</f>
        <v>0</v>
      </c>
      <c r="X26" s="299"/>
      <c r="Y26" s="299"/>
      <c r="Z26" s="299"/>
      <c r="AA26" s="299"/>
      <c r="AB26" s="299"/>
      <c r="AC26" s="299"/>
      <c r="AD26" s="299"/>
      <c r="AE26" s="299"/>
      <c r="AF26" s="44"/>
      <c r="AG26" s="44"/>
      <c r="AH26" s="44"/>
      <c r="AI26" s="44"/>
      <c r="AJ26" s="44"/>
      <c r="AK26" s="300">
        <f>ROUND(AV51,2)</f>
        <v>0</v>
      </c>
      <c r="AL26" s="299"/>
      <c r="AM26" s="299"/>
      <c r="AN26" s="299"/>
      <c r="AO26" s="299"/>
      <c r="AP26" s="44"/>
      <c r="AQ26" s="46"/>
      <c r="BE26" s="342"/>
    </row>
    <row r="27" spans="2:57" s="2" customFormat="1" ht="14.45" customHeight="1">
      <c r="B27" s="43"/>
      <c r="C27" s="44"/>
      <c r="D27" s="44"/>
      <c r="E27" s="44"/>
      <c r="F27" s="45" t="s">
        <v>44</v>
      </c>
      <c r="G27" s="44"/>
      <c r="H27" s="44"/>
      <c r="I27" s="44"/>
      <c r="J27" s="44"/>
      <c r="K27" s="44"/>
      <c r="L27" s="298">
        <v>0.15</v>
      </c>
      <c r="M27" s="299"/>
      <c r="N27" s="299"/>
      <c r="O27" s="299"/>
      <c r="P27" s="44"/>
      <c r="Q27" s="44"/>
      <c r="R27" s="44"/>
      <c r="S27" s="44"/>
      <c r="T27" s="44"/>
      <c r="U27" s="44"/>
      <c r="V27" s="44"/>
      <c r="W27" s="300">
        <f>ROUND(BA51,2)</f>
        <v>0</v>
      </c>
      <c r="X27" s="299"/>
      <c r="Y27" s="299"/>
      <c r="Z27" s="299"/>
      <c r="AA27" s="299"/>
      <c r="AB27" s="299"/>
      <c r="AC27" s="299"/>
      <c r="AD27" s="299"/>
      <c r="AE27" s="299"/>
      <c r="AF27" s="44"/>
      <c r="AG27" s="44"/>
      <c r="AH27" s="44"/>
      <c r="AI27" s="44"/>
      <c r="AJ27" s="44"/>
      <c r="AK27" s="300">
        <f>ROUND(AW51,2)</f>
        <v>0</v>
      </c>
      <c r="AL27" s="299"/>
      <c r="AM27" s="299"/>
      <c r="AN27" s="299"/>
      <c r="AO27" s="299"/>
      <c r="AP27" s="44"/>
      <c r="AQ27" s="46"/>
      <c r="BE27" s="342"/>
    </row>
    <row r="28" spans="2:57" s="2" customFormat="1" ht="14.45" customHeight="1" hidden="1">
      <c r="B28" s="43"/>
      <c r="C28" s="44"/>
      <c r="D28" s="44"/>
      <c r="E28" s="44"/>
      <c r="F28" s="45" t="s">
        <v>45</v>
      </c>
      <c r="G28" s="44"/>
      <c r="H28" s="44"/>
      <c r="I28" s="44"/>
      <c r="J28" s="44"/>
      <c r="K28" s="44"/>
      <c r="L28" s="298">
        <v>0.21</v>
      </c>
      <c r="M28" s="299"/>
      <c r="N28" s="299"/>
      <c r="O28" s="299"/>
      <c r="P28" s="44"/>
      <c r="Q28" s="44"/>
      <c r="R28" s="44"/>
      <c r="S28" s="44"/>
      <c r="T28" s="44"/>
      <c r="U28" s="44"/>
      <c r="V28" s="44"/>
      <c r="W28" s="300">
        <f>ROUND(BB51,2)</f>
        <v>0</v>
      </c>
      <c r="X28" s="299"/>
      <c r="Y28" s="299"/>
      <c r="Z28" s="299"/>
      <c r="AA28" s="299"/>
      <c r="AB28" s="299"/>
      <c r="AC28" s="299"/>
      <c r="AD28" s="299"/>
      <c r="AE28" s="299"/>
      <c r="AF28" s="44"/>
      <c r="AG28" s="44"/>
      <c r="AH28" s="44"/>
      <c r="AI28" s="44"/>
      <c r="AJ28" s="44"/>
      <c r="AK28" s="300">
        <v>0</v>
      </c>
      <c r="AL28" s="299"/>
      <c r="AM28" s="299"/>
      <c r="AN28" s="299"/>
      <c r="AO28" s="299"/>
      <c r="AP28" s="44"/>
      <c r="AQ28" s="46"/>
      <c r="BE28" s="342"/>
    </row>
    <row r="29" spans="2:57" s="2" customFormat="1" ht="14.45" customHeight="1" hidden="1">
      <c r="B29" s="43"/>
      <c r="C29" s="44"/>
      <c r="D29" s="44"/>
      <c r="E29" s="44"/>
      <c r="F29" s="45" t="s">
        <v>46</v>
      </c>
      <c r="G29" s="44"/>
      <c r="H29" s="44"/>
      <c r="I29" s="44"/>
      <c r="J29" s="44"/>
      <c r="K29" s="44"/>
      <c r="L29" s="298">
        <v>0.15</v>
      </c>
      <c r="M29" s="299"/>
      <c r="N29" s="299"/>
      <c r="O29" s="299"/>
      <c r="P29" s="44"/>
      <c r="Q29" s="44"/>
      <c r="R29" s="44"/>
      <c r="S29" s="44"/>
      <c r="T29" s="44"/>
      <c r="U29" s="44"/>
      <c r="V29" s="44"/>
      <c r="W29" s="300">
        <f>ROUND(BC51,2)</f>
        <v>0</v>
      </c>
      <c r="X29" s="299"/>
      <c r="Y29" s="299"/>
      <c r="Z29" s="299"/>
      <c r="AA29" s="299"/>
      <c r="AB29" s="299"/>
      <c r="AC29" s="299"/>
      <c r="AD29" s="299"/>
      <c r="AE29" s="299"/>
      <c r="AF29" s="44"/>
      <c r="AG29" s="44"/>
      <c r="AH29" s="44"/>
      <c r="AI29" s="44"/>
      <c r="AJ29" s="44"/>
      <c r="AK29" s="300">
        <v>0</v>
      </c>
      <c r="AL29" s="299"/>
      <c r="AM29" s="299"/>
      <c r="AN29" s="299"/>
      <c r="AO29" s="299"/>
      <c r="AP29" s="44"/>
      <c r="AQ29" s="46"/>
      <c r="BE29" s="342"/>
    </row>
    <row r="30" spans="2:57" s="2" customFormat="1" ht="14.45" customHeight="1" hidden="1">
      <c r="B30" s="43"/>
      <c r="C30" s="44"/>
      <c r="D30" s="44"/>
      <c r="E30" s="44"/>
      <c r="F30" s="45" t="s">
        <v>47</v>
      </c>
      <c r="G30" s="44"/>
      <c r="H30" s="44"/>
      <c r="I30" s="44"/>
      <c r="J30" s="44"/>
      <c r="K30" s="44"/>
      <c r="L30" s="298">
        <v>0</v>
      </c>
      <c r="M30" s="299"/>
      <c r="N30" s="299"/>
      <c r="O30" s="299"/>
      <c r="P30" s="44"/>
      <c r="Q30" s="44"/>
      <c r="R30" s="44"/>
      <c r="S30" s="44"/>
      <c r="T30" s="44"/>
      <c r="U30" s="44"/>
      <c r="V30" s="44"/>
      <c r="W30" s="300">
        <f>ROUND(BD51,2)</f>
        <v>0</v>
      </c>
      <c r="X30" s="299"/>
      <c r="Y30" s="299"/>
      <c r="Z30" s="299"/>
      <c r="AA30" s="299"/>
      <c r="AB30" s="299"/>
      <c r="AC30" s="299"/>
      <c r="AD30" s="299"/>
      <c r="AE30" s="299"/>
      <c r="AF30" s="44"/>
      <c r="AG30" s="44"/>
      <c r="AH30" s="44"/>
      <c r="AI30" s="44"/>
      <c r="AJ30" s="44"/>
      <c r="AK30" s="300">
        <v>0</v>
      </c>
      <c r="AL30" s="299"/>
      <c r="AM30" s="299"/>
      <c r="AN30" s="299"/>
      <c r="AO30" s="299"/>
      <c r="AP30" s="44"/>
      <c r="AQ30" s="46"/>
      <c r="BE30" s="342"/>
    </row>
    <row r="31" spans="2:57"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341"/>
    </row>
    <row r="32" spans="2:57" s="1" customFormat="1" ht="25.9" customHeight="1">
      <c r="B32" s="37"/>
      <c r="C32" s="47"/>
      <c r="D32" s="48" t="s">
        <v>48</v>
      </c>
      <c r="E32" s="49"/>
      <c r="F32" s="49"/>
      <c r="G32" s="49"/>
      <c r="H32" s="49"/>
      <c r="I32" s="49"/>
      <c r="J32" s="49"/>
      <c r="K32" s="49"/>
      <c r="L32" s="49"/>
      <c r="M32" s="49"/>
      <c r="N32" s="49"/>
      <c r="O32" s="49"/>
      <c r="P32" s="49"/>
      <c r="Q32" s="49"/>
      <c r="R32" s="49"/>
      <c r="S32" s="49"/>
      <c r="T32" s="50" t="s">
        <v>49</v>
      </c>
      <c r="U32" s="49"/>
      <c r="V32" s="49"/>
      <c r="W32" s="49"/>
      <c r="X32" s="306" t="s">
        <v>50</v>
      </c>
      <c r="Y32" s="307"/>
      <c r="Z32" s="307"/>
      <c r="AA32" s="307"/>
      <c r="AB32" s="307"/>
      <c r="AC32" s="49"/>
      <c r="AD32" s="49"/>
      <c r="AE32" s="49"/>
      <c r="AF32" s="49"/>
      <c r="AG32" s="49"/>
      <c r="AH32" s="49"/>
      <c r="AI32" s="49"/>
      <c r="AJ32" s="49"/>
      <c r="AK32" s="308">
        <f>SUM(AK23:AK30)</f>
        <v>0</v>
      </c>
      <c r="AL32" s="307"/>
      <c r="AM32" s="307"/>
      <c r="AN32" s="307"/>
      <c r="AO32" s="309"/>
      <c r="AP32" s="47"/>
      <c r="AQ32" s="51"/>
      <c r="BE32" s="341"/>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37"/>
    </row>
    <row r="39" spans="2:44" s="1" customFormat="1" ht="36.95" customHeight="1">
      <c r="B39" s="37"/>
      <c r="C39" s="57" t="s">
        <v>51</v>
      </c>
      <c r="AR39" s="37"/>
    </row>
    <row r="40" spans="2:44" s="1" customFormat="1" ht="6.95" customHeight="1">
      <c r="B40" s="37"/>
      <c r="AR40" s="37"/>
    </row>
    <row r="41" spans="2:44" s="3" customFormat="1" ht="14.45" customHeight="1">
      <c r="B41" s="58"/>
      <c r="C41" s="59" t="s">
        <v>16</v>
      </c>
      <c r="L41" s="3" t="str">
        <f>K5</f>
        <v>2017678-1</v>
      </c>
      <c r="AR41" s="58"/>
    </row>
    <row r="42" spans="2:44" s="4" customFormat="1" ht="36.95" customHeight="1">
      <c r="B42" s="60"/>
      <c r="C42" s="61" t="s">
        <v>18</v>
      </c>
      <c r="L42" s="290" t="str">
        <f>K6</f>
        <v>Oprava chodníků - ul. V Podhájí a Karolíny Světlé, Rumburk</v>
      </c>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R42" s="60"/>
    </row>
    <row r="43" spans="2:44" s="1" customFormat="1" ht="6.95" customHeight="1">
      <c r="B43" s="37"/>
      <c r="AR43" s="37"/>
    </row>
    <row r="44" spans="2:44" s="1" customFormat="1" ht="15">
      <c r="B44" s="37"/>
      <c r="C44" s="59" t="s">
        <v>23</v>
      </c>
      <c r="L44" s="62" t="str">
        <f>IF(K8="","",K8)</f>
        <v>Rumburk</v>
      </c>
      <c r="AI44" s="59" t="s">
        <v>25</v>
      </c>
      <c r="AM44" s="292">
        <f>IF(AN8="","",AN8)</f>
        <v>42968</v>
      </c>
      <c r="AN44" s="292"/>
      <c r="AR44" s="37"/>
    </row>
    <row r="45" spans="2:44" s="1" customFormat="1" ht="6.95" customHeight="1">
      <c r="B45" s="37"/>
      <c r="AR45" s="37"/>
    </row>
    <row r="46" spans="2:56" s="1" customFormat="1" ht="15">
      <c r="B46" s="37"/>
      <c r="C46" s="59" t="s">
        <v>28</v>
      </c>
      <c r="L46" s="3" t="str">
        <f>IF(E11="","",E11)</f>
        <v>Město Rumburk</v>
      </c>
      <c r="AI46" s="59" t="s">
        <v>33</v>
      </c>
      <c r="AM46" s="293" t="str">
        <f>IF(E17="","",E17)</f>
        <v>ProProjekt, s.r.o.</v>
      </c>
      <c r="AN46" s="293"/>
      <c r="AO46" s="293"/>
      <c r="AP46" s="293"/>
      <c r="AR46" s="37"/>
      <c r="AS46" s="294" t="s">
        <v>52</v>
      </c>
      <c r="AT46" s="295"/>
      <c r="AU46" s="64"/>
      <c r="AV46" s="64"/>
      <c r="AW46" s="64"/>
      <c r="AX46" s="64"/>
      <c r="AY46" s="64"/>
      <c r="AZ46" s="64"/>
      <c r="BA46" s="64"/>
      <c r="BB46" s="64"/>
      <c r="BC46" s="64"/>
      <c r="BD46" s="65"/>
    </row>
    <row r="47" spans="2:56" s="1" customFormat="1" ht="15">
      <c r="B47" s="37"/>
      <c r="C47" s="59" t="s">
        <v>32</v>
      </c>
      <c r="L47" s="3" t="str">
        <f>IF(E14="","",E14)</f>
        <v>Vyplň údaj</v>
      </c>
      <c r="AR47" s="37"/>
      <c r="AS47" s="296"/>
      <c r="AT47" s="297"/>
      <c r="AU47" s="38"/>
      <c r="AV47" s="38"/>
      <c r="AW47" s="38"/>
      <c r="AX47" s="38"/>
      <c r="AY47" s="38"/>
      <c r="AZ47" s="38"/>
      <c r="BA47" s="38"/>
      <c r="BB47" s="38"/>
      <c r="BC47" s="38"/>
      <c r="BD47" s="66"/>
    </row>
    <row r="48" spans="2:56" s="1" customFormat="1" ht="10.9" customHeight="1">
      <c r="B48" s="37"/>
      <c r="AR48" s="37"/>
      <c r="AS48" s="296"/>
      <c r="AT48" s="297"/>
      <c r="AU48" s="38"/>
      <c r="AV48" s="38"/>
      <c r="AW48" s="38"/>
      <c r="AX48" s="38"/>
      <c r="AY48" s="38"/>
      <c r="AZ48" s="38"/>
      <c r="BA48" s="38"/>
      <c r="BB48" s="38"/>
      <c r="BC48" s="38"/>
      <c r="BD48" s="66"/>
    </row>
    <row r="49" spans="2:56" s="1" customFormat="1" ht="29.25" customHeight="1">
      <c r="B49" s="37"/>
      <c r="C49" s="302" t="s">
        <v>53</v>
      </c>
      <c r="D49" s="303"/>
      <c r="E49" s="303"/>
      <c r="F49" s="303"/>
      <c r="G49" s="303"/>
      <c r="H49" s="67"/>
      <c r="I49" s="304" t="s">
        <v>54</v>
      </c>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5" t="s">
        <v>55</v>
      </c>
      <c r="AH49" s="303"/>
      <c r="AI49" s="303"/>
      <c r="AJ49" s="303"/>
      <c r="AK49" s="303"/>
      <c r="AL49" s="303"/>
      <c r="AM49" s="303"/>
      <c r="AN49" s="304" t="s">
        <v>56</v>
      </c>
      <c r="AO49" s="303"/>
      <c r="AP49" s="303"/>
      <c r="AQ49" s="68" t="s">
        <v>57</v>
      </c>
      <c r="AR49" s="37"/>
      <c r="AS49" s="69" t="s">
        <v>58</v>
      </c>
      <c r="AT49" s="70" t="s">
        <v>59</v>
      </c>
      <c r="AU49" s="70" t="s">
        <v>60</v>
      </c>
      <c r="AV49" s="70" t="s">
        <v>61</v>
      </c>
      <c r="AW49" s="70" t="s">
        <v>62</v>
      </c>
      <c r="AX49" s="70" t="s">
        <v>63</v>
      </c>
      <c r="AY49" s="70" t="s">
        <v>64</v>
      </c>
      <c r="AZ49" s="70" t="s">
        <v>65</v>
      </c>
      <c r="BA49" s="70" t="s">
        <v>66</v>
      </c>
      <c r="BB49" s="70" t="s">
        <v>67</v>
      </c>
      <c r="BC49" s="70" t="s">
        <v>68</v>
      </c>
      <c r="BD49" s="71" t="s">
        <v>69</v>
      </c>
    </row>
    <row r="50" spans="2:56" s="1" customFormat="1" ht="10.9" customHeight="1">
      <c r="B50" s="37"/>
      <c r="AR50" s="37"/>
      <c r="AS50" s="72"/>
      <c r="AT50" s="64"/>
      <c r="AU50" s="64"/>
      <c r="AV50" s="64"/>
      <c r="AW50" s="64"/>
      <c r="AX50" s="64"/>
      <c r="AY50" s="64"/>
      <c r="AZ50" s="64"/>
      <c r="BA50" s="64"/>
      <c r="BB50" s="64"/>
      <c r="BC50" s="64"/>
      <c r="BD50" s="65"/>
    </row>
    <row r="51" spans="2:90" s="4" customFormat="1" ht="32.45" customHeight="1">
      <c r="B51" s="60"/>
      <c r="C51" s="73" t="s">
        <v>70</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284">
        <f>ROUND(SUM(AG52:AG53),2)</f>
        <v>0</v>
      </c>
      <c r="AH51" s="284"/>
      <c r="AI51" s="284"/>
      <c r="AJ51" s="284"/>
      <c r="AK51" s="284"/>
      <c r="AL51" s="284"/>
      <c r="AM51" s="284"/>
      <c r="AN51" s="285">
        <f>SUM(AG51,AT51)</f>
        <v>0</v>
      </c>
      <c r="AO51" s="285"/>
      <c r="AP51" s="285"/>
      <c r="AQ51" s="75" t="s">
        <v>5</v>
      </c>
      <c r="AR51" s="60"/>
      <c r="AS51" s="76">
        <f>ROUND(SUM(AS52:AS53),2)</f>
        <v>0</v>
      </c>
      <c r="AT51" s="77">
        <f>ROUND(SUM(AV51:AW51),2)</f>
        <v>0</v>
      </c>
      <c r="AU51" s="78">
        <f>ROUND(SUM(AU52:AU53),5)</f>
        <v>963.33879</v>
      </c>
      <c r="AV51" s="77">
        <f>ROUND(AZ51*L26,2)</f>
        <v>0</v>
      </c>
      <c r="AW51" s="77">
        <f>ROUND(BA51*L27,2)</f>
        <v>0</v>
      </c>
      <c r="AX51" s="77">
        <f>ROUND(BB51*L26,2)</f>
        <v>0</v>
      </c>
      <c r="AY51" s="77">
        <f>ROUND(BC51*L27,2)</f>
        <v>0</v>
      </c>
      <c r="AZ51" s="77">
        <f>ROUND(SUM(AZ52:AZ53),2)</f>
        <v>0</v>
      </c>
      <c r="BA51" s="77">
        <f>ROUND(SUM(BA52:BA53),2)</f>
        <v>0</v>
      </c>
      <c r="BB51" s="77">
        <f>ROUND(SUM(BB52:BB53),2)</f>
        <v>0</v>
      </c>
      <c r="BC51" s="77">
        <f>ROUND(SUM(BC52:BC53),2)</f>
        <v>0</v>
      </c>
      <c r="BD51" s="79">
        <f>ROUND(SUM(BD52:BD53),2)</f>
        <v>0</v>
      </c>
      <c r="BS51" s="61" t="s">
        <v>71</v>
      </c>
      <c r="BT51" s="61" t="s">
        <v>72</v>
      </c>
      <c r="BU51" s="80" t="s">
        <v>73</v>
      </c>
      <c r="BV51" s="61" t="s">
        <v>74</v>
      </c>
      <c r="BW51" s="61" t="s">
        <v>7</v>
      </c>
      <c r="BX51" s="61" t="s">
        <v>75</v>
      </c>
      <c r="CL51" s="61" t="s">
        <v>5</v>
      </c>
    </row>
    <row r="52" spans="1:91" s="5" customFormat="1" ht="22.5" customHeight="1">
      <c r="A52" s="81" t="s">
        <v>76</v>
      </c>
      <c r="B52" s="82"/>
      <c r="C52" s="83"/>
      <c r="D52" s="301" t="s">
        <v>77</v>
      </c>
      <c r="E52" s="301"/>
      <c r="F52" s="301"/>
      <c r="G52" s="301"/>
      <c r="H52" s="301"/>
      <c r="I52" s="84"/>
      <c r="J52" s="301" t="s">
        <v>78</v>
      </c>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288">
        <f>'SO 101 - I. etapa'!J27</f>
        <v>0</v>
      </c>
      <c r="AH52" s="289"/>
      <c r="AI52" s="289"/>
      <c r="AJ52" s="289"/>
      <c r="AK52" s="289"/>
      <c r="AL52" s="289"/>
      <c r="AM52" s="289"/>
      <c r="AN52" s="288">
        <f>SUM(AG52,AT52)</f>
        <v>0</v>
      </c>
      <c r="AO52" s="289"/>
      <c r="AP52" s="289"/>
      <c r="AQ52" s="85" t="s">
        <v>79</v>
      </c>
      <c r="AR52" s="82"/>
      <c r="AS52" s="86">
        <v>0</v>
      </c>
      <c r="AT52" s="87">
        <f>ROUND(SUM(AV52:AW52),2)</f>
        <v>0</v>
      </c>
      <c r="AU52" s="88">
        <f>'SO 101 - I. etapa'!P88</f>
        <v>734.945963</v>
      </c>
      <c r="AV52" s="87">
        <f>'SO 101 - I. etapa'!J30</f>
        <v>0</v>
      </c>
      <c r="AW52" s="87">
        <f>'SO 101 - I. etapa'!J31</f>
        <v>0</v>
      </c>
      <c r="AX52" s="87">
        <f>'SO 101 - I. etapa'!J32</f>
        <v>0</v>
      </c>
      <c r="AY52" s="87">
        <f>'SO 101 - I. etapa'!J33</f>
        <v>0</v>
      </c>
      <c r="AZ52" s="87">
        <f>'SO 101 - I. etapa'!F30</f>
        <v>0</v>
      </c>
      <c r="BA52" s="87">
        <f>'SO 101 - I. etapa'!F31</f>
        <v>0</v>
      </c>
      <c r="BB52" s="87">
        <f>'SO 101 - I. etapa'!F32</f>
        <v>0</v>
      </c>
      <c r="BC52" s="87">
        <f>'SO 101 - I. etapa'!F33</f>
        <v>0</v>
      </c>
      <c r="BD52" s="89">
        <f>'SO 101 - I. etapa'!F34</f>
        <v>0</v>
      </c>
      <c r="BT52" s="90" t="s">
        <v>11</v>
      </c>
      <c r="BV52" s="90" t="s">
        <v>74</v>
      </c>
      <c r="BW52" s="90" t="s">
        <v>80</v>
      </c>
      <c r="BX52" s="90" t="s">
        <v>7</v>
      </c>
      <c r="CL52" s="90" t="s">
        <v>5</v>
      </c>
      <c r="CM52" s="90" t="s">
        <v>81</v>
      </c>
    </row>
    <row r="53" spans="1:91" s="5" customFormat="1" ht="22.5" customHeight="1">
      <c r="A53" s="81" t="s">
        <v>76</v>
      </c>
      <c r="B53" s="82"/>
      <c r="C53" s="83"/>
      <c r="D53" s="301" t="s">
        <v>82</v>
      </c>
      <c r="E53" s="301"/>
      <c r="F53" s="301"/>
      <c r="G53" s="301"/>
      <c r="H53" s="301"/>
      <c r="I53" s="84"/>
      <c r="J53" s="301" t="s">
        <v>83</v>
      </c>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288">
        <f>'SO 102 - II. etapa'!J27</f>
        <v>0</v>
      </c>
      <c r="AH53" s="289"/>
      <c r="AI53" s="289"/>
      <c r="AJ53" s="289"/>
      <c r="AK53" s="289"/>
      <c r="AL53" s="289"/>
      <c r="AM53" s="289"/>
      <c r="AN53" s="288">
        <f>SUM(AG53,AT53)</f>
        <v>0</v>
      </c>
      <c r="AO53" s="289"/>
      <c r="AP53" s="289"/>
      <c r="AQ53" s="85" t="s">
        <v>79</v>
      </c>
      <c r="AR53" s="82"/>
      <c r="AS53" s="86">
        <v>0</v>
      </c>
      <c r="AT53" s="87">
        <f>ROUND(SUM(AV53:AW53),2)</f>
        <v>0</v>
      </c>
      <c r="AU53" s="88">
        <f>'SO 102 - II. etapa'!P87</f>
        <v>228.392829</v>
      </c>
      <c r="AV53" s="87">
        <f>'SO 102 - II. etapa'!J30</f>
        <v>0</v>
      </c>
      <c r="AW53" s="87">
        <f>'SO 102 - II. etapa'!J31</f>
        <v>0</v>
      </c>
      <c r="AX53" s="87">
        <f>'SO 102 - II. etapa'!J32</f>
        <v>0</v>
      </c>
      <c r="AY53" s="87">
        <f>'SO 102 - II. etapa'!J33</f>
        <v>0</v>
      </c>
      <c r="AZ53" s="87">
        <f>'SO 102 - II. etapa'!F30</f>
        <v>0</v>
      </c>
      <c r="BA53" s="87">
        <f>'SO 102 - II. etapa'!F31</f>
        <v>0</v>
      </c>
      <c r="BB53" s="87">
        <f>'SO 102 - II. etapa'!F32</f>
        <v>0</v>
      </c>
      <c r="BC53" s="87">
        <f>'SO 102 - II. etapa'!F33</f>
        <v>0</v>
      </c>
      <c r="BD53" s="89">
        <f>'SO 102 - II. etapa'!F34</f>
        <v>0</v>
      </c>
      <c r="BT53" s="90" t="s">
        <v>11</v>
      </c>
      <c r="BV53" s="90" t="s">
        <v>74</v>
      </c>
      <c r="BW53" s="90" t="s">
        <v>84</v>
      </c>
      <c r="BX53" s="90" t="s">
        <v>7</v>
      </c>
      <c r="CL53" s="90" t="s">
        <v>5</v>
      </c>
      <c r="CM53" s="90" t="s">
        <v>81</v>
      </c>
    </row>
    <row r="54" spans="2:44" s="1" customFormat="1" ht="30" customHeight="1">
      <c r="B54" s="37"/>
      <c r="AR54" s="37"/>
    </row>
    <row r="55" spans="2:44" s="1" customFormat="1" ht="6.95" customHeight="1">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37"/>
    </row>
  </sheetData>
  <mergeCells count="45">
    <mergeCell ref="K5:AO5"/>
    <mergeCell ref="K6:AO6"/>
    <mergeCell ref="E20:AN20"/>
    <mergeCell ref="AK23:AO23"/>
    <mergeCell ref="L25:O25"/>
    <mergeCell ref="W25:AE25"/>
    <mergeCell ref="AK25:AO25"/>
    <mergeCell ref="E14:AI14"/>
    <mergeCell ref="BE5:BE32"/>
    <mergeCell ref="W26:AE26"/>
    <mergeCell ref="AK26:AO26"/>
    <mergeCell ref="L27:O27"/>
    <mergeCell ref="W27:AE27"/>
    <mergeCell ref="AK27:AO27"/>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AG51:AM51"/>
    <mergeCell ref="AN51:AP51"/>
    <mergeCell ref="AR2:BE2"/>
    <mergeCell ref="AN52:AP52"/>
    <mergeCell ref="AG52:AM52"/>
    <mergeCell ref="L42:AO42"/>
    <mergeCell ref="AM44:AN44"/>
    <mergeCell ref="AM46:AP46"/>
    <mergeCell ref="AS46:AT48"/>
    <mergeCell ref="L28:O28"/>
    <mergeCell ref="W28:AE28"/>
    <mergeCell ref="AK28:AO28"/>
    <mergeCell ref="L29:O29"/>
    <mergeCell ref="W29:AE29"/>
    <mergeCell ref="AK29:AO29"/>
    <mergeCell ref="L26:O26"/>
  </mergeCells>
  <hyperlinks>
    <hyperlink ref="K1:S1" location="C2" display="1) Rekapitulace stavby"/>
    <hyperlink ref="W1:AI1" location="C51" display="2) Rekapitulace objektů stavby a soupisů prací"/>
    <hyperlink ref="A52" location="'SO 101 - I. etapa'!C2" display="/"/>
    <hyperlink ref="A53" location="'SO 102 - II. etapa'!C2" displa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
  <sheetViews>
    <sheetView showGridLines="0" workbookViewId="0" topLeftCell="A1">
      <pane ySplit="1" topLeftCell="A2" activePane="bottomLeft" state="frozen"/>
      <selection pane="bottomLeft" activeCell="J21" sqref="J2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1"/>
      <c r="B1" s="16"/>
      <c r="C1" s="16"/>
      <c r="D1" s="17" t="s">
        <v>1</v>
      </c>
      <c r="E1" s="16"/>
      <c r="F1" s="92" t="s">
        <v>85</v>
      </c>
      <c r="G1" s="321" t="s">
        <v>86</v>
      </c>
      <c r="H1" s="321"/>
      <c r="I1" s="16"/>
      <c r="J1" s="92" t="s">
        <v>87</v>
      </c>
      <c r="K1" s="17" t="s">
        <v>88</v>
      </c>
      <c r="L1" s="92" t="s">
        <v>89</v>
      </c>
      <c r="M1" s="92"/>
      <c r="N1" s="92"/>
      <c r="O1" s="92"/>
      <c r="P1" s="92"/>
      <c r="Q1" s="92"/>
      <c r="R1" s="92"/>
      <c r="S1" s="92"/>
      <c r="T1" s="92"/>
      <c r="U1" s="93"/>
      <c r="V1" s="93"/>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86" t="s">
        <v>8</v>
      </c>
      <c r="M2" s="287"/>
      <c r="N2" s="287"/>
      <c r="O2" s="287"/>
      <c r="P2" s="287"/>
      <c r="Q2" s="287"/>
      <c r="R2" s="287"/>
      <c r="S2" s="287"/>
      <c r="T2" s="287"/>
      <c r="U2" s="287"/>
      <c r="V2" s="287"/>
      <c r="AT2" s="23" t="s">
        <v>80</v>
      </c>
    </row>
    <row r="3" spans="2:46" ht="6.95" customHeight="1">
      <c r="B3" s="24"/>
      <c r="C3" s="25"/>
      <c r="D3" s="25"/>
      <c r="E3" s="25"/>
      <c r="F3" s="25"/>
      <c r="G3" s="25"/>
      <c r="H3" s="25"/>
      <c r="I3" s="25"/>
      <c r="J3" s="25"/>
      <c r="K3" s="26"/>
      <c r="AT3" s="23" t="s">
        <v>81</v>
      </c>
    </row>
    <row r="4" spans="2:46" ht="36.95" customHeight="1">
      <c r="B4" s="27"/>
      <c r="C4" s="28"/>
      <c r="D4" s="29" t="s">
        <v>90</v>
      </c>
      <c r="E4" s="28"/>
      <c r="F4" s="28"/>
      <c r="G4" s="28"/>
      <c r="H4" s="28"/>
      <c r="I4" s="28"/>
      <c r="J4" s="28"/>
      <c r="K4" s="30"/>
      <c r="M4" s="31" t="s">
        <v>14</v>
      </c>
      <c r="AT4" s="23" t="s">
        <v>6</v>
      </c>
    </row>
    <row r="5" spans="2:11" ht="6.95" customHeight="1">
      <c r="B5" s="27"/>
      <c r="C5" s="28"/>
      <c r="D5" s="28"/>
      <c r="E5" s="28"/>
      <c r="F5" s="28"/>
      <c r="G5" s="28"/>
      <c r="H5" s="28"/>
      <c r="I5" s="28"/>
      <c r="J5" s="28"/>
      <c r="K5" s="30"/>
    </row>
    <row r="6" spans="2:11" ht="15">
      <c r="B6" s="27"/>
      <c r="C6" s="28"/>
      <c r="D6" s="35" t="s">
        <v>18</v>
      </c>
      <c r="E6" s="28"/>
      <c r="F6" s="28"/>
      <c r="G6" s="28"/>
      <c r="H6" s="28"/>
      <c r="I6" s="28"/>
      <c r="J6" s="28"/>
      <c r="K6" s="30"/>
    </row>
    <row r="7" spans="2:11" ht="22.5" customHeight="1">
      <c r="B7" s="27"/>
      <c r="C7" s="28"/>
      <c r="D7" s="28"/>
      <c r="E7" s="322" t="str">
        <f>'Rekapitulace zakázky'!K6</f>
        <v>Oprava chodníků - ul. V Podhájí a Karolíny Světlé, Rumburk</v>
      </c>
      <c r="F7" s="323"/>
      <c r="G7" s="323"/>
      <c r="H7" s="323"/>
      <c r="I7" s="28"/>
      <c r="J7" s="28"/>
      <c r="K7" s="30"/>
    </row>
    <row r="8" spans="2:11" s="1" customFormat="1" ht="15">
      <c r="B8" s="37"/>
      <c r="C8" s="38"/>
      <c r="D8" s="35" t="s">
        <v>91</v>
      </c>
      <c r="E8" s="38"/>
      <c r="F8" s="38"/>
      <c r="G8" s="38"/>
      <c r="H8" s="38"/>
      <c r="I8" s="38"/>
      <c r="J8" s="38"/>
      <c r="K8" s="41"/>
    </row>
    <row r="9" spans="2:11" s="1" customFormat="1" ht="36.95" customHeight="1">
      <c r="B9" s="37"/>
      <c r="C9" s="38"/>
      <c r="D9" s="38"/>
      <c r="E9" s="324" t="s">
        <v>92</v>
      </c>
      <c r="F9" s="325"/>
      <c r="G9" s="325"/>
      <c r="H9" s="325"/>
      <c r="I9" s="38"/>
      <c r="J9" s="38"/>
      <c r="K9" s="41"/>
    </row>
    <row r="10" spans="2:11" s="1" customFormat="1" ht="13.5">
      <c r="B10" s="37"/>
      <c r="C10" s="38"/>
      <c r="D10" s="38"/>
      <c r="E10" s="38"/>
      <c r="F10" s="38"/>
      <c r="G10" s="38"/>
      <c r="H10" s="38"/>
      <c r="I10" s="38"/>
      <c r="J10" s="38"/>
      <c r="K10" s="41"/>
    </row>
    <row r="11" spans="2:11" s="1" customFormat="1" ht="14.45" customHeight="1">
      <c r="B11" s="37"/>
      <c r="C11" s="38"/>
      <c r="D11" s="35" t="s">
        <v>21</v>
      </c>
      <c r="E11" s="38"/>
      <c r="F11" s="33" t="s">
        <v>5</v>
      </c>
      <c r="G11" s="38"/>
      <c r="H11" s="38"/>
      <c r="I11" s="35" t="s">
        <v>22</v>
      </c>
      <c r="J11" s="33" t="s">
        <v>5</v>
      </c>
      <c r="K11" s="41"/>
    </row>
    <row r="12" spans="2:11" s="1" customFormat="1" ht="14.45" customHeight="1">
      <c r="B12" s="37"/>
      <c r="C12" s="38"/>
      <c r="D12" s="35" t="s">
        <v>23</v>
      </c>
      <c r="E12" s="38"/>
      <c r="F12" s="33" t="s">
        <v>24</v>
      </c>
      <c r="G12" s="38"/>
      <c r="H12" s="38"/>
      <c r="I12" s="35" t="s">
        <v>25</v>
      </c>
      <c r="J12" s="94">
        <f>'Rekapitulace zakázky'!AN8</f>
        <v>42968</v>
      </c>
      <c r="K12" s="41"/>
    </row>
    <row r="13" spans="2:11" s="1" customFormat="1" ht="10.9" customHeight="1">
      <c r="B13" s="37"/>
      <c r="C13" s="38"/>
      <c r="D13" s="38"/>
      <c r="E13" s="38"/>
      <c r="F13" s="38"/>
      <c r="G13" s="38"/>
      <c r="H13" s="38"/>
      <c r="I13" s="38"/>
      <c r="J13" s="38"/>
      <c r="K13" s="41"/>
    </row>
    <row r="14" spans="2:11" s="1" customFormat="1" ht="14.45" customHeight="1">
      <c r="B14" s="37"/>
      <c r="C14" s="38"/>
      <c r="D14" s="35" t="s">
        <v>28</v>
      </c>
      <c r="E14" s="38"/>
      <c r="F14" s="38"/>
      <c r="G14" s="38"/>
      <c r="H14" s="38"/>
      <c r="I14" s="35" t="s">
        <v>29</v>
      </c>
      <c r="J14" s="33" t="s">
        <v>5</v>
      </c>
      <c r="K14" s="41"/>
    </row>
    <row r="15" spans="2:11" s="1" customFormat="1" ht="18" customHeight="1">
      <c r="B15" s="37"/>
      <c r="C15" s="38"/>
      <c r="D15" s="38"/>
      <c r="E15" s="33" t="s">
        <v>30</v>
      </c>
      <c r="F15" s="38"/>
      <c r="G15" s="38"/>
      <c r="H15" s="38"/>
      <c r="I15" s="35" t="s">
        <v>31</v>
      </c>
      <c r="J15" s="33" t="s">
        <v>5</v>
      </c>
      <c r="K15" s="41"/>
    </row>
    <row r="16" spans="2:11" s="1" customFormat="1" ht="6.95" customHeight="1">
      <c r="B16" s="37"/>
      <c r="C16" s="38"/>
      <c r="D16" s="38"/>
      <c r="E16" s="38"/>
      <c r="F16" s="38"/>
      <c r="G16" s="38"/>
      <c r="H16" s="38"/>
      <c r="I16" s="38"/>
      <c r="J16" s="38"/>
      <c r="K16" s="41"/>
    </row>
    <row r="17" spans="2:11" s="1" customFormat="1" ht="14.45" customHeight="1">
      <c r="B17" s="37"/>
      <c r="C17" s="38"/>
      <c r="D17" s="35" t="s">
        <v>32</v>
      </c>
      <c r="E17" s="38"/>
      <c r="F17" s="38"/>
      <c r="G17" s="38"/>
      <c r="H17" s="38"/>
      <c r="I17" s="35" t="s">
        <v>29</v>
      </c>
      <c r="J17" s="33" t="str">
        <f>'Rekapitulace zakázky'!AN13</f>
        <v>Vyplň údaj</v>
      </c>
      <c r="K17" s="41"/>
    </row>
    <row r="18" spans="2:11" s="1" customFormat="1" ht="18" customHeight="1">
      <c r="B18" s="37"/>
      <c r="C18" s="38"/>
      <c r="D18" s="38"/>
      <c r="E18" s="33" t="str">
        <f>'Rekapitulace zakázky'!E14:AI14</f>
        <v>Vyplň údaj</v>
      </c>
      <c r="F18" s="38"/>
      <c r="G18" s="38"/>
      <c r="H18" s="38"/>
      <c r="I18" s="35" t="s">
        <v>31</v>
      </c>
      <c r="J18" s="33" t="str">
        <f>'Rekapitulace zakázky'!AN14</f>
        <v>Vyplň údaj</v>
      </c>
      <c r="K18" s="41"/>
    </row>
    <row r="19" spans="2:11" s="1" customFormat="1" ht="6.95" customHeight="1">
      <c r="B19" s="37"/>
      <c r="C19" s="38"/>
      <c r="D19" s="38"/>
      <c r="E19" s="38"/>
      <c r="F19" s="38"/>
      <c r="G19" s="38"/>
      <c r="H19" s="38"/>
      <c r="I19" s="38"/>
      <c r="J19" s="38"/>
      <c r="K19" s="41"/>
    </row>
    <row r="20" spans="2:11" s="1" customFormat="1" ht="14.45" customHeight="1">
      <c r="B20" s="37"/>
      <c r="C20" s="38"/>
      <c r="D20" s="35" t="s">
        <v>33</v>
      </c>
      <c r="E20" s="38"/>
      <c r="F20" s="38"/>
      <c r="G20" s="38"/>
      <c r="H20" s="38"/>
      <c r="I20" s="35" t="s">
        <v>29</v>
      </c>
      <c r="J20" s="33" t="s">
        <v>5</v>
      </c>
      <c r="K20" s="41"/>
    </row>
    <row r="21" spans="2:11" s="1" customFormat="1" ht="18" customHeight="1">
      <c r="B21" s="37"/>
      <c r="C21" s="38"/>
      <c r="D21" s="38"/>
      <c r="E21" s="33" t="s">
        <v>35</v>
      </c>
      <c r="F21" s="38"/>
      <c r="G21" s="38"/>
      <c r="H21" s="38"/>
      <c r="I21" s="35" t="s">
        <v>31</v>
      </c>
      <c r="J21" s="33" t="s">
        <v>5</v>
      </c>
      <c r="K21" s="41"/>
    </row>
    <row r="22" spans="2:11" s="1" customFormat="1" ht="6.95" customHeight="1">
      <c r="B22" s="37"/>
      <c r="C22" s="38"/>
      <c r="D22" s="38"/>
      <c r="E22" s="38"/>
      <c r="F22" s="38"/>
      <c r="G22" s="38"/>
      <c r="H22" s="38"/>
      <c r="I22" s="38"/>
      <c r="J22" s="38"/>
      <c r="K22" s="41"/>
    </row>
    <row r="23" spans="2:11" s="1" customFormat="1" ht="14.45" customHeight="1">
      <c r="B23" s="37"/>
      <c r="C23" s="38"/>
      <c r="D23" s="35" t="s">
        <v>36</v>
      </c>
      <c r="E23" s="38"/>
      <c r="F23" s="38"/>
      <c r="G23" s="38"/>
      <c r="H23" s="38"/>
      <c r="I23" s="38"/>
      <c r="J23" s="38"/>
      <c r="K23" s="41"/>
    </row>
    <row r="24" spans="2:11" s="6" customFormat="1" ht="22.5" customHeight="1">
      <c r="B24" s="95"/>
      <c r="C24" s="96"/>
      <c r="D24" s="96"/>
      <c r="E24" s="313" t="s">
        <v>5</v>
      </c>
      <c r="F24" s="313"/>
      <c r="G24" s="313"/>
      <c r="H24" s="313"/>
      <c r="I24" s="96"/>
      <c r="J24" s="96"/>
      <c r="K24" s="97"/>
    </row>
    <row r="25" spans="2:11" s="1" customFormat="1" ht="6.95" customHeight="1">
      <c r="B25" s="37"/>
      <c r="C25" s="38"/>
      <c r="D25" s="38"/>
      <c r="E25" s="38"/>
      <c r="F25" s="38"/>
      <c r="G25" s="38"/>
      <c r="H25" s="38"/>
      <c r="I25" s="38"/>
      <c r="J25" s="38"/>
      <c r="K25" s="41"/>
    </row>
    <row r="26" spans="2:11" s="1" customFormat="1" ht="6.95" customHeight="1">
      <c r="B26" s="37"/>
      <c r="C26" s="38"/>
      <c r="D26" s="64"/>
      <c r="E26" s="64"/>
      <c r="F26" s="64"/>
      <c r="G26" s="64"/>
      <c r="H26" s="64"/>
      <c r="I26" s="64"/>
      <c r="J26" s="64"/>
      <c r="K26" s="98"/>
    </row>
    <row r="27" spans="2:11" s="1" customFormat="1" ht="25.35" customHeight="1">
      <c r="B27" s="37"/>
      <c r="C27" s="38"/>
      <c r="D27" s="99" t="s">
        <v>38</v>
      </c>
      <c r="E27" s="38"/>
      <c r="F27" s="38"/>
      <c r="G27" s="38"/>
      <c r="H27" s="38"/>
      <c r="I27" s="38"/>
      <c r="J27" s="100">
        <f>ROUND(J88,2)</f>
        <v>0</v>
      </c>
      <c r="K27" s="41"/>
    </row>
    <row r="28" spans="2:11" s="1" customFormat="1" ht="6.95" customHeight="1">
      <c r="B28" s="37"/>
      <c r="C28" s="38"/>
      <c r="D28" s="64"/>
      <c r="E28" s="64"/>
      <c r="F28" s="64"/>
      <c r="G28" s="64"/>
      <c r="H28" s="64"/>
      <c r="I28" s="64"/>
      <c r="J28" s="64"/>
      <c r="K28" s="98"/>
    </row>
    <row r="29" spans="2:11" s="1" customFormat="1" ht="14.45" customHeight="1">
      <c r="B29" s="37"/>
      <c r="C29" s="38"/>
      <c r="D29" s="38"/>
      <c r="E29" s="38"/>
      <c r="F29" s="42" t="s">
        <v>40</v>
      </c>
      <c r="G29" s="38"/>
      <c r="H29" s="38"/>
      <c r="I29" s="42" t="s">
        <v>39</v>
      </c>
      <c r="J29" s="42" t="s">
        <v>41</v>
      </c>
      <c r="K29" s="41"/>
    </row>
    <row r="30" spans="2:11" s="1" customFormat="1" ht="14.45" customHeight="1">
      <c r="B30" s="37"/>
      <c r="C30" s="38"/>
      <c r="D30" s="45" t="s">
        <v>42</v>
      </c>
      <c r="E30" s="45" t="s">
        <v>43</v>
      </c>
      <c r="F30" s="101">
        <f>ROUND(SUM(BE88:BE206),2)</f>
        <v>0</v>
      </c>
      <c r="G30" s="38"/>
      <c r="H30" s="38"/>
      <c r="I30" s="102">
        <v>0.21</v>
      </c>
      <c r="J30" s="101">
        <f>ROUND(ROUND((SUM(BE88:BE206)),2)*I30,2)</f>
        <v>0</v>
      </c>
      <c r="K30" s="41"/>
    </row>
    <row r="31" spans="2:11" s="1" customFormat="1" ht="14.45" customHeight="1">
      <c r="B31" s="37"/>
      <c r="C31" s="38"/>
      <c r="D31" s="38"/>
      <c r="E31" s="45" t="s">
        <v>44</v>
      </c>
      <c r="F31" s="101">
        <f>ROUND(SUM(BF88:BF206),2)</f>
        <v>0</v>
      </c>
      <c r="G31" s="38"/>
      <c r="H31" s="38"/>
      <c r="I31" s="102">
        <v>0.15</v>
      </c>
      <c r="J31" s="101">
        <f>ROUND(ROUND((SUM(BF88:BF206)),2)*I31,2)</f>
        <v>0</v>
      </c>
      <c r="K31" s="41"/>
    </row>
    <row r="32" spans="2:11" s="1" customFormat="1" ht="14.45" customHeight="1" hidden="1">
      <c r="B32" s="37"/>
      <c r="C32" s="38"/>
      <c r="D32" s="38"/>
      <c r="E32" s="45" t="s">
        <v>45</v>
      </c>
      <c r="F32" s="101">
        <f>ROUND(SUM(BG88:BG206),2)</f>
        <v>0</v>
      </c>
      <c r="G32" s="38"/>
      <c r="H32" s="38"/>
      <c r="I32" s="102">
        <v>0.21</v>
      </c>
      <c r="J32" s="101">
        <v>0</v>
      </c>
      <c r="K32" s="41"/>
    </row>
    <row r="33" spans="2:11" s="1" customFormat="1" ht="14.45" customHeight="1" hidden="1">
      <c r="B33" s="37"/>
      <c r="C33" s="38"/>
      <c r="D33" s="38"/>
      <c r="E33" s="45" t="s">
        <v>46</v>
      </c>
      <c r="F33" s="101">
        <f>ROUND(SUM(BH88:BH206),2)</f>
        <v>0</v>
      </c>
      <c r="G33" s="38"/>
      <c r="H33" s="38"/>
      <c r="I33" s="102">
        <v>0.15</v>
      </c>
      <c r="J33" s="101">
        <v>0</v>
      </c>
      <c r="K33" s="41"/>
    </row>
    <row r="34" spans="2:11" s="1" customFormat="1" ht="14.45" customHeight="1" hidden="1">
      <c r="B34" s="37"/>
      <c r="C34" s="38"/>
      <c r="D34" s="38"/>
      <c r="E34" s="45" t="s">
        <v>47</v>
      </c>
      <c r="F34" s="101">
        <f>ROUND(SUM(BI88:BI206),2)</f>
        <v>0</v>
      </c>
      <c r="G34" s="38"/>
      <c r="H34" s="38"/>
      <c r="I34" s="102">
        <v>0</v>
      </c>
      <c r="J34" s="101">
        <v>0</v>
      </c>
      <c r="K34" s="41"/>
    </row>
    <row r="35" spans="2:11" s="1" customFormat="1" ht="6.95" customHeight="1">
      <c r="B35" s="37"/>
      <c r="C35" s="38"/>
      <c r="D35" s="38"/>
      <c r="E35" s="38"/>
      <c r="F35" s="38"/>
      <c r="G35" s="38"/>
      <c r="H35" s="38"/>
      <c r="I35" s="38"/>
      <c r="J35" s="38"/>
      <c r="K35" s="41"/>
    </row>
    <row r="36" spans="2:11" s="1" customFormat="1" ht="25.35" customHeight="1">
      <c r="B36" s="37"/>
      <c r="C36" s="103"/>
      <c r="D36" s="104" t="s">
        <v>48</v>
      </c>
      <c r="E36" s="67"/>
      <c r="F36" s="67"/>
      <c r="G36" s="105" t="s">
        <v>49</v>
      </c>
      <c r="H36" s="106" t="s">
        <v>50</v>
      </c>
      <c r="I36" s="67"/>
      <c r="J36" s="107">
        <f>SUM(J27:J34)</f>
        <v>0</v>
      </c>
      <c r="K36" s="108"/>
    </row>
    <row r="37" spans="2:11" s="1" customFormat="1" ht="14.45" customHeight="1">
      <c r="B37" s="52"/>
      <c r="C37" s="53"/>
      <c r="D37" s="53"/>
      <c r="E37" s="53"/>
      <c r="F37" s="53"/>
      <c r="G37" s="53"/>
      <c r="H37" s="53"/>
      <c r="I37" s="53"/>
      <c r="J37" s="53"/>
      <c r="K37" s="54"/>
    </row>
    <row r="41" spans="2:11" s="1" customFormat="1" ht="6.95" customHeight="1">
      <c r="B41" s="55"/>
      <c r="C41" s="56"/>
      <c r="D41" s="56"/>
      <c r="E41" s="56"/>
      <c r="F41" s="56"/>
      <c r="G41" s="56"/>
      <c r="H41" s="56"/>
      <c r="I41" s="56"/>
      <c r="J41" s="56"/>
      <c r="K41" s="109"/>
    </row>
    <row r="42" spans="2:11" s="1" customFormat="1" ht="36.95" customHeight="1">
      <c r="B42" s="37"/>
      <c r="C42" s="29" t="s">
        <v>93</v>
      </c>
      <c r="D42" s="38"/>
      <c r="E42" s="38"/>
      <c r="F42" s="38"/>
      <c r="G42" s="38"/>
      <c r="H42" s="38"/>
      <c r="I42" s="38"/>
      <c r="J42" s="38"/>
      <c r="K42" s="41"/>
    </row>
    <row r="43" spans="2:11" s="1" customFormat="1" ht="6.95" customHeight="1">
      <c r="B43" s="37"/>
      <c r="C43" s="38"/>
      <c r="D43" s="38"/>
      <c r="E43" s="38"/>
      <c r="F43" s="38"/>
      <c r="G43" s="38"/>
      <c r="H43" s="38"/>
      <c r="I43" s="38"/>
      <c r="J43" s="38"/>
      <c r="K43" s="41"/>
    </row>
    <row r="44" spans="2:11" s="1" customFormat="1" ht="14.45" customHeight="1">
      <c r="B44" s="37"/>
      <c r="C44" s="35" t="s">
        <v>18</v>
      </c>
      <c r="D44" s="38"/>
      <c r="E44" s="38"/>
      <c r="F44" s="38"/>
      <c r="G44" s="38"/>
      <c r="H44" s="38"/>
      <c r="I44" s="38"/>
      <c r="J44" s="38"/>
      <c r="K44" s="41"/>
    </row>
    <row r="45" spans="2:11" s="1" customFormat="1" ht="22.5" customHeight="1">
      <c r="B45" s="37"/>
      <c r="C45" s="38"/>
      <c r="D45" s="38"/>
      <c r="E45" s="322" t="str">
        <f>E7</f>
        <v>Oprava chodníků - ul. V Podhájí a Karolíny Světlé, Rumburk</v>
      </c>
      <c r="F45" s="323"/>
      <c r="G45" s="323"/>
      <c r="H45" s="323"/>
      <c r="I45" s="38"/>
      <c r="J45" s="38"/>
      <c r="K45" s="41"/>
    </row>
    <row r="46" spans="2:11" s="1" customFormat="1" ht="14.45" customHeight="1">
      <c r="B46" s="37"/>
      <c r="C46" s="35" t="s">
        <v>91</v>
      </c>
      <c r="D46" s="38"/>
      <c r="E46" s="38"/>
      <c r="F46" s="38"/>
      <c r="G46" s="38"/>
      <c r="H46" s="38"/>
      <c r="I46" s="38"/>
      <c r="J46" s="38"/>
      <c r="K46" s="41"/>
    </row>
    <row r="47" spans="2:11" s="1" customFormat="1" ht="23.25" customHeight="1">
      <c r="B47" s="37"/>
      <c r="C47" s="38"/>
      <c r="D47" s="38"/>
      <c r="E47" s="324" t="str">
        <f>E9</f>
        <v>SO 101 - I. etapa</v>
      </c>
      <c r="F47" s="325"/>
      <c r="G47" s="325"/>
      <c r="H47" s="325"/>
      <c r="I47" s="38"/>
      <c r="J47" s="38"/>
      <c r="K47" s="41"/>
    </row>
    <row r="48" spans="2:11" s="1" customFormat="1" ht="6.95" customHeight="1">
      <c r="B48" s="37"/>
      <c r="C48" s="38"/>
      <c r="D48" s="38"/>
      <c r="E48" s="38"/>
      <c r="F48" s="38"/>
      <c r="G48" s="38"/>
      <c r="H48" s="38"/>
      <c r="I48" s="38"/>
      <c r="J48" s="38"/>
      <c r="K48" s="41"/>
    </row>
    <row r="49" spans="2:11" s="1" customFormat="1" ht="18" customHeight="1">
      <c r="B49" s="37"/>
      <c r="C49" s="35" t="s">
        <v>23</v>
      </c>
      <c r="D49" s="38"/>
      <c r="E49" s="38"/>
      <c r="F49" s="33" t="str">
        <f>F12</f>
        <v>Rumburk</v>
      </c>
      <c r="G49" s="38"/>
      <c r="H49" s="38"/>
      <c r="I49" s="35" t="s">
        <v>25</v>
      </c>
      <c r="J49" s="94">
        <f>IF(J12="","",J12)</f>
        <v>42968</v>
      </c>
      <c r="K49" s="41"/>
    </row>
    <row r="50" spans="2:11" s="1" customFormat="1" ht="6.95" customHeight="1">
      <c r="B50" s="37"/>
      <c r="C50" s="38"/>
      <c r="D50" s="38"/>
      <c r="E50" s="38"/>
      <c r="F50" s="38"/>
      <c r="G50" s="38"/>
      <c r="H50" s="38"/>
      <c r="I50" s="38"/>
      <c r="J50" s="38"/>
      <c r="K50" s="41"/>
    </row>
    <row r="51" spans="2:11" s="1" customFormat="1" ht="15">
      <c r="B51" s="37"/>
      <c r="C51" s="35" t="s">
        <v>28</v>
      </c>
      <c r="D51" s="38"/>
      <c r="E51" s="38"/>
      <c r="F51" s="33" t="str">
        <f>E15</f>
        <v>Město Rumburk</v>
      </c>
      <c r="G51" s="38"/>
      <c r="H51" s="38"/>
      <c r="I51" s="35" t="s">
        <v>33</v>
      </c>
      <c r="J51" s="33" t="str">
        <f>E21</f>
        <v>ProProjekt, s.r.o.</v>
      </c>
      <c r="K51" s="41"/>
    </row>
    <row r="52" spans="2:11" s="1" customFormat="1" ht="14.45" customHeight="1">
      <c r="B52" s="37"/>
      <c r="C52" s="35" t="s">
        <v>32</v>
      </c>
      <c r="D52" s="38"/>
      <c r="E52" s="38"/>
      <c r="F52" s="33" t="str">
        <f>IF(E18="","",E18)</f>
        <v>Vyplň údaj</v>
      </c>
      <c r="G52" s="38"/>
      <c r="H52" s="38"/>
      <c r="I52" s="38"/>
      <c r="J52" s="38"/>
      <c r="K52" s="41"/>
    </row>
    <row r="53" spans="2:11" s="1" customFormat="1" ht="10.35" customHeight="1">
      <c r="B53" s="37"/>
      <c r="C53" s="38"/>
      <c r="D53" s="38"/>
      <c r="E53" s="38"/>
      <c r="F53" s="38"/>
      <c r="G53" s="38"/>
      <c r="H53" s="38"/>
      <c r="I53" s="38"/>
      <c r="J53" s="38"/>
      <c r="K53" s="41"/>
    </row>
    <row r="54" spans="2:11" s="1" customFormat="1" ht="29.25" customHeight="1">
      <c r="B54" s="37"/>
      <c r="C54" s="110" t="s">
        <v>94</v>
      </c>
      <c r="D54" s="103"/>
      <c r="E54" s="103"/>
      <c r="F54" s="103"/>
      <c r="G54" s="103"/>
      <c r="H54" s="103"/>
      <c r="I54" s="103"/>
      <c r="J54" s="111" t="s">
        <v>95</v>
      </c>
      <c r="K54" s="112"/>
    </row>
    <row r="55" spans="2:11" s="1" customFormat="1" ht="10.35" customHeight="1">
      <c r="B55" s="37"/>
      <c r="C55" s="38"/>
      <c r="D55" s="38"/>
      <c r="E55" s="38"/>
      <c r="F55" s="38"/>
      <c r="G55" s="38"/>
      <c r="H55" s="38"/>
      <c r="I55" s="38"/>
      <c r="J55" s="38"/>
      <c r="K55" s="41"/>
    </row>
    <row r="56" spans="2:47" s="1" customFormat="1" ht="29.25" customHeight="1">
      <c r="B56" s="37"/>
      <c r="C56" s="113" t="s">
        <v>96</v>
      </c>
      <c r="D56" s="38"/>
      <c r="E56" s="38"/>
      <c r="F56" s="38"/>
      <c r="G56" s="38"/>
      <c r="H56" s="38"/>
      <c r="I56" s="38"/>
      <c r="J56" s="100">
        <f>J88</f>
        <v>0</v>
      </c>
      <c r="K56" s="41"/>
      <c r="AU56" s="23" t="s">
        <v>97</v>
      </c>
    </row>
    <row r="57" spans="2:11" s="7" customFormat="1" ht="24.95" customHeight="1">
      <c r="B57" s="114"/>
      <c r="C57" s="115"/>
      <c r="D57" s="116" t="s">
        <v>98</v>
      </c>
      <c r="E57" s="117"/>
      <c r="F57" s="117"/>
      <c r="G57" s="117"/>
      <c r="H57" s="117"/>
      <c r="I57" s="117"/>
      <c r="J57" s="118">
        <f>J89</f>
        <v>0</v>
      </c>
      <c r="K57" s="119"/>
    </row>
    <row r="58" spans="2:11" s="8" customFormat="1" ht="19.9" customHeight="1">
      <c r="B58" s="120"/>
      <c r="C58" s="121"/>
      <c r="D58" s="122" t="s">
        <v>99</v>
      </c>
      <c r="E58" s="123"/>
      <c r="F58" s="123"/>
      <c r="G58" s="123"/>
      <c r="H58" s="123"/>
      <c r="I58" s="123"/>
      <c r="J58" s="124">
        <f>J90</f>
        <v>0</v>
      </c>
      <c r="K58" s="125"/>
    </row>
    <row r="59" spans="2:11" s="8" customFormat="1" ht="19.9" customHeight="1">
      <c r="B59" s="120"/>
      <c r="C59" s="121"/>
      <c r="D59" s="122" t="s">
        <v>100</v>
      </c>
      <c r="E59" s="123"/>
      <c r="F59" s="123"/>
      <c r="G59" s="123"/>
      <c r="H59" s="123"/>
      <c r="I59" s="123"/>
      <c r="J59" s="124">
        <f>J134</f>
        <v>0</v>
      </c>
      <c r="K59" s="125"/>
    </row>
    <row r="60" spans="2:11" s="8" customFormat="1" ht="19.9" customHeight="1">
      <c r="B60" s="120"/>
      <c r="C60" s="121"/>
      <c r="D60" s="122" t="s">
        <v>101</v>
      </c>
      <c r="E60" s="123"/>
      <c r="F60" s="123"/>
      <c r="G60" s="123"/>
      <c r="H60" s="123"/>
      <c r="I60" s="123"/>
      <c r="J60" s="124">
        <f>J160</f>
        <v>0</v>
      </c>
      <c r="K60" s="125"/>
    </row>
    <row r="61" spans="2:11" s="8" customFormat="1" ht="19.9" customHeight="1">
      <c r="B61" s="120"/>
      <c r="C61" s="121"/>
      <c r="D61" s="122" t="s">
        <v>102</v>
      </c>
      <c r="E61" s="123"/>
      <c r="F61" s="123"/>
      <c r="G61" s="123"/>
      <c r="H61" s="123"/>
      <c r="I61" s="123"/>
      <c r="J61" s="124">
        <f>J165</f>
        <v>0</v>
      </c>
      <c r="K61" s="125"/>
    </row>
    <row r="62" spans="2:11" s="8" customFormat="1" ht="19.9" customHeight="1">
      <c r="B62" s="120"/>
      <c r="C62" s="121"/>
      <c r="D62" s="122" t="s">
        <v>103</v>
      </c>
      <c r="E62" s="123"/>
      <c r="F62" s="123"/>
      <c r="G62" s="123"/>
      <c r="H62" s="123"/>
      <c r="I62" s="123"/>
      <c r="J62" s="124">
        <f>J183</f>
        <v>0</v>
      </c>
      <c r="K62" s="125"/>
    </row>
    <row r="63" spans="2:11" s="8" customFormat="1" ht="19.9" customHeight="1">
      <c r="B63" s="120"/>
      <c r="C63" s="121"/>
      <c r="D63" s="122" t="s">
        <v>104</v>
      </c>
      <c r="E63" s="123"/>
      <c r="F63" s="123"/>
      <c r="G63" s="123"/>
      <c r="H63" s="123"/>
      <c r="I63" s="123"/>
      <c r="J63" s="124">
        <f>J196</f>
        <v>0</v>
      </c>
      <c r="K63" s="125"/>
    </row>
    <row r="64" spans="2:11" s="7" customFormat="1" ht="24.95" customHeight="1">
      <c r="B64" s="114"/>
      <c r="C64" s="115"/>
      <c r="D64" s="116" t="s">
        <v>105</v>
      </c>
      <c r="E64" s="117"/>
      <c r="F64" s="117"/>
      <c r="G64" s="117"/>
      <c r="H64" s="117"/>
      <c r="I64" s="117"/>
      <c r="J64" s="118">
        <f>J198</f>
        <v>0</v>
      </c>
      <c r="K64" s="119"/>
    </row>
    <row r="65" spans="2:11" s="8" customFormat="1" ht="19.9" customHeight="1">
      <c r="B65" s="120"/>
      <c r="C65" s="121"/>
      <c r="D65" s="122" t="s">
        <v>106</v>
      </c>
      <c r="E65" s="123"/>
      <c r="F65" s="123"/>
      <c r="G65" s="123"/>
      <c r="H65" s="123"/>
      <c r="I65" s="123"/>
      <c r="J65" s="124">
        <f>J199</f>
        <v>0</v>
      </c>
      <c r="K65" s="125"/>
    </row>
    <row r="66" spans="2:11" s="8" customFormat="1" ht="19.9" customHeight="1">
      <c r="B66" s="120"/>
      <c r="C66" s="121"/>
      <c r="D66" s="122" t="s">
        <v>107</v>
      </c>
      <c r="E66" s="123"/>
      <c r="F66" s="123"/>
      <c r="G66" s="123"/>
      <c r="H66" s="123"/>
      <c r="I66" s="123"/>
      <c r="J66" s="124">
        <f>J201</f>
        <v>0</v>
      </c>
      <c r="K66" s="125"/>
    </row>
    <row r="67" spans="2:11" s="8" customFormat="1" ht="19.9" customHeight="1">
      <c r="B67" s="120"/>
      <c r="C67" s="121"/>
      <c r="D67" s="122" t="s">
        <v>108</v>
      </c>
      <c r="E67" s="123"/>
      <c r="F67" s="123"/>
      <c r="G67" s="123"/>
      <c r="H67" s="123"/>
      <c r="I67" s="123"/>
      <c r="J67" s="124">
        <f>J203</f>
        <v>0</v>
      </c>
      <c r="K67" s="125"/>
    </row>
    <row r="68" spans="2:11" s="8" customFormat="1" ht="19.9" customHeight="1">
      <c r="B68" s="120"/>
      <c r="C68" s="121"/>
      <c r="D68" s="122" t="s">
        <v>109</v>
      </c>
      <c r="E68" s="123"/>
      <c r="F68" s="123"/>
      <c r="G68" s="123"/>
      <c r="H68" s="123"/>
      <c r="I68" s="123"/>
      <c r="J68" s="124">
        <f>J205</f>
        <v>0</v>
      </c>
      <c r="K68" s="125"/>
    </row>
    <row r="69" spans="2:11" s="1" customFormat="1" ht="21.75" customHeight="1">
      <c r="B69" s="37"/>
      <c r="C69" s="38"/>
      <c r="D69" s="38"/>
      <c r="E69" s="38"/>
      <c r="F69" s="38"/>
      <c r="G69" s="38"/>
      <c r="H69" s="38"/>
      <c r="I69" s="38"/>
      <c r="J69" s="38"/>
      <c r="K69" s="41"/>
    </row>
    <row r="70" spans="2:11" s="1" customFormat="1" ht="6.95" customHeight="1">
      <c r="B70" s="52"/>
      <c r="C70" s="53"/>
      <c r="D70" s="53"/>
      <c r="E70" s="53"/>
      <c r="F70" s="53"/>
      <c r="G70" s="53"/>
      <c r="H70" s="53"/>
      <c r="I70" s="53"/>
      <c r="J70" s="53"/>
      <c r="K70" s="54"/>
    </row>
    <row r="74" spans="2:12" s="1" customFormat="1" ht="6.95" customHeight="1">
      <c r="B74" s="55"/>
      <c r="C74" s="56"/>
      <c r="D74" s="56"/>
      <c r="E74" s="56"/>
      <c r="F74" s="56"/>
      <c r="G74" s="56"/>
      <c r="H74" s="56"/>
      <c r="I74" s="56"/>
      <c r="J74" s="56"/>
      <c r="K74" s="56"/>
      <c r="L74" s="37"/>
    </row>
    <row r="75" spans="2:12" s="1" customFormat="1" ht="36.95" customHeight="1">
      <c r="B75" s="37"/>
      <c r="C75" s="57" t="s">
        <v>110</v>
      </c>
      <c r="L75" s="37"/>
    </row>
    <row r="76" spans="2:12" s="1" customFormat="1" ht="6.95" customHeight="1">
      <c r="B76" s="37"/>
      <c r="L76" s="37"/>
    </row>
    <row r="77" spans="2:12" s="1" customFormat="1" ht="14.45" customHeight="1">
      <c r="B77" s="37"/>
      <c r="C77" s="59" t="s">
        <v>18</v>
      </c>
      <c r="L77" s="37"/>
    </row>
    <row r="78" spans="2:12" s="1" customFormat="1" ht="22.5" customHeight="1">
      <c r="B78" s="37"/>
      <c r="E78" s="318" t="str">
        <f>E7</f>
        <v>Oprava chodníků - ul. V Podhájí a Karolíny Světlé, Rumburk</v>
      </c>
      <c r="F78" s="319"/>
      <c r="G78" s="319"/>
      <c r="H78" s="319"/>
      <c r="L78" s="37"/>
    </row>
    <row r="79" spans="2:12" s="1" customFormat="1" ht="14.45" customHeight="1">
      <c r="B79" s="37"/>
      <c r="C79" s="59" t="s">
        <v>91</v>
      </c>
      <c r="L79" s="37"/>
    </row>
    <row r="80" spans="2:12" s="1" customFormat="1" ht="23.25" customHeight="1">
      <c r="B80" s="37"/>
      <c r="E80" s="290" t="str">
        <f>E9</f>
        <v>SO 101 - I. etapa</v>
      </c>
      <c r="F80" s="320"/>
      <c r="G80" s="320"/>
      <c r="H80" s="320"/>
      <c r="L80" s="37"/>
    </row>
    <row r="81" spans="2:12" s="1" customFormat="1" ht="6.95" customHeight="1">
      <c r="B81" s="37"/>
      <c r="L81" s="37"/>
    </row>
    <row r="82" spans="2:12" s="1" customFormat="1" ht="18" customHeight="1">
      <c r="B82" s="37"/>
      <c r="C82" s="59" t="s">
        <v>23</v>
      </c>
      <c r="F82" s="126" t="str">
        <f>F12</f>
        <v>Rumburk</v>
      </c>
      <c r="I82" s="59" t="s">
        <v>25</v>
      </c>
      <c r="J82" s="63">
        <f>IF(J12="","",J12)</f>
        <v>42968</v>
      </c>
      <c r="L82" s="37"/>
    </row>
    <row r="83" spans="2:12" s="1" customFormat="1" ht="6.95" customHeight="1">
      <c r="B83" s="37"/>
      <c r="L83" s="37"/>
    </row>
    <row r="84" spans="2:12" s="1" customFormat="1" ht="15">
      <c r="B84" s="37"/>
      <c r="C84" s="59" t="s">
        <v>28</v>
      </c>
      <c r="F84" s="126" t="str">
        <f>E15</f>
        <v>Město Rumburk</v>
      </c>
      <c r="I84" s="59" t="s">
        <v>33</v>
      </c>
      <c r="J84" s="126" t="str">
        <f>E21</f>
        <v>ProProjekt, s.r.o.</v>
      </c>
      <c r="L84" s="37"/>
    </row>
    <row r="85" spans="2:12" s="1" customFormat="1" ht="14.45" customHeight="1">
      <c r="B85" s="37"/>
      <c r="C85" s="59" t="s">
        <v>32</v>
      </c>
      <c r="F85" s="126" t="str">
        <f>IF(E18="","",E18)</f>
        <v>Vyplň údaj</v>
      </c>
      <c r="L85" s="37"/>
    </row>
    <row r="86" spans="2:12" s="1" customFormat="1" ht="10.35" customHeight="1">
      <c r="B86" s="37"/>
      <c r="L86" s="37"/>
    </row>
    <row r="87" spans="2:20" s="9" customFormat="1" ht="29.25" customHeight="1">
      <c r="B87" s="127"/>
      <c r="C87" s="128" t="s">
        <v>111</v>
      </c>
      <c r="D87" s="129" t="s">
        <v>57</v>
      </c>
      <c r="E87" s="129" t="s">
        <v>53</v>
      </c>
      <c r="F87" s="129" t="s">
        <v>112</v>
      </c>
      <c r="G87" s="129" t="s">
        <v>113</v>
      </c>
      <c r="H87" s="129" t="s">
        <v>114</v>
      </c>
      <c r="I87" s="130" t="s">
        <v>115</v>
      </c>
      <c r="J87" s="129" t="s">
        <v>95</v>
      </c>
      <c r="K87" s="131" t="s">
        <v>116</v>
      </c>
      <c r="L87" s="127"/>
      <c r="M87" s="69" t="s">
        <v>117</v>
      </c>
      <c r="N87" s="70" t="s">
        <v>42</v>
      </c>
      <c r="O87" s="70" t="s">
        <v>118</v>
      </c>
      <c r="P87" s="70" t="s">
        <v>119</v>
      </c>
      <c r="Q87" s="70" t="s">
        <v>120</v>
      </c>
      <c r="R87" s="70" t="s">
        <v>121</v>
      </c>
      <c r="S87" s="70" t="s">
        <v>122</v>
      </c>
      <c r="T87" s="71" t="s">
        <v>123</v>
      </c>
    </row>
    <row r="88" spans="2:63" s="1" customFormat="1" ht="29.25" customHeight="1">
      <c r="B88" s="37"/>
      <c r="C88" s="73" t="s">
        <v>96</v>
      </c>
      <c r="J88" s="132">
        <f>BK88</f>
        <v>0</v>
      </c>
      <c r="L88" s="37"/>
      <c r="M88" s="72"/>
      <c r="N88" s="64"/>
      <c r="O88" s="64"/>
      <c r="P88" s="133">
        <f>P89+P198</f>
        <v>734.945963</v>
      </c>
      <c r="Q88" s="64"/>
      <c r="R88" s="133">
        <f>R89+R198</f>
        <v>179.837491</v>
      </c>
      <c r="S88" s="64"/>
      <c r="T88" s="134">
        <f>T89+T198</f>
        <v>240.43300000000002</v>
      </c>
      <c r="AT88" s="23" t="s">
        <v>71</v>
      </c>
      <c r="AU88" s="23" t="s">
        <v>97</v>
      </c>
      <c r="BK88" s="135">
        <f>BK89+BK198</f>
        <v>0</v>
      </c>
    </row>
    <row r="89" spans="2:63" s="10" customFormat="1" ht="37.35" customHeight="1">
      <c r="B89" s="136"/>
      <c r="D89" s="137" t="s">
        <v>71</v>
      </c>
      <c r="E89" s="138" t="s">
        <v>124</v>
      </c>
      <c r="F89" s="138" t="s">
        <v>125</v>
      </c>
      <c r="J89" s="139">
        <f>BK89</f>
        <v>0</v>
      </c>
      <c r="L89" s="136"/>
      <c r="M89" s="140"/>
      <c r="N89" s="141"/>
      <c r="O89" s="141"/>
      <c r="P89" s="142">
        <f>P90+P134+P160+P165+P183+P196</f>
        <v>734.945963</v>
      </c>
      <c r="Q89" s="141"/>
      <c r="R89" s="142">
        <f>R90+R134+R160+R165+R183+R196</f>
        <v>179.837491</v>
      </c>
      <c r="S89" s="141"/>
      <c r="T89" s="143">
        <f>T90+T134+T160+T165+T183+T196</f>
        <v>240.43300000000002</v>
      </c>
      <c r="AR89" s="137" t="s">
        <v>11</v>
      </c>
      <c r="AT89" s="144" t="s">
        <v>71</v>
      </c>
      <c r="AU89" s="144" t="s">
        <v>72</v>
      </c>
      <c r="AY89" s="137" t="s">
        <v>126</v>
      </c>
      <c r="BK89" s="145">
        <f>BK90+BK134+BK160+BK165+BK183+BK196</f>
        <v>0</v>
      </c>
    </row>
    <row r="90" spans="2:63" s="10" customFormat="1" ht="19.9" customHeight="1">
      <c r="B90" s="136"/>
      <c r="D90" s="146" t="s">
        <v>71</v>
      </c>
      <c r="E90" s="147" t="s">
        <v>11</v>
      </c>
      <c r="F90" s="147" t="s">
        <v>127</v>
      </c>
      <c r="J90" s="148">
        <f>BK90</f>
        <v>0</v>
      </c>
      <c r="L90" s="136"/>
      <c r="M90" s="140"/>
      <c r="N90" s="141"/>
      <c r="O90" s="141"/>
      <c r="P90" s="142">
        <f>SUM(P91:P133)</f>
        <v>251.59170999999998</v>
      </c>
      <c r="Q90" s="141"/>
      <c r="R90" s="142">
        <f>SUM(R91:R133)</f>
        <v>9.636503</v>
      </c>
      <c r="S90" s="141"/>
      <c r="T90" s="143">
        <f>SUM(T91:T133)</f>
        <v>240.43300000000002</v>
      </c>
      <c r="AR90" s="137" t="s">
        <v>11</v>
      </c>
      <c r="AT90" s="144" t="s">
        <v>71</v>
      </c>
      <c r="AU90" s="144" t="s">
        <v>11</v>
      </c>
      <c r="AY90" s="137" t="s">
        <v>126</v>
      </c>
      <c r="BK90" s="145">
        <f>SUM(BK91:BK133)</f>
        <v>0</v>
      </c>
    </row>
    <row r="91" spans="2:65" s="1" customFormat="1" ht="44.25" customHeight="1">
      <c r="B91" s="149"/>
      <c r="C91" s="150" t="s">
        <v>11</v>
      </c>
      <c r="D91" s="150" t="s">
        <v>128</v>
      </c>
      <c r="E91" s="151" t="s">
        <v>129</v>
      </c>
      <c r="F91" s="152" t="s">
        <v>130</v>
      </c>
      <c r="G91" s="153" t="s">
        <v>131</v>
      </c>
      <c r="H91" s="154">
        <v>5</v>
      </c>
      <c r="I91" s="281"/>
      <c r="J91" s="155">
        <f>ROUND(I91*H91,0)</f>
        <v>0</v>
      </c>
      <c r="K91" s="152" t="s">
        <v>132</v>
      </c>
      <c r="L91" s="37"/>
      <c r="M91" s="156" t="s">
        <v>5</v>
      </c>
      <c r="N91" s="157" t="s">
        <v>43</v>
      </c>
      <c r="O91" s="158">
        <v>0.23</v>
      </c>
      <c r="P91" s="158">
        <f>O91*H91</f>
        <v>1.1500000000000001</v>
      </c>
      <c r="Q91" s="158">
        <v>0</v>
      </c>
      <c r="R91" s="158">
        <f>Q91*H91</f>
        <v>0</v>
      </c>
      <c r="S91" s="158">
        <v>0.26</v>
      </c>
      <c r="T91" s="159">
        <f>S91*H91</f>
        <v>1.3</v>
      </c>
      <c r="AR91" s="23" t="s">
        <v>133</v>
      </c>
      <c r="AT91" s="23" t="s">
        <v>128</v>
      </c>
      <c r="AU91" s="23" t="s">
        <v>81</v>
      </c>
      <c r="AY91" s="23" t="s">
        <v>126</v>
      </c>
      <c r="BE91" s="160">
        <f>IF(N91="základní",J91,0)</f>
        <v>0</v>
      </c>
      <c r="BF91" s="160">
        <f>IF(N91="snížená",J91,0)</f>
        <v>0</v>
      </c>
      <c r="BG91" s="160">
        <f>IF(N91="zákl. přenesená",J91,0)</f>
        <v>0</v>
      </c>
      <c r="BH91" s="160">
        <f>IF(N91="sníž. přenesená",J91,0)</f>
        <v>0</v>
      </c>
      <c r="BI91" s="160">
        <f>IF(N91="nulová",J91,0)</f>
        <v>0</v>
      </c>
      <c r="BJ91" s="23" t="s">
        <v>11</v>
      </c>
      <c r="BK91" s="160">
        <f>ROUND(I91*H91,0)</f>
        <v>0</v>
      </c>
      <c r="BL91" s="23" t="s">
        <v>133</v>
      </c>
      <c r="BM91" s="23" t="s">
        <v>134</v>
      </c>
    </row>
    <row r="92" spans="2:47" s="1" customFormat="1" ht="189">
      <c r="B92" s="37"/>
      <c r="D92" s="161" t="s">
        <v>135</v>
      </c>
      <c r="F92" s="162" t="s">
        <v>136</v>
      </c>
      <c r="L92" s="37"/>
      <c r="M92" s="163"/>
      <c r="N92" s="38"/>
      <c r="O92" s="38"/>
      <c r="P92" s="38"/>
      <c r="Q92" s="38"/>
      <c r="R92" s="38"/>
      <c r="S92" s="38"/>
      <c r="T92" s="66"/>
      <c r="AT92" s="23" t="s">
        <v>135</v>
      </c>
      <c r="AU92" s="23" t="s">
        <v>81</v>
      </c>
    </row>
    <row r="93" spans="2:51" s="11" customFormat="1" ht="13.5">
      <c r="B93" s="164"/>
      <c r="D93" s="165" t="s">
        <v>137</v>
      </c>
      <c r="E93" s="166" t="s">
        <v>5</v>
      </c>
      <c r="F93" s="167" t="s">
        <v>138</v>
      </c>
      <c r="H93" s="168">
        <v>5</v>
      </c>
      <c r="L93" s="164"/>
      <c r="M93" s="169"/>
      <c r="N93" s="170"/>
      <c r="O93" s="170"/>
      <c r="P93" s="170"/>
      <c r="Q93" s="170"/>
      <c r="R93" s="170"/>
      <c r="S93" s="170"/>
      <c r="T93" s="171"/>
      <c r="AT93" s="172" t="s">
        <v>137</v>
      </c>
      <c r="AU93" s="172" t="s">
        <v>81</v>
      </c>
      <c r="AV93" s="11" t="s">
        <v>81</v>
      </c>
      <c r="AW93" s="11" t="s">
        <v>34</v>
      </c>
      <c r="AX93" s="11" t="s">
        <v>11</v>
      </c>
      <c r="AY93" s="172" t="s">
        <v>126</v>
      </c>
    </row>
    <row r="94" spans="2:65" s="1" customFormat="1" ht="44.25" customHeight="1">
      <c r="B94" s="149"/>
      <c r="C94" s="150" t="s">
        <v>81</v>
      </c>
      <c r="D94" s="150" t="s">
        <v>128</v>
      </c>
      <c r="E94" s="151" t="s">
        <v>139</v>
      </c>
      <c r="F94" s="152" t="s">
        <v>140</v>
      </c>
      <c r="G94" s="153" t="s">
        <v>131</v>
      </c>
      <c r="H94" s="154">
        <v>395</v>
      </c>
      <c r="I94" s="281"/>
      <c r="J94" s="155">
        <f>ROUND(I94*H94,0)</f>
        <v>0</v>
      </c>
      <c r="K94" s="152" t="s">
        <v>132</v>
      </c>
      <c r="L94" s="37"/>
      <c r="M94" s="156" t="s">
        <v>5</v>
      </c>
      <c r="N94" s="157" t="s">
        <v>43</v>
      </c>
      <c r="O94" s="158">
        <v>0.194</v>
      </c>
      <c r="P94" s="158">
        <f>O94*H94</f>
        <v>76.63</v>
      </c>
      <c r="Q94" s="158">
        <v>0</v>
      </c>
      <c r="R94" s="158">
        <f>Q94*H94</f>
        <v>0</v>
      </c>
      <c r="S94" s="158">
        <v>0.325</v>
      </c>
      <c r="T94" s="159">
        <f>S94*H94</f>
        <v>128.375</v>
      </c>
      <c r="AR94" s="23" t="s">
        <v>133</v>
      </c>
      <c r="AT94" s="23" t="s">
        <v>128</v>
      </c>
      <c r="AU94" s="23" t="s">
        <v>81</v>
      </c>
      <c r="AY94" s="23" t="s">
        <v>126</v>
      </c>
      <c r="BE94" s="160">
        <f>IF(N94="základní",J94,0)</f>
        <v>0</v>
      </c>
      <c r="BF94" s="160">
        <f>IF(N94="snížená",J94,0)</f>
        <v>0</v>
      </c>
      <c r="BG94" s="160">
        <f>IF(N94="zákl. přenesená",J94,0)</f>
        <v>0</v>
      </c>
      <c r="BH94" s="160">
        <f>IF(N94="sníž. přenesená",J94,0)</f>
        <v>0</v>
      </c>
      <c r="BI94" s="160">
        <f>IF(N94="nulová",J94,0)</f>
        <v>0</v>
      </c>
      <c r="BJ94" s="23" t="s">
        <v>11</v>
      </c>
      <c r="BK94" s="160">
        <f>ROUND(I94*H94,0)</f>
        <v>0</v>
      </c>
      <c r="BL94" s="23" t="s">
        <v>133</v>
      </c>
      <c r="BM94" s="23" t="s">
        <v>141</v>
      </c>
    </row>
    <row r="95" spans="2:47" s="1" customFormat="1" ht="256.5">
      <c r="B95" s="37"/>
      <c r="D95" s="161" t="s">
        <v>135</v>
      </c>
      <c r="F95" s="162" t="s">
        <v>142</v>
      </c>
      <c r="L95" s="37"/>
      <c r="M95" s="163"/>
      <c r="N95" s="38"/>
      <c r="O95" s="38"/>
      <c r="P95" s="38"/>
      <c r="Q95" s="38"/>
      <c r="R95" s="38"/>
      <c r="S95" s="38"/>
      <c r="T95" s="66"/>
      <c r="AT95" s="23" t="s">
        <v>135</v>
      </c>
      <c r="AU95" s="23" t="s">
        <v>81</v>
      </c>
    </row>
    <row r="96" spans="2:51" s="11" customFormat="1" ht="13.5">
      <c r="B96" s="164"/>
      <c r="D96" s="165" t="s">
        <v>137</v>
      </c>
      <c r="E96" s="166" t="s">
        <v>5</v>
      </c>
      <c r="F96" s="167" t="s">
        <v>143</v>
      </c>
      <c r="H96" s="168">
        <v>395</v>
      </c>
      <c r="L96" s="164"/>
      <c r="M96" s="169"/>
      <c r="N96" s="170"/>
      <c r="O96" s="170"/>
      <c r="P96" s="170"/>
      <c r="Q96" s="170"/>
      <c r="R96" s="170"/>
      <c r="S96" s="170"/>
      <c r="T96" s="171"/>
      <c r="AT96" s="172" t="s">
        <v>137</v>
      </c>
      <c r="AU96" s="172" t="s">
        <v>81</v>
      </c>
      <c r="AV96" s="11" t="s">
        <v>81</v>
      </c>
      <c r="AW96" s="11" t="s">
        <v>34</v>
      </c>
      <c r="AX96" s="11" t="s">
        <v>11</v>
      </c>
      <c r="AY96" s="172" t="s">
        <v>126</v>
      </c>
    </row>
    <row r="97" spans="2:65" s="1" customFormat="1" ht="44.25" customHeight="1">
      <c r="B97" s="149"/>
      <c r="C97" s="150" t="s">
        <v>144</v>
      </c>
      <c r="D97" s="150" t="s">
        <v>128</v>
      </c>
      <c r="E97" s="151" t="s">
        <v>145</v>
      </c>
      <c r="F97" s="152" t="s">
        <v>146</v>
      </c>
      <c r="G97" s="153" t="s">
        <v>131</v>
      </c>
      <c r="H97" s="154">
        <v>395</v>
      </c>
      <c r="I97" s="281"/>
      <c r="J97" s="155">
        <f>ROUND(I97*H97,0)</f>
        <v>0</v>
      </c>
      <c r="K97" s="152" t="s">
        <v>132</v>
      </c>
      <c r="L97" s="37"/>
      <c r="M97" s="156" t="s">
        <v>5</v>
      </c>
      <c r="N97" s="157" t="s">
        <v>43</v>
      </c>
      <c r="O97" s="158">
        <v>0.057</v>
      </c>
      <c r="P97" s="158">
        <f>O97*H97</f>
        <v>22.515</v>
      </c>
      <c r="Q97" s="158">
        <v>0</v>
      </c>
      <c r="R97" s="158">
        <f>Q97*H97</f>
        <v>0</v>
      </c>
      <c r="S97" s="158">
        <v>0.098</v>
      </c>
      <c r="T97" s="159">
        <f>S97*H97</f>
        <v>38.71</v>
      </c>
      <c r="AR97" s="23" t="s">
        <v>133</v>
      </c>
      <c r="AT97" s="23" t="s">
        <v>128</v>
      </c>
      <c r="AU97" s="23" t="s">
        <v>81</v>
      </c>
      <c r="AY97" s="23" t="s">
        <v>126</v>
      </c>
      <c r="BE97" s="160">
        <f>IF(N97="základní",J97,0)</f>
        <v>0</v>
      </c>
      <c r="BF97" s="160">
        <f>IF(N97="snížená",J97,0)</f>
        <v>0</v>
      </c>
      <c r="BG97" s="160">
        <f>IF(N97="zákl. přenesená",J97,0)</f>
        <v>0</v>
      </c>
      <c r="BH97" s="160">
        <f>IF(N97="sníž. přenesená",J97,0)</f>
        <v>0</v>
      </c>
      <c r="BI97" s="160">
        <f>IF(N97="nulová",J97,0)</f>
        <v>0</v>
      </c>
      <c r="BJ97" s="23" t="s">
        <v>11</v>
      </c>
      <c r="BK97" s="160">
        <f>ROUND(I97*H97,0)</f>
        <v>0</v>
      </c>
      <c r="BL97" s="23" t="s">
        <v>133</v>
      </c>
      <c r="BM97" s="23" t="s">
        <v>147</v>
      </c>
    </row>
    <row r="98" spans="2:47" s="1" customFormat="1" ht="256.5">
      <c r="B98" s="37"/>
      <c r="D98" s="161" t="s">
        <v>135</v>
      </c>
      <c r="F98" s="162" t="s">
        <v>142</v>
      </c>
      <c r="L98" s="37"/>
      <c r="M98" s="163"/>
      <c r="N98" s="38"/>
      <c r="O98" s="38"/>
      <c r="P98" s="38"/>
      <c r="Q98" s="38"/>
      <c r="R98" s="38"/>
      <c r="S98" s="38"/>
      <c r="T98" s="66"/>
      <c r="AT98" s="23" t="s">
        <v>135</v>
      </c>
      <c r="AU98" s="23" t="s">
        <v>81</v>
      </c>
    </row>
    <row r="99" spans="2:51" s="11" customFormat="1" ht="13.5">
      <c r="B99" s="164"/>
      <c r="D99" s="165" t="s">
        <v>137</v>
      </c>
      <c r="E99" s="166" t="s">
        <v>5</v>
      </c>
      <c r="F99" s="167" t="s">
        <v>143</v>
      </c>
      <c r="H99" s="168">
        <v>395</v>
      </c>
      <c r="L99" s="164"/>
      <c r="M99" s="169"/>
      <c r="N99" s="170"/>
      <c r="O99" s="170"/>
      <c r="P99" s="170"/>
      <c r="Q99" s="170"/>
      <c r="R99" s="170"/>
      <c r="S99" s="170"/>
      <c r="T99" s="171"/>
      <c r="AT99" s="172" t="s">
        <v>137</v>
      </c>
      <c r="AU99" s="172" t="s">
        <v>81</v>
      </c>
      <c r="AV99" s="11" t="s">
        <v>81</v>
      </c>
      <c r="AW99" s="11" t="s">
        <v>34</v>
      </c>
      <c r="AX99" s="11" t="s">
        <v>11</v>
      </c>
      <c r="AY99" s="172" t="s">
        <v>126</v>
      </c>
    </row>
    <row r="100" spans="2:65" s="1" customFormat="1" ht="31.5" customHeight="1">
      <c r="B100" s="149"/>
      <c r="C100" s="150" t="s">
        <v>133</v>
      </c>
      <c r="D100" s="150" t="s">
        <v>128</v>
      </c>
      <c r="E100" s="151" t="s">
        <v>148</v>
      </c>
      <c r="F100" s="152" t="s">
        <v>149</v>
      </c>
      <c r="G100" s="153" t="s">
        <v>150</v>
      </c>
      <c r="H100" s="154">
        <v>6.6</v>
      </c>
      <c r="I100" s="281"/>
      <c r="J100" s="155">
        <f>ROUND(I100*H100,0)</f>
        <v>0</v>
      </c>
      <c r="K100" s="152" t="s">
        <v>132</v>
      </c>
      <c r="L100" s="37"/>
      <c r="M100" s="156" t="s">
        <v>5</v>
      </c>
      <c r="N100" s="157" t="s">
        <v>43</v>
      </c>
      <c r="O100" s="158">
        <v>0.227</v>
      </c>
      <c r="P100" s="158">
        <f>O100*H100</f>
        <v>1.4982</v>
      </c>
      <c r="Q100" s="158">
        <v>0</v>
      </c>
      <c r="R100" s="158">
        <f>Q100*H100</f>
        <v>0</v>
      </c>
      <c r="S100" s="158">
        <v>0.23</v>
      </c>
      <c r="T100" s="159">
        <f>S100*H100</f>
        <v>1.518</v>
      </c>
      <c r="AR100" s="23" t="s">
        <v>133</v>
      </c>
      <c r="AT100" s="23" t="s">
        <v>128</v>
      </c>
      <c r="AU100" s="23" t="s">
        <v>81</v>
      </c>
      <c r="AY100" s="23" t="s">
        <v>126</v>
      </c>
      <c r="BE100" s="160">
        <f>IF(N100="základní",J100,0)</f>
        <v>0</v>
      </c>
      <c r="BF100" s="160">
        <f>IF(N100="snížená",J100,0)</f>
        <v>0</v>
      </c>
      <c r="BG100" s="160">
        <f>IF(N100="zákl. přenesená",J100,0)</f>
        <v>0</v>
      </c>
      <c r="BH100" s="160">
        <f>IF(N100="sníž. přenesená",J100,0)</f>
        <v>0</v>
      </c>
      <c r="BI100" s="160">
        <f>IF(N100="nulová",J100,0)</f>
        <v>0</v>
      </c>
      <c r="BJ100" s="23" t="s">
        <v>11</v>
      </c>
      <c r="BK100" s="160">
        <f>ROUND(I100*H100,0)</f>
        <v>0</v>
      </c>
      <c r="BL100" s="23" t="s">
        <v>133</v>
      </c>
      <c r="BM100" s="23" t="s">
        <v>151</v>
      </c>
    </row>
    <row r="101" spans="2:47" s="1" customFormat="1" ht="148.5">
      <c r="B101" s="37"/>
      <c r="D101" s="161" t="s">
        <v>135</v>
      </c>
      <c r="F101" s="162" t="s">
        <v>152</v>
      </c>
      <c r="L101" s="37"/>
      <c r="M101" s="163"/>
      <c r="N101" s="38"/>
      <c r="O101" s="38"/>
      <c r="P101" s="38"/>
      <c r="Q101" s="38"/>
      <c r="R101" s="38"/>
      <c r="S101" s="38"/>
      <c r="T101" s="66"/>
      <c r="AT101" s="23" t="s">
        <v>135</v>
      </c>
      <c r="AU101" s="23" t="s">
        <v>81</v>
      </c>
    </row>
    <row r="102" spans="2:51" s="11" customFormat="1" ht="13.5">
      <c r="B102" s="164"/>
      <c r="D102" s="165" t="s">
        <v>137</v>
      </c>
      <c r="E102" s="166" t="s">
        <v>5</v>
      </c>
      <c r="F102" s="167" t="s">
        <v>153</v>
      </c>
      <c r="H102" s="168">
        <v>6.6</v>
      </c>
      <c r="L102" s="164"/>
      <c r="M102" s="169"/>
      <c r="N102" s="170"/>
      <c r="O102" s="170"/>
      <c r="P102" s="170"/>
      <c r="Q102" s="170"/>
      <c r="R102" s="170"/>
      <c r="S102" s="170"/>
      <c r="T102" s="171"/>
      <c r="AT102" s="172" t="s">
        <v>137</v>
      </c>
      <c r="AU102" s="172" t="s">
        <v>81</v>
      </c>
      <c r="AV102" s="11" t="s">
        <v>81</v>
      </c>
      <c r="AW102" s="11" t="s">
        <v>34</v>
      </c>
      <c r="AX102" s="11" t="s">
        <v>11</v>
      </c>
      <c r="AY102" s="172" t="s">
        <v>126</v>
      </c>
    </row>
    <row r="103" spans="2:65" s="1" customFormat="1" ht="31.5" customHeight="1">
      <c r="B103" s="149"/>
      <c r="C103" s="150" t="s">
        <v>154</v>
      </c>
      <c r="D103" s="150" t="s">
        <v>128</v>
      </c>
      <c r="E103" s="151" t="s">
        <v>155</v>
      </c>
      <c r="F103" s="152" t="s">
        <v>156</v>
      </c>
      <c r="G103" s="153" t="s">
        <v>150</v>
      </c>
      <c r="H103" s="154">
        <v>211</v>
      </c>
      <c r="I103" s="281"/>
      <c r="J103" s="155">
        <f>ROUND(I103*H103,0)</f>
        <v>0</v>
      </c>
      <c r="K103" s="152" t="s">
        <v>132</v>
      </c>
      <c r="L103" s="37"/>
      <c r="M103" s="156" t="s">
        <v>5</v>
      </c>
      <c r="N103" s="157" t="s">
        <v>43</v>
      </c>
      <c r="O103" s="158">
        <v>0.272</v>
      </c>
      <c r="P103" s="158">
        <f>O103*H103</f>
        <v>57.392</v>
      </c>
      <c r="Q103" s="158">
        <v>0</v>
      </c>
      <c r="R103" s="158">
        <f>Q103*H103</f>
        <v>0</v>
      </c>
      <c r="S103" s="158">
        <v>0.29</v>
      </c>
      <c r="T103" s="159">
        <f>S103*H103</f>
        <v>61.19</v>
      </c>
      <c r="AR103" s="23" t="s">
        <v>133</v>
      </c>
      <c r="AT103" s="23" t="s">
        <v>128</v>
      </c>
      <c r="AU103" s="23" t="s">
        <v>81</v>
      </c>
      <c r="AY103" s="23" t="s">
        <v>126</v>
      </c>
      <c r="BE103" s="160">
        <f>IF(N103="základní",J103,0)</f>
        <v>0</v>
      </c>
      <c r="BF103" s="160">
        <f>IF(N103="snížená",J103,0)</f>
        <v>0</v>
      </c>
      <c r="BG103" s="160">
        <f>IF(N103="zákl. přenesená",J103,0)</f>
        <v>0</v>
      </c>
      <c r="BH103" s="160">
        <f>IF(N103="sníž. přenesená",J103,0)</f>
        <v>0</v>
      </c>
      <c r="BI103" s="160">
        <f>IF(N103="nulová",J103,0)</f>
        <v>0</v>
      </c>
      <c r="BJ103" s="23" t="s">
        <v>11</v>
      </c>
      <c r="BK103" s="160">
        <f>ROUND(I103*H103,0)</f>
        <v>0</v>
      </c>
      <c r="BL103" s="23" t="s">
        <v>133</v>
      </c>
      <c r="BM103" s="23" t="s">
        <v>157</v>
      </c>
    </row>
    <row r="104" spans="2:47" s="1" customFormat="1" ht="148.5">
      <c r="B104" s="37"/>
      <c r="D104" s="161" t="s">
        <v>135</v>
      </c>
      <c r="F104" s="162" t="s">
        <v>152</v>
      </c>
      <c r="L104" s="37"/>
      <c r="M104" s="163"/>
      <c r="N104" s="38"/>
      <c r="O104" s="38"/>
      <c r="P104" s="38"/>
      <c r="Q104" s="38"/>
      <c r="R104" s="38"/>
      <c r="S104" s="38"/>
      <c r="T104" s="66"/>
      <c r="AT104" s="23" t="s">
        <v>135</v>
      </c>
      <c r="AU104" s="23" t="s">
        <v>81</v>
      </c>
    </row>
    <row r="105" spans="2:51" s="11" customFormat="1" ht="13.5">
      <c r="B105" s="164"/>
      <c r="D105" s="165" t="s">
        <v>137</v>
      </c>
      <c r="E105" s="166" t="s">
        <v>5</v>
      </c>
      <c r="F105" s="167" t="s">
        <v>158</v>
      </c>
      <c r="H105" s="168">
        <v>211</v>
      </c>
      <c r="L105" s="164"/>
      <c r="M105" s="169"/>
      <c r="N105" s="170"/>
      <c r="O105" s="170"/>
      <c r="P105" s="170"/>
      <c r="Q105" s="170"/>
      <c r="R105" s="170"/>
      <c r="S105" s="170"/>
      <c r="T105" s="171"/>
      <c r="AT105" s="172" t="s">
        <v>137</v>
      </c>
      <c r="AU105" s="172" t="s">
        <v>81</v>
      </c>
      <c r="AV105" s="11" t="s">
        <v>81</v>
      </c>
      <c r="AW105" s="11" t="s">
        <v>34</v>
      </c>
      <c r="AX105" s="11" t="s">
        <v>11</v>
      </c>
      <c r="AY105" s="172" t="s">
        <v>126</v>
      </c>
    </row>
    <row r="106" spans="2:65" s="1" customFormat="1" ht="31.5" customHeight="1">
      <c r="B106" s="149"/>
      <c r="C106" s="150" t="s">
        <v>159</v>
      </c>
      <c r="D106" s="150" t="s">
        <v>128</v>
      </c>
      <c r="E106" s="151" t="s">
        <v>160</v>
      </c>
      <c r="F106" s="152" t="s">
        <v>161</v>
      </c>
      <c r="G106" s="153" t="s">
        <v>150</v>
      </c>
      <c r="H106" s="154">
        <v>233.5</v>
      </c>
      <c r="I106" s="281"/>
      <c r="J106" s="155">
        <f>ROUND(I106*H106,0)</f>
        <v>0</v>
      </c>
      <c r="K106" s="152" t="s">
        <v>132</v>
      </c>
      <c r="L106" s="37"/>
      <c r="M106" s="156" t="s">
        <v>5</v>
      </c>
      <c r="N106" s="157" t="s">
        <v>43</v>
      </c>
      <c r="O106" s="158">
        <v>0.095</v>
      </c>
      <c r="P106" s="158">
        <f>O106*H106</f>
        <v>22.1825</v>
      </c>
      <c r="Q106" s="158">
        <v>0</v>
      </c>
      <c r="R106" s="158">
        <f>Q106*H106</f>
        <v>0</v>
      </c>
      <c r="S106" s="158">
        <v>0.04</v>
      </c>
      <c r="T106" s="159">
        <f>S106*H106</f>
        <v>9.34</v>
      </c>
      <c r="AR106" s="23" t="s">
        <v>133</v>
      </c>
      <c r="AT106" s="23" t="s">
        <v>128</v>
      </c>
      <c r="AU106" s="23" t="s">
        <v>81</v>
      </c>
      <c r="AY106" s="23" t="s">
        <v>126</v>
      </c>
      <c r="BE106" s="160">
        <f>IF(N106="základní",J106,0)</f>
        <v>0</v>
      </c>
      <c r="BF106" s="160">
        <f>IF(N106="snížená",J106,0)</f>
        <v>0</v>
      </c>
      <c r="BG106" s="160">
        <f>IF(N106="zákl. přenesená",J106,0)</f>
        <v>0</v>
      </c>
      <c r="BH106" s="160">
        <f>IF(N106="sníž. přenesená",J106,0)</f>
        <v>0</v>
      </c>
      <c r="BI106" s="160">
        <f>IF(N106="nulová",J106,0)</f>
        <v>0</v>
      </c>
      <c r="BJ106" s="23" t="s">
        <v>11</v>
      </c>
      <c r="BK106" s="160">
        <f>ROUND(I106*H106,0)</f>
        <v>0</v>
      </c>
      <c r="BL106" s="23" t="s">
        <v>133</v>
      </c>
      <c r="BM106" s="23" t="s">
        <v>162</v>
      </c>
    </row>
    <row r="107" spans="2:47" s="1" customFormat="1" ht="148.5">
      <c r="B107" s="37"/>
      <c r="D107" s="161" t="s">
        <v>135</v>
      </c>
      <c r="F107" s="162" t="s">
        <v>152</v>
      </c>
      <c r="L107" s="37"/>
      <c r="M107" s="163"/>
      <c r="N107" s="38"/>
      <c r="O107" s="38"/>
      <c r="P107" s="38"/>
      <c r="Q107" s="38"/>
      <c r="R107" s="38"/>
      <c r="S107" s="38"/>
      <c r="T107" s="66"/>
      <c r="AT107" s="23" t="s">
        <v>135</v>
      </c>
      <c r="AU107" s="23" t="s">
        <v>81</v>
      </c>
    </row>
    <row r="108" spans="2:51" s="11" customFormat="1" ht="13.5">
      <c r="B108" s="164"/>
      <c r="D108" s="165" t="s">
        <v>137</v>
      </c>
      <c r="E108" s="166" t="s">
        <v>5</v>
      </c>
      <c r="F108" s="167" t="s">
        <v>163</v>
      </c>
      <c r="H108" s="168">
        <v>233.5</v>
      </c>
      <c r="L108" s="164"/>
      <c r="M108" s="169"/>
      <c r="N108" s="170"/>
      <c r="O108" s="170"/>
      <c r="P108" s="170"/>
      <c r="Q108" s="170"/>
      <c r="R108" s="170"/>
      <c r="S108" s="170"/>
      <c r="T108" s="171"/>
      <c r="AT108" s="172" t="s">
        <v>137</v>
      </c>
      <c r="AU108" s="172" t="s">
        <v>81</v>
      </c>
      <c r="AV108" s="11" t="s">
        <v>81</v>
      </c>
      <c r="AW108" s="11" t="s">
        <v>34</v>
      </c>
      <c r="AX108" s="11" t="s">
        <v>11</v>
      </c>
      <c r="AY108" s="172" t="s">
        <v>126</v>
      </c>
    </row>
    <row r="109" spans="2:65" s="1" customFormat="1" ht="31.5" customHeight="1">
      <c r="B109" s="149"/>
      <c r="C109" s="150" t="s">
        <v>164</v>
      </c>
      <c r="D109" s="150" t="s">
        <v>128</v>
      </c>
      <c r="E109" s="151" t="s">
        <v>165</v>
      </c>
      <c r="F109" s="152" t="s">
        <v>166</v>
      </c>
      <c r="G109" s="153" t="s">
        <v>167</v>
      </c>
      <c r="H109" s="154">
        <v>9.495</v>
      </c>
      <c r="I109" s="281"/>
      <c r="J109" s="155">
        <f>ROUND(I109*H109,0)</f>
        <v>0</v>
      </c>
      <c r="K109" s="152" t="s">
        <v>132</v>
      </c>
      <c r="L109" s="37"/>
      <c r="M109" s="156" t="s">
        <v>5</v>
      </c>
      <c r="N109" s="157" t="s">
        <v>43</v>
      </c>
      <c r="O109" s="158">
        <v>1.548</v>
      </c>
      <c r="P109" s="158">
        <f>O109*H109</f>
        <v>14.69826</v>
      </c>
      <c r="Q109" s="158">
        <v>0</v>
      </c>
      <c r="R109" s="158">
        <f>Q109*H109</f>
        <v>0</v>
      </c>
      <c r="S109" s="158">
        <v>0</v>
      </c>
      <c r="T109" s="159">
        <f>S109*H109</f>
        <v>0</v>
      </c>
      <c r="AR109" s="23" t="s">
        <v>133</v>
      </c>
      <c r="AT109" s="23" t="s">
        <v>128</v>
      </c>
      <c r="AU109" s="23" t="s">
        <v>81</v>
      </c>
      <c r="AY109" s="23" t="s">
        <v>126</v>
      </c>
      <c r="BE109" s="160">
        <f>IF(N109="základní",J109,0)</f>
        <v>0</v>
      </c>
      <c r="BF109" s="160">
        <f>IF(N109="snížená",J109,0)</f>
        <v>0</v>
      </c>
      <c r="BG109" s="160">
        <f>IF(N109="zákl. přenesená",J109,0)</f>
        <v>0</v>
      </c>
      <c r="BH109" s="160">
        <f>IF(N109="sníž. přenesená",J109,0)</f>
        <v>0</v>
      </c>
      <c r="BI109" s="160">
        <f>IF(N109="nulová",J109,0)</f>
        <v>0</v>
      </c>
      <c r="BJ109" s="23" t="s">
        <v>11</v>
      </c>
      <c r="BK109" s="160">
        <f>ROUND(I109*H109,0)</f>
        <v>0</v>
      </c>
      <c r="BL109" s="23" t="s">
        <v>133</v>
      </c>
      <c r="BM109" s="23" t="s">
        <v>168</v>
      </c>
    </row>
    <row r="110" spans="2:47" s="1" customFormat="1" ht="378">
      <c r="B110" s="37"/>
      <c r="D110" s="161" t="s">
        <v>135</v>
      </c>
      <c r="F110" s="162" t="s">
        <v>169</v>
      </c>
      <c r="L110" s="37"/>
      <c r="M110" s="163"/>
      <c r="N110" s="38"/>
      <c r="O110" s="38"/>
      <c r="P110" s="38"/>
      <c r="Q110" s="38"/>
      <c r="R110" s="38"/>
      <c r="S110" s="38"/>
      <c r="T110" s="66"/>
      <c r="AT110" s="23" t="s">
        <v>135</v>
      </c>
      <c r="AU110" s="23" t="s">
        <v>81</v>
      </c>
    </row>
    <row r="111" spans="2:51" s="11" customFormat="1" ht="13.5">
      <c r="B111" s="164"/>
      <c r="D111" s="165" t="s">
        <v>137</v>
      </c>
      <c r="E111" s="166" t="s">
        <v>5</v>
      </c>
      <c r="F111" s="167" t="s">
        <v>170</v>
      </c>
      <c r="H111" s="168">
        <v>9.495</v>
      </c>
      <c r="L111" s="164"/>
      <c r="M111" s="169"/>
      <c r="N111" s="170"/>
      <c r="O111" s="170"/>
      <c r="P111" s="170"/>
      <c r="Q111" s="170"/>
      <c r="R111" s="170"/>
      <c r="S111" s="170"/>
      <c r="T111" s="171"/>
      <c r="AT111" s="172" t="s">
        <v>137</v>
      </c>
      <c r="AU111" s="172" t="s">
        <v>81</v>
      </c>
      <c r="AV111" s="11" t="s">
        <v>81</v>
      </c>
      <c r="AW111" s="11" t="s">
        <v>34</v>
      </c>
      <c r="AX111" s="11" t="s">
        <v>11</v>
      </c>
      <c r="AY111" s="172" t="s">
        <v>126</v>
      </c>
    </row>
    <row r="112" spans="2:65" s="1" customFormat="1" ht="31.5" customHeight="1">
      <c r="B112" s="149"/>
      <c r="C112" s="150" t="s">
        <v>171</v>
      </c>
      <c r="D112" s="150" t="s">
        <v>128</v>
      </c>
      <c r="E112" s="151" t="s">
        <v>172</v>
      </c>
      <c r="F112" s="152" t="s">
        <v>173</v>
      </c>
      <c r="G112" s="153" t="s">
        <v>167</v>
      </c>
      <c r="H112" s="154">
        <v>18.99</v>
      </c>
      <c r="I112" s="281"/>
      <c r="J112" s="155">
        <f>ROUND(I112*H112,0)</f>
        <v>0</v>
      </c>
      <c r="K112" s="152" t="s">
        <v>132</v>
      </c>
      <c r="L112" s="37"/>
      <c r="M112" s="156" t="s">
        <v>5</v>
      </c>
      <c r="N112" s="157" t="s">
        <v>43</v>
      </c>
      <c r="O112" s="158">
        <v>0.368</v>
      </c>
      <c r="P112" s="158">
        <f>O112*H112</f>
        <v>6.988319999999999</v>
      </c>
      <c r="Q112" s="158">
        <v>0</v>
      </c>
      <c r="R112" s="158">
        <f>Q112*H112</f>
        <v>0</v>
      </c>
      <c r="S112" s="158">
        <v>0</v>
      </c>
      <c r="T112" s="159">
        <f>S112*H112</f>
        <v>0</v>
      </c>
      <c r="AR112" s="23" t="s">
        <v>133</v>
      </c>
      <c r="AT112" s="23" t="s">
        <v>128</v>
      </c>
      <c r="AU112" s="23" t="s">
        <v>81</v>
      </c>
      <c r="AY112" s="23" t="s">
        <v>126</v>
      </c>
      <c r="BE112" s="160">
        <f>IF(N112="základní",J112,0)</f>
        <v>0</v>
      </c>
      <c r="BF112" s="160">
        <f>IF(N112="snížená",J112,0)</f>
        <v>0</v>
      </c>
      <c r="BG112" s="160">
        <f>IF(N112="zákl. přenesená",J112,0)</f>
        <v>0</v>
      </c>
      <c r="BH112" s="160">
        <f>IF(N112="sníž. přenesená",J112,0)</f>
        <v>0</v>
      </c>
      <c r="BI112" s="160">
        <f>IF(N112="nulová",J112,0)</f>
        <v>0</v>
      </c>
      <c r="BJ112" s="23" t="s">
        <v>11</v>
      </c>
      <c r="BK112" s="160">
        <f>ROUND(I112*H112,0)</f>
        <v>0</v>
      </c>
      <c r="BL112" s="23" t="s">
        <v>133</v>
      </c>
      <c r="BM112" s="23" t="s">
        <v>174</v>
      </c>
    </row>
    <row r="113" spans="2:47" s="1" customFormat="1" ht="94.5">
      <c r="B113" s="37"/>
      <c r="D113" s="161" t="s">
        <v>135</v>
      </c>
      <c r="F113" s="162" t="s">
        <v>175</v>
      </c>
      <c r="L113" s="37"/>
      <c r="M113" s="163"/>
      <c r="N113" s="38"/>
      <c r="O113" s="38"/>
      <c r="P113" s="38"/>
      <c r="Q113" s="38"/>
      <c r="R113" s="38"/>
      <c r="S113" s="38"/>
      <c r="T113" s="66"/>
      <c r="AT113" s="23" t="s">
        <v>135</v>
      </c>
      <c r="AU113" s="23" t="s">
        <v>81</v>
      </c>
    </row>
    <row r="114" spans="2:51" s="11" customFormat="1" ht="13.5">
      <c r="B114" s="164"/>
      <c r="D114" s="165" t="s">
        <v>137</v>
      </c>
      <c r="E114" s="166" t="s">
        <v>5</v>
      </c>
      <c r="F114" s="167" t="s">
        <v>176</v>
      </c>
      <c r="H114" s="168">
        <v>18.99</v>
      </c>
      <c r="L114" s="164"/>
      <c r="M114" s="169"/>
      <c r="N114" s="170"/>
      <c r="O114" s="170"/>
      <c r="P114" s="170"/>
      <c r="Q114" s="170"/>
      <c r="R114" s="170"/>
      <c r="S114" s="170"/>
      <c r="T114" s="171"/>
      <c r="AT114" s="172" t="s">
        <v>137</v>
      </c>
      <c r="AU114" s="172" t="s">
        <v>81</v>
      </c>
      <c r="AV114" s="11" t="s">
        <v>81</v>
      </c>
      <c r="AW114" s="11" t="s">
        <v>34</v>
      </c>
      <c r="AX114" s="11" t="s">
        <v>11</v>
      </c>
      <c r="AY114" s="172" t="s">
        <v>126</v>
      </c>
    </row>
    <row r="115" spans="2:65" s="1" customFormat="1" ht="44.25" customHeight="1">
      <c r="B115" s="149"/>
      <c r="C115" s="150" t="s">
        <v>177</v>
      </c>
      <c r="D115" s="150" t="s">
        <v>128</v>
      </c>
      <c r="E115" s="151" t="s">
        <v>178</v>
      </c>
      <c r="F115" s="152" t="s">
        <v>179</v>
      </c>
      <c r="G115" s="153" t="s">
        <v>167</v>
      </c>
      <c r="H115" s="154">
        <v>18.99</v>
      </c>
      <c r="I115" s="281"/>
      <c r="J115" s="155">
        <f>ROUND(I115*H115,0)</f>
        <v>0</v>
      </c>
      <c r="K115" s="152" t="s">
        <v>132</v>
      </c>
      <c r="L115" s="37"/>
      <c r="M115" s="156" t="s">
        <v>5</v>
      </c>
      <c r="N115" s="157" t="s">
        <v>43</v>
      </c>
      <c r="O115" s="158">
        <v>0.058</v>
      </c>
      <c r="P115" s="158">
        <f>O115*H115</f>
        <v>1.10142</v>
      </c>
      <c r="Q115" s="158">
        <v>0</v>
      </c>
      <c r="R115" s="158">
        <f>Q115*H115</f>
        <v>0</v>
      </c>
      <c r="S115" s="158">
        <v>0</v>
      </c>
      <c r="T115" s="159">
        <f>S115*H115</f>
        <v>0</v>
      </c>
      <c r="AR115" s="23" t="s">
        <v>133</v>
      </c>
      <c r="AT115" s="23" t="s">
        <v>128</v>
      </c>
      <c r="AU115" s="23" t="s">
        <v>81</v>
      </c>
      <c r="AY115" s="23" t="s">
        <v>126</v>
      </c>
      <c r="BE115" s="160">
        <f>IF(N115="základní",J115,0)</f>
        <v>0</v>
      </c>
      <c r="BF115" s="160">
        <f>IF(N115="snížená",J115,0)</f>
        <v>0</v>
      </c>
      <c r="BG115" s="160">
        <f>IF(N115="zákl. přenesená",J115,0)</f>
        <v>0</v>
      </c>
      <c r="BH115" s="160">
        <f>IF(N115="sníž. přenesená",J115,0)</f>
        <v>0</v>
      </c>
      <c r="BI115" s="160">
        <f>IF(N115="nulová",J115,0)</f>
        <v>0</v>
      </c>
      <c r="BJ115" s="23" t="s">
        <v>11</v>
      </c>
      <c r="BK115" s="160">
        <f>ROUND(I115*H115,0)</f>
        <v>0</v>
      </c>
      <c r="BL115" s="23" t="s">
        <v>133</v>
      </c>
      <c r="BM115" s="23" t="s">
        <v>180</v>
      </c>
    </row>
    <row r="116" spans="2:47" s="1" customFormat="1" ht="94.5">
      <c r="B116" s="37"/>
      <c r="D116" s="165" t="s">
        <v>135</v>
      </c>
      <c r="F116" s="173" t="s">
        <v>175</v>
      </c>
      <c r="L116" s="37"/>
      <c r="M116" s="163"/>
      <c r="N116" s="38"/>
      <c r="O116" s="38"/>
      <c r="P116" s="38"/>
      <c r="Q116" s="38"/>
      <c r="R116" s="38"/>
      <c r="S116" s="38"/>
      <c r="T116" s="66"/>
      <c r="AT116" s="23" t="s">
        <v>135</v>
      </c>
      <c r="AU116" s="23" t="s">
        <v>81</v>
      </c>
    </row>
    <row r="117" spans="2:65" s="1" customFormat="1" ht="31.5" customHeight="1">
      <c r="B117" s="149"/>
      <c r="C117" s="150" t="s">
        <v>26</v>
      </c>
      <c r="D117" s="150" t="s">
        <v>128</v>
      </c>
      <c r="E117" s="151" t="s">
        <v>181</v>
      </c>
      <c r="F117" s="152" t="s">
        <v>182</v>
      </c>
      <c r="G117" s="153" t="s">
        <v>167</v>
      </c>
      <c r="H117" s="154">
        <v>18.99</v>
      </c>
      <c r="I117" s="281"/>
      <c r="J117" s="155">
        <f>ROUND(I117*H117,0)</f>
        <v>0</v>
      </c>
      <c r="K117" s="152" t="s">
        <v>132</v>
      </c>
      <c r="L117" s="37"/>
      <c r="M117" s="156" t="s">
        <v>5</v>
      </c>
      <c r="N117" s="157" t="s">
        <v>43</v>
      </c>
      <c r="O117" s="158">
        <v>0.299</v>
      </c>
      <c r="P117" s="158">
        <f>O117*H117</f>
        <v>5.67801</v>
      </c>
      <c r="Q117" s="158">
        <v>0</v>
      </c>
      <c r="R117" s="158">
        <f>Q117*H117</f>
        <v>0</v>
      </c>
      <c r="S117" s="158">
        <v>0</v>
      </c>
      <c r="T117" s="159">
        <f>S117*H117</f>
        <v>0</v>
      </c>
      <c r="AR117" s="23" t="s">
        <v>133</v>
      </c>
      <c r="AT117" s="23" t="s">
        <v>128</v>
      </c>
      <c r="AU117" s="23" t="s">
        <v>81</v>
      </c>
      <c r="AY117" s="23" t="s">
        <v>126</v>
      </c>
      <c r="BE117" s="160">
        <f>IF(N117="základní",J117,0)</f>
        <v>0</v>
      </c>
      <c r="BF117" s="160">
        <f>IF(N117="snížená",J117,0)</f>
        <v>0</v>
      </c>
      <c r="BG117" s="160">
        <f>IF(N117="zákl. přenesená",J117,0)</f>
        <v>0</v>
      </c>
      <c r="BH117" s="160">
        <f>IF(N117="sníž. přenesená",J117,0)</f>
        <v>0</v>
      </c>
      <c r="BI117" s="160">
        <f>IF(N117="nulová",J117,0)</f>
        <v>0</v>
      </c>
      <c r="BJ117" s="23" t="s">
        <v>11</v>
      </c>
      <c r="BK117" s="160">
        <f>ROUND(I117*H117,0)</f>
        <v>0</v>
      </c>
      <c r="BL117" s="23" t="s">
        <v>133</v>
      </c>
      <c r="BM117" s="23" t="s">
        <v>183</v>
      </c>
    </row>
    <row r="118" spans="2:47" s="1" customFormat="1" ht="409.5">
      <c r="B118" s="37"/>
      <c r="D118" s="161" t="s">
        <v>135</v>
      </c>
      <c r="F118" s="162" t="s">
        <v>184</v>
      </c>
      <c r="L118" s="37"/>
      <c r="M118" s="163"/>
      <c r="N118" s="38"/>
      <c r="O118" s="38"/>
      <c r="P118" s="38"/>
      <c r="Q118" s="38"/>
      <c r="R118" s="38"/>
      <c r="S118" s="38"/>
      <c r="T118" s="66"/>
      <c r="AT118" s="23" t="s">
        <v>135</v>
      </c>
      <c r="AU118" s="23" t="s">
        <v>81</v>
      </c>
    </row>
    <row r="119" spans="2:51" s="11" customFormat="1" ht="13.5">
      <c r="B119" s="164"/>
      <c r="D119" s="165" t="s">
        <v>137</v>
      </c>
      <c r="E119" s="166" t="s">
        <v>5</v>
      </c>
      <c r="F119" s="167" t="s">
        <v>185</v>
      </c>
      <c r="H119" s="168">
        <v>18.99</v>
      </c>
      <c r="L119" s="164"/>
      <c r="M119" s="169"/>
      <c r="N119" s="170"/>
      <c r="O119" s="170"/>
      <c r="P119" s="170"/>
      <c r="Q119" s="170"/>
      <c r="R119" s="170"/>
      <c r="S119" s="170"/>
      <c r="T119" s="171"/>
      <c r="AT119" s="172" t="s">
        <v>137</v>
      </c>
      <c r="AU119" s="172" t="s">
        <v>81</v>
      </c>
      <c r="AV119" s="11" t="s">
        <v>81</v>
      </c>
      <c r="AW119" s="11" t="s">
        <v>34</v>
      </c>
      <c r="AX119" s="11" t="s">
        <v>11</v>
      </c>
      <c r="AY119" s="172" t="s">
        <v>126</v>
      </c>
    </row>
    <row r="120" spans="2:65" s="1" customFormat="1" ht="44.25" customHeight="1">
      <c r="B120" s="149"/>
      <c r="C120" s="150" t="s">
        <v>186</v>
      </c>
      <c r="D120" s="150" t="s">
        <v>128</v>
      </c>
      <c r="E120" s="151" t="s">
        <v>187</v>
      </c>
      <c r="F120" s="152" t="s">
        <v>188</v>
      </c>
      <c r="G120" s="153" t="s">
        <v>131</v>
      </c>
      <c r="H120" s="154">
        <v>233.5</v>
      </c>
      <c r="I120" s="281"/>
      <c r="J120" s="155">
        <f>ROUND(I120*H120,0)</f>
        <v>0</v>
      </c>
      <c r="K120" s="152" t="s">
        <v>132</v>
      </c>
      <c r="L120" s="37"/>
      <c r="M120" s="156" t="s">
        <v>5</v>
      </c>
      <c r="N120" s="157" t="s">
        <v>43</v>
      </c>
      <c r="O120" s="158">
        <v>0.09</v>
      </c>
      <c r="P120" s="158">
        <f>O120*H120</f>
        <v>21.015</v>
      </c>
      <c r="Q120" s="158">
        <v>0</v>
      </c>
      <c r="R120" s="158">
        <f>Q120*H120</f>
        <v>0</v>
      </c>
      <c r="S120" s="158">
        <v>0</v>
      </c>
      <c r="T120" s="159">
        <f>S120*H120</f>
        <v>0</v>
      </c>
      <c r="AR120" s="23" t="s">
        <v>133</v>
      </c>
      <c r="AT120" s="23" t="s">
        <v>128</v>
      </c>
      <c r="AU120" s="23" t="s">
        <v>81</v>
      </c>
      <c r="AY120" s="23" t="s">
        <v>126</v>
      </c>
      <c r="BE120" s="160">
        <f>IF(N120="základní",J120,0)</f>
        <v>0</v>
      </c>
      <c r="BF120" s="160">
        <f>IF(N120="snížená",J120,0)</f>
        <v>0</v>
      </c>
      <c r="BG120" s="160">
        <f>IF(N120="zákl. přenesená",J120,0)</f>
        <v>0</v>
      </c>
      <c r="BH120" s="160">
        <f>IF(N120="sníž. přenesená",J120,0)</f>
        <v>0</v>
      </c>
      <c r="BI120" s="160">
        <f>IF(N120="nulová",J120,0)</f>
        <v>0</v>
      </c>
      <c r="BJ120" s="23" t="s">
        <v>11</v>
      </c>
      <c r="BK120" s="160">
        <f>ROUND(I120*H120,0)</f>
        <v>0</v>
      </c>
      <c r="BL120" s="23" t="s">
        <v>133</v>
      </c>
      <c r="BM120" s="23" t="s">
        <v>189</v>
      </c>
    </row>
    <row r="121" spans="2:47" s="1" customFormat="1" ht="94.5">
      <c r="B121" s="37"/>
      <c r="D121" s="161" t="s">
        <v>135</v>
      </c>
      <c r="F121" s="162" t="s">
        <v>190</v>
      </c>
      <c r="L121" s="37"/>
      <c r="M121" s="163"/>
      <c r="N121" s="38"/>
      <c r="O121" s="38"/>
      <c r="P121" s="38"/>
      <c r="Q121" s="38"/>
      <c r="R121" s="38"/>
      <c r="S121" s="38"/>
      <c r="T121" s="66"/>
      <c r="AT121" s="23" t="s">
        <v>135</v>
      </c>
      <c r="AU121" s="23" t="s">
        <v>81</v>
      </c>
    </row>
    <row r="122" spans="2:51" s="11" customFormat="1" ht="13.5">
      <c r="B122" s="164"/>
      <c r="D122" s="165" t="s">
        <v>137</v>
      </c>
      <c r="E122" s="166" t="s">
        <v>5</v>
      </c>
      <c r="F122" s="167" t="s">
        <v>191</v>
      </c>
      <c r="H122" s="168">
        <v>233.5</v>
      </c>
      <c r="L122" s="164"/>
      <c r="M122" s="169"/>
      <c r="N122" s="170"/>
      <c r="O122" s="170"/>
      <c r="P122" s="170"/>
      <c r="Q122" s="170"/>
      <c r="R122" s="170"/>
      <c r="S122" s="170"/>
      <c r="T122" s="171"/>
      <c r="AT122" s="172" t="s">
        <v>137</v>
      </c>
      <c r="AU122" s="172" t="s">
        <v>81</v>
      </c>
      <c r="AV122" s="11" t="s">
        <v>81</v>
      </c>
      <c r="AW122" s="11" t="s">
        <v>34</v>
      </c>
      <c r="AX122" s="11" t="s">
        <v>11</v>
      </c>
      <c r="AY122" s="172" t="s">
        <v>126</v>
      </c>
    </row>
    <row r="123" spans="2:65" s="1" customFormat="1" ht="22.5" customHeight="1">
      <c r="B123" s="149"/>
      <c r="C123" s="174" t="s">
        <v>192</v>
      </c>
      <c r="D123" s="174" t="s">
        <v>193</v>
      </c>
      <c r="E123" s="175" t="s">
        <v>194</v>
      </c>
      <c r="F123" s="176" t="s">
        <v>195</v>
      </c>
      <c r="G123" s="177" t="s">
        <v>196</v>
      </c>
      <c r="H123" s="178">
        <v>9.633</v>
      </c>
      <c r="I123" s="282"/>
      <c r="J123" s="179">
        <f>ROUND(I123*H123,0)</f>
        <v>0</v>
      </c>
      <c r="K123" s="176" t="s">
        <v>132</v>
      </c>
      <c r="L123" s="180"/>
      <c r="M123" s="181" t="s">
        <v>5</v>
      </c>
      <c r="N123" s="182" t="s">
        <v>43</v>
      </c>
      <c r="O123" s="158">
        <v>0</v>
      </c>
      <c r="P123" s="158">
        <f>O123*H123</f>
        <v>0</v>
      </c>
      <c r="Q123" s="158">
        <v>1</v>
      </c>
      <c r="R123" s="158">
        <f>Q123*H123</f>
        <v>9.633</v>
      </c>
      <c r="S123" s="158">
        <v>0</v>
      </c>
      <c r="T123" s="159">
        <f>S123*H123</f>
        <v>0</v>
      </c>
      <c r="AR123" s="23" t="s">
        <v>171</v>
      </c>
      <c r="AT123" s="23" t="s">
        <v>193</v>
      </c>
      <c r="AU123" s="23" t="s">
        <v>81</v>
      </c>
      <c r="AY123" s="23" t="s">
        <v>126</v>
      </c>
      <c r="BE123" s="160">
        <f>IF(N123="základní",J123,0)</f>
        <v>0</v>
      </c>
      <c r="BF123" s="160">
        <f>IF(N123="snížená",J123,0)</f>
        <v>0</v>
      </c>
      <c r="BG123" s="160">
        <f>IF(N123="zákl. přenesená",J123,0)</f>
        <v>0</v>
      </c>
      <c r="BH123" s="160">
        <f>IF(N123="sníž. přenesená",J123,0)</f>
        <v>0</v>
      </c>
      <c r="BI123" s="160">
        <f>IF(N123="nulová",J123,0)</f>
        <v>0</v>
      </c>
      <c r="BJ123" s="23" t="s">
        <v>11</v>
      </c>
      <c r="BK123" s="160">
        <f>ROUND(I123*H123,0)</f>
        <v>0</v>
      </c>
      <c r="BL123" s="23" t="s">
        <v>133</v>
      </c>
      <c r="BM123" s="23" t="s">
        <v>197</v>
      </c>
    </row>
    <row r="124" spans="2:51" s="11" customFormat="1" ht="13.5">
      <c r="B124" s="164"/>
      <c r="D124" s="161" t="s">
        <v>137</v>
      </c>
      <c r="E124" s="172" t="s">
        <v>5</v>
      </c>
      <c r="F124" s="183" t="s">
        <v>198</v>
      </c>
      <c r="H124" s="184">
        <v>5.838</v>
      </c>
      <c r="L124" s="164"/>
      <c r="M124" s="169"/>
      <c r="N124" s="170"/>
      <c r="O124" s="170"/>
      <c r="P124" s="170"/>
      <c r="Q124" s="170"/>
      <c r="R124" s="170"/>
      <c r="S124" s="170"/>
      <c r="T124" s="171"/>
      <c r="AT124" s="172" t="s">
        <v>137</v>
      </c>
      <c r="AU124" s="172" t="s">
        <v>81</v>
      </c>
      <c r="AV124" s="11" t="s">
        <v>81</v>
      </c>
      <c r="AW124" s="11" t="s">
        <v>34</v>
      </c>
      <c r="AX124" s="11" t="s">
        <v>11</v>
      </c>
      <c r="AY124" s="172" t="s">
        <v>126</v>
      </c>
    </row>
    <row r="125" spans="2:51" s="11" customFormat="1" ht="13.5">
      <c r="B125" s="164"/>
      <c r="D125" s="165" t="s">
        <v>137</v>
      </c>
      <c r="F125" s="167" t="s">
        <v>199</v>
      </c>
      <c r="H125" s="168">
        <v>9.633</v>
      </c>
      <c r="L125" s="164"/>
      <c r="M125" s="169"/>
      <c r="N125" s="170"/>
      <c r="O125" s="170"/>
      <c r="P125" s="170"/>
      <c r="Q125" s="170"/>
      <c r="R125" s="170"/>
      <c r="S125" s="170"/>
      <c r="T125" s="171"/>
      <c r="AT125" s="172" t="s">
        <v>137</v>
      </c>
      <c r="AU125" s="172" t="s">
        <v>81</v>
      </c>
      <c r="AV125" s="11" t="s">
        <v>81</v>
      </c>
      <c r="AW125" s="11" t="s">
        <v>6</v>
      </c>
      <c r="AX125" s="11" t="s">
        <v>11</v>
      </c>
      <c r="AY125" s="172" t="s">
        <v>126</v>
      </c>
    </row>
    <row r="126" spans="2:65" s="1" customFormat="1" ht="31.5" customHeight="1">
      <c r="B126" s="149"/>
      <c r="C126" s="150" t="s">
        <v>200</v>
      </c>
      <c r="D126" s="150" t="s">
        <v>128</v>
      </c>
      <c r="E126" s="151" t="s">
        <v>201</v>
      </c>
      <c r="F126" s="152" t="s">
        <v>202</v>
      </c>
      <c r="G126" s="153" t="s">
        <v>131</v>
      </c>
      <c r="H126" s="154">
        <v>233.5</v>
      </c>
      <c r="I126" s="281"/>
      <c r="J126" s="155">
        <f>ROUND(I126*H126,0)</f>
        <v>0</v>
      </c>
      <c r="K126" s="152" t="s">
        <v>132</v>
      </c>
      <c r="L126" s="37"/>
      <c r="M126" s="156" t="s">
        <v>5</v>
      </c>
      <c r="N126" s="157" t="s">
        <v>43</v>
      </c>
      <c r="O126" s="158">
        <v>0.058</v>
      </c>
      <c r="P126" s="158">
        <f>O126*H126</f>
        <v>13.543000000000001</v>
      </c>
      <c r="Q126" s="158">
        <v>0</v>
      </c>
      <c r="R126" s="158">
        <f>Q126*H126</f>
        <v>0</v>
      </c>
      <c r="S126" s="158">
        <v>0</v>
      </c>
      <c r="T126" s="159">
        <f>S126*H126</f>
        <v>0</v>
      </c>
      <c r="AR126" s="23" t="s">
        <v>133</v>
      </c>
      <c r="AT126" s="23" t="s">
        <v>128</v>
      </c>
      <c r="AU126" s="23" t="s">
        <v>81</v>
      </c>
      <c r="AY126" s="23" t="s">
        <v>126</v>
      </c>
      <c r="BE126" s="160">
        <f>IF(N126="základní",J126,0)</f>
        <v>0</v>
      </c>
      <c r="BF126" s="160">
        <f>IF(N126="snížená",J126,0)</f>
        <v>0</v>
      </c>
      <c r="BG126" s="160">
        <f>IF(N126="zákl. přenesená",J126,0)</f>
        <v>0</v>
      </c>
      <c r="BH126" s="160">
        <f>IF(N126="sníž. přenesená",J126,0)</f>
        <v>0</v>
      </c>
      <c r="BI126" s="160">
        <f>IF(N126="nulová",J126,0)</f>
        <v>0</v>
      </c>
      <c r="BJ126" s="23" t="s">
        <v>11</v>
      </c>
      <c r="BK126" s="160">
        <f>ROUND(I126*H126,0)</f>
        <v>0</v>
      </c>
      <c r="BL126" s="23" t="s">
        <v>133</v>
      </c>
      <c r="BM126" s="23" t="s">
        <v>203</v>
      </c>
    </row>
    <row r="127" spans="2:47" s="1" customFormat="1" ht="121.5">
      <c r="B127" s="37"/>
      <c r="D127" s="161" t="s">
        <v>135</v>
      </c>
      <c r="F127" s="162" t="s">
        <v>204</v>
      </c>
      <c r="L127" s="37"/>
      <c r="M127" s="163"/>
      <c r="N127" s="38"/>
      <c r="O127" s="38"/>
      <c r="P127" s="38"/>
      <c r="Q127" s="38"/>
      <c r="R127" s="38"/>
      <c r="S127" s="38"/>
      <c r="T127" s="66"/>
      <c r="AT127" s="23" t="s">
        <v>135</v>
      </c>
      <c r="AU127" s="23" t="s">
        <v>81</v>
      </c>
    </row>
    <row r="128" spans="2:51" s="11" customFormat="1" ht="13.5">
      <c r="B128" s="164"/>
      <c r="D128" s="165" t="s">
        <v>137</v>
      </c>
      <c r="E128" s="166" t="s">
        <v>5</v>
      </c>
      <c r="F128" s="167" t="s">
        <v>205</v>
      </c>
      <c r="H128" s="168">
        <v>233.5</v>
      </c>
      <c r="L128" s="164"/>
      <c r="M128" s="169"/>
      <c r="N128" s="170"/>
      <c r="O128" s="170"/>
      <c r="P128" s="170"/>
      <c r="Q128" s="170"/>
      <c r="R128" s="170"/>
      <c r="S128" s="170"/>
      <c r="T128" s="171"/>
      <c r="AT128" s="172" t="s">
        <v>137</v>
      </c>
      <c r="AU128" s="172" t="s">
        <v>81</v>
      </c>
      <c r="AV128" s="11" t="s">
        <v>81</v>
      </c>
      <c r="AW128" s="11" t="s">
        <v>34</v>
      </c>
      <c r="AX128" s="11" t="s">
        <v>11</v>
      </c>
      <c r="AY128" s="172" t="s">
        <v>126</v>
      </c>
    </row>
    <row r="129" spans="2:65" s="1" customFormat="1" ht="22.5" customHeight="1">
      <c r="B129" s="149"/>
      <c r="C129" s="174" t="s">
        <v>206</v>
      </c>
      <c r="D129" s="174" t="s">
        <v>193</v>
      </c>
      <c r="E129" s="175" t="s">
        <v>207</v>
      </c>
      <c r="F129" s="176" t="s">
        <v>208</v>
      </c>
      <c r="G129" s="177" t="s">
        <v>209</v>
      </c>
      <c r="H129" s="178">
        <v>3.503</v>
      </c>
      <c r="I129" s="282"/>
      <c r="J129" s="179">
        <f>ROUND(I129*H129,0)</f>
        <v>0</v>
      </c>
      <c r="K129" s="176" t="s">
        <v>132</v>
      </c>
      <c r="L129" s="180"/>
      <c r="M129" s="181" t="s">
        <v>5</v>
      </c>
      <c r="N129" s="182" t="s">
        <v>43</v>
      </c>
      <c r="O129" s="158">
        <v>0</v>
      </c>
      <c r="P129" s="158">
        <f>O129*H129</f>
        <v>0</v>
      </c>
      <c r="Q129" s="158">
        <v>0.001</v>
      </c>
      <c r="R129" s="158">
        <f>Q129*H129</f>
        <v>0.003503</v>
      </c>
      <c r="S129" s="158">
        <v>0</v>
      </c>
      <c r="T129" s="159">
        <f>S129*H129</f>
        <v>0</v>
      </c>
      <c r="AR129" s="23" t="s">
        <v>171</v>
      </c>
      <c r="AT129" s="23" t="s">
        <v>193</v>
      </c>
      <c r="AU129" s="23" t="s">
        <v>81</v>
      </c>
      <c r="AY129" s="23" t="s">
        <v>126</v>
      </c>
      <c r="BE129" s="160">
        <f>IF(N129="základní",J129,0)</f>
        <v>0</v>
      </c>
      <c r="BF129" s="160">
        <f>IF(N129="snížená",J129,0)</f>
        <v>0</v>
      </c>
      <c r="BG129" s="160">
        <f>IF(N129="zákl. přenesená",J129,0)</f>
        <v>0</v>
      </c>
      <c r="BH129" s="160">
        <f>IF(N129="sníž. přenesená",J129,0)</f>
        <v>0</v>
      </c>
      <c r="BI129" s="160">
        <f>IF(N129="nulová",J129,0)</f>
        <v>0</v>
      </c>
      <c r="BJ129" s="23" t="s">
        <v>11</v>
      </c>
      <c r="BK129" s="160">
        <f>ROUND(I129*H129,0)</f>
        <v>0</v>
      </c>
      <c r="BL129" s="23" t="s">
        <v>133</v>
      </c>
      <c r="BM129" s="23" t="s">
        <v>210</v>
      </c>
    </row>
    <row r="130" spans="2:51" s="11" customFormat="1" ht="13.5">
      <c r="B130" s="164"/>
      <c r="D130" s="165" t="s">
        <v>137</v>
      </c>
      <c r="F130" s="167" t="s">
        <v>211</v>
      </c>
      <c r="H130" s="168">
        <v>3.503</v>
      </c>
      <c r="L130" s="164"/>
      <c r="M130" s="169"/>
      <c r="N130" s="170"/>
      <c r="O130" s="170"/>
      <c r="P130" s="170"/>
      <c r="Q130" s="170"/>
      <c r="R130" s="170"/>
      <c r="S130" s="170"/>
      <c r="T130" s="171"/>
      <c r="AT130" s="172" t="s">
        <v>137</v>
      </c>
      <c r="AU130" s="172" t="s">
        <v>81</v>
      </c>
      <c r="AV130" s="11" t="s">
        <v>81</v>
      </c>
      <c r="AW130" s="11" t="s">
        <v>6</v>
      </c>
      <c r="AX130" s="11" t="s">
        <v>11</v>
      </c>
      <c r="AY130" s="172" t="s">
        <v>126</v>
      </c>
    </row>
    <row r="131" spans="2:65" s="1" customFormat="1" ht="22.5" customHeight="1">
      <c r="B131" s="149"/>
      <c r="C131" s="150" t="s">
        <v>12</v>
      </c>
      <c r="D131" s="150" t="s">
        <v>128</v>
      </c>
      <c r="E131" s="151" t="s">
        <v>212</v>
      </c>
      <c r="F131" s="152" t="s">
        <v>213</v>
      </c>
      <c r="G131" s="153" t="s">
        <v>131</v>
      </c>
      <c r="H131" s="154">
        <v>400</v>
      </c>
      <c r="I131" s="281"/>
      <c r="J131" s="155">
        <f>ROUND(I131*H131,0)</f>
        <v>0</v>
      </c>
      <c r="K131" s="152" t="s">
        <v>132</v>
      </c>
      <c r="L131" s="37"/>
      <c r="M131" s="156" t="s">
        <v>5</v>
      </c>
      <c r="N131" s="157" t="s">
        <v>43</v>
      </c>
      <c r="O131" s="158">
        <v>0.018</v>
      </c>
      <c r="P131" s="158">
        <f>O131*H131</f>
        <v>7.199999999999999</v>
      </c>
      <c r="Q131" s="158">
        <v>0</v>
      </c>
      <c r="R131" s="158">
        <f>Q131*H131</f>
        <v>0</v>
      </c>
      <c r="S131" s="158">
        <v>0</v>
      </c>
      <c r="T131" s="159">
        <f>S131*H131</f>
        <v>0</v>
      </c>
      <c r="AR131" s="23" t="s">
        <v>133</v>
      </c>
      <c r="AT131" s="23" t="s">
        <v>128</v>
      </c>
      <c r="AU131" s="23" t="s">
        <v>81</v>
      </c>
      <c r="AY131" s="23" t="s">
        <v>126</v>
      </c>
      <c r="BE131" s="160">
        <f>IF(N131="základní",J131,0)</f>
        <v>0</v>
      </c>
      <c r="BF131" s="160">
        <f>IF(N131="snížená",J131,0)</f>
        <v>0</v>
      </c>
      <c r="BG131" s="160">
        <f>IF(N131="zákl. přenesená",J131,0)</f>
        <v>0</v>
      </c>
      <c r="BH131" s="160">
        <f>IF(N131="sníž. přenesená",J131,0)</f>
        <v>0</v>
      </c>
      <c r="BI131" s="160">
        <f>IF(N131="nulová",J131,0)</f>
        <v>0</v>
      </c>
      <c r="BJ131" s="23" t="s">
        <v>11</v>
      </c>
      <c r="BK131" s="160">
        <f>ROUND(I131*H131,0)</f>
        <v>0</v>
      </c>
      <c r="BL131" s="23" t="s">
        <v>133</v>
      </c>
      <c r="BM131" s="23" t="s">
        <v>214</v>
      </c>
    </row>
    <row r="132" spans="2:47" s="1" customFormat="1" ht="162">
      <c r="B132" s="37"/>
      <c r="D132" s="161" t="s">
        <v>135</v>
      </c>
      <c r="F132" s="162" t="s">
        <v>215</v>
      </c>
      <c r="L132" s="37"/>
      <c r="M132" s="163"/>
      <c r="N132" s="38"/>
      <c r="O132" s="38"/>
      <c r="P132" s="38"/>
      <c r="Q132" s="38"/>
      <c r="R132" s="38"/>
      <c r="S132" s="38"/>
      <c r="T132" s="66"/>
      <c r="AT132" s="23" t="s">
        <v>135</v>
      </c>
      <c r="AU132" s="23" t="s">
        <v>81</v>
      </c>
    </row>
    <row r="133" spans="2:51" s="11" customFormat="1" ht="13.5">
      <c r="B133" s="164"/>
      <c r="D133" s="161" t="s">
        <v>137</v>
      </c>
      <c r="E133" s="172" t="s">
        <v>5</v>
      </c>
      <c r="F133" s="183" t="s">
        <v>216</v>
      </c>
      <c r="H133" s="184">
        <v>400</v>
      </c>
      <c r="L133" s="164"/>
      <c r="M133" s="169"/>
      <c r="N133" s="170"/>
      <c r="O133" s="170"/>
      <c r="P133" s="170"/>
      <c r="Q133" s="170"/>
      <c r="R133" s="170"/>
      <c r="S133" s="170"/>
      <c r="T133" s="171"/>
      <c r="AT133" s="172" t="s">
        <v>137</v>
      </c>
      <c r="AU133" s="172" t="s">
        <v>81</v>
      </c>
      <c r="AV133" s="11" t="s">
        <v>81</v>
      </c>
      <c r="AW133" s="11" t="s">
        <v>34</v>
      </c>
      <c r="AX133" s="11" t="s">
        <v>11</v>
      </c>
      <c r="AY133" s="172" t="s">
        <v>126</v>
      </c>
    </row>
    <row r="134" spans="2:63" s="10" customFormat="1" ht="29.85" customHeight="1">
      <c r="B134" s="136"/>
      <c r="D134" s="146" t="s">
        <v>71</v>
      </c>
      <c r="E134" s="147" t="s">
        <v>154</v>
      </c>
      <c r="F134" s="147" t="s">
        <v>217</v>
      </c>
      <c r="J134" s="148">
        <f>BK134</f>
        <v>0</v>
      </c>
      <c r="L134" s="136"/>
      <c r="M134" s="140"/>
      <c r="N134" s="141"/>
      <c r="O134" s="141"/>
      <c r="P134" s="142">
        <f>SUM(P135:P159)</f>
        <v>228.821</v>
      </c>
      <c r="Q134" s="141"/>
      <c r="R134" s="142">
        <f>SUM(R135:R159)</f>
        <v>87.41050000000001</v>
      </c>
      <c r="S134" s="141"/>
      <c r="T134" s="143">
        <f>SUM(T135:T159)</f>
        <v>0</v>
      </c>
      <c r="AR134" s="137" t="s">
        <v>11</v>
      </c>
      <c r="AT134" s="144" t="s">
        <v>71</v>
      </c>
      <c r="AU134" s="144" t="s">
        <v>11</v>
      </c>
      <c r="AY134" s="137" t="s">
        <v>126</v>
      </c>
      <c r="BK134" s="145">
        <f>SUM(BK135:BK159)</f>
        <v>0</v>
      </c>
    </row>
    <row r="135" spans="2:65" s="1" customFormat="1" ht="22.5" customHeight="1">
      <c r="B135" s="149"/>
      <c r="C135" s="150" t="s">
        <v>218</v>
      </c>
      <c r="D135" s="150" t="s">
        <v>128</v>
      </c>
      <c r="E135" s="151" t="s">
        <v>219</v>
      </c>
      <c r="F135" s="152" t="s">
        <v>220</v>
      </c>
      <c r="G135" s="153" t="s">
        <v>131</v>
      </c>
      <c r="H135" s="154">
        <v>395</v>
      </c>
      <c r="I135" s="281"/>
      <c r="J135" s="155">
        <f>ROUND(I135*H135,0)</f>
        <v>0</v>
      </c>
      <c r="K135" s="152" t="s">
        <v>132</v>
      </c>
      <c r="L135" s="37"/>
      <c r="M135" s="156" t="s">
        <v>5</v>
      </c>
      <c r="N135" s="157" t="s">
        <v>43</v>
      </c>
      <c r="O135" s="158">
        <v>0.02</v>
      </c>
      <c r="P135" s="158">
        <f>O135*H135</f>
        <v>7.9</v>
      </c>
      <c r="Q135" s="158">
        <v>0</v>
      </c>
      <c r="R135" s="158">
        <f>Q135*H135</f>
        <v>0</v>
      </c>
      <c r="S135" s="158">
        <v>0</v>
      </c>
      <c r="T135" s="159">
        <f>S135*H135</f>
        <v>0</v>
      </c>
      <c r="AR135" s="23" t="s">
        <v>133</v>
      </c>
      <c r="AT135" s="23" t="s">
        <v>128</v>
      </c>
      <c r="AU135" s="23" t="s">
        <v>81</v>
      </c>
      <c r="AY135" s="23" t="s">
        <v>126</v>
      </c>
      <c r="BE135" s="160">
        <f>IF(N135="základní",J135,0)</f>
        <v>0</v>
      </c>
      <c r="BF135" s="160">
        <f>IF(N135="snížená",J135,0)</f>
        <v>0</v>
      </c>
      <c r="BG135" s="160">
        <f>IF(N135="zákl. přenesená",J135,0)</f>
        <v>0</v>
      </c>
      <c r="BH135" s="160">
        <f>IF(N135="sníž. přenesená",J135,0)</f>
        <v>0</v>
      </c>
      <c r="BI135" s="160">
        <f>IF(N135="nulová",J135,0)</f>
        <v>0</v>
      </c>
      <c r="BJ135" s="23" t="s">
        <v>11</v>
      </c>
      <c r="BK135" s="160">
        <f>ROUND(I135*H135,0)</f>
        <v>0</v>
      </c>
      <c r="BL135" s="23" t="s">
        <v>133</v>
      </c>
      <c r="BM135" s="23" t="s">
        <v>221</v>
      </c>
    </row>
    <row r="136" spans="2:51" s="11" customFormat="1" ht="13.5">
      <c r="B136" s="164"/>
      <c r="D136" s="165" t="s">
        <v>137</v>
      </c>
      <c r="E136" s="166" t="s">
        <v>5</v>
      </c>
      <c r="F136" s="167" t="s">
        <v>222</v>
      </c>
      <c r="H136" s="168">
        <v>395</v>
      </c>
      <c r="L136" s="164"/>
      <c r="M136" s="169"/>
      <c r="N136" s="170"/>
      <c r="O136" s="170"/>
      <c r="P136" s="170"/>
      <c r="Q136" s="170"/>
      <c r="R136" s="170"/>
      <c r="S136" s="170"/>
      <c r="T136" s="171"/>
      <c r="AT136" s="172" t="s">
        <v>137</v>
      </c>
      <c r="AU136" s="172" t="s">
        <v>81</v>
      </c>
      <c r="AV136" s="11" t="s">
        <v>81</v>
      </c>
      <c r="AW136" s="11" t="s">
        <v>34</v>
      </c>
      <c r="AX136" s="11" t="s">
        <v>11</v>
      </c>
      <c r="AY136" s="172" t="s">
        <v>126</v>
      </c>
    </row>
    <row r="137" spans="2:65" s="1" customFormat="1" ht="22.5" customHeight="1">
      <c r="B137" s="149"/>
      <c r="C137" s="150" t="s">
        <v>223</v>
      </c>
      <c r="D137" s="150" t="s">
        <v>128</v>
      </c>
      <c r="E137" s="151" t="s">
        <v>224</v>
      </c>
      <c r="F137" s="152" t="s">
        <v>225</v>
      </c>
      <c r="G137" s="153" t="s">
        <v>131</v>
      </c>
      <c r="H137" s="154">
        <v>395</v>
      </c>
      <c r="I137" s="281"/>
      <c r="J137" s="155">
        <f>ROUND(I137*H137,0)</f>
        <v>0</v>
      </c>
      <c r="K137" s="152" t="s">
        <v>132</v>
      </c>
      <c r="L137" s="37"/>
      <c r="M137" s="156" t="s">
        <v>5</v>
      </c>
      <c r="N137" s="157" t="s">
        <v>43</v>
      </c>
      <c r="O137" s="158">
        <v>0.026</v>
      </c>
      <c r="P137" s="158">
        <f>O137*H137</f>
        <v>10.27</v>
      </c>
      <c r="Q137" s="158">
        <v>0</v>
      </c>
      <c r="R137" s="158">
        <f>Q137*H137</f>
        <v>0</v>
      </c>
      <c r="S137" s="158">
        <v>0</v>
      </c>
      <c r="T137" s="159">
        <f>S137*H137</f>
        <v>0</v>
      </c>
      <c r="AR137" s="23" t="s">
        <v>133</v>
      </c>
      <c r="AT137" s="23" t="s">
        <v>128</v>
      </c>
      <c r="AU137" s="23" t="s">
        <v>81</v>
      </c>
      <c r="AY137" s="23" t="s">
        <v>126</v>
      </c>
      <c r="BE137" s="160">
        <f>IF(N137="základní",J137,0)</f>
        <v>0</v>
      </c>
      <c r="BF137" s="160">
        <f>IF(N137="snížená",J137,0)</f>
        <v>0</v>
      </c>
      <c r="BG137" s="160">
        <f>IF(N137="zákl. přenesená",J137,0)</f>
        <v>0</v>
      </c>
      <c r="BH137" s="160">
        <f>IF(N137="sníž. přenesená",J137,0)</f>
        <v>0</v>
      </c>
      <c r="BI137" s="160">
        <f>IF(N137="nulová",J137,0)</f>
        <v>0</v>
      </c>
      <c r="BJ137" s="23" t="s">
        <v>11</v>
      </c>
      <c r="BK137" s="160">
        <f>ROUND(I137*H137,0)</f>
        <v>0</v>
      </c>
      <c r="BL137" s="23" t="s">
        <v>133</v>
      </c>
      <c r="BM137" s="23" t="s">
        <v>226</v>
      </c>
    </row>
    <row r="138" spans="2:51" s="11" customFormat="1" ht="13.5">
      <c r="B138" s="164"/>
      <c r="D138" s="165" t="s">
        <v>137</v>
      </c>
      <c r="E138" s="166" t="s">
        <v>5</v>
      </c>
      <c r="F138" s="167" t="s">
        <v>227</v>
      </c>
      <c r="H138" s="168">
        <v>395</v>
      </c>
      <c r="L138" s="164"/>
      <c r="M138" s="169"/>
      <c r="N138" s="170"/>
      <c r="O138" s="170"/>
      <c r="P138" s="170"/>
      <c r="Q138" s="170"/>
      <c r="R138" s="170"/>
      <c r="S138" s="170"/>
      <c r="T138" s="171"/>
      <c r="AT138" s="172" t="s">
        <v>137</v>
      </c>
      <c r="AU138" s="172" t="s">
        <v>81</v>
      </c>
      <c r="AV138" s="11" t="s">
        <v>81</v>
      </c>
      <c r="AW138" s="11" t="s">
        <v>34</v>
      </c>
      <c r="AX138" s="11" t="s">
        <v>11</v>
      </c>
      <c r="AY138" s="172" t="s">
        <v>126</v>
      </c>
    </row>
    <row r="139" spans="2:65" s="1" customFormat="1" ht="57" customHeight="1">
      <c r="B139" s="149"/>
      <c r="C139" s="150" t="s">
        <v>228</v>
      </c>
      <c r="D139" s="150" t="s">
        <v>128</v>
      </c>
      <c r="E139" s="151" t="s">
        <v>229</v>
      </c>
      <c r="F139" s="152" t="s">
        <v>230</v>
      </c>
      <c r="G139" s="153" t="s">
        <v>131</v>
      </c>
      <c r="H139" s="154">
        <v>5</v>
      </c>
      <c r="I139" s="281"/>
      <c r="J139" s="155">
        <f>ROUND(I139*H139,0)</f>
        <v>0</v>
      </c>
      <c r="K139" s="152" t="s">
        <v>132</v>
      </c>
      <c r="L139" s="37"/>
      <c r="M139" s="156" t="s">
        <v>5</v>
      </c>
      <c r="N139" s="157" t="s">
        <v>43</v>
      </c>
      <c r="O139" s="158">
        <v>0.021</v>
      </c>
      <c r="P139" s="158">
        <f>O139*H139</f>
        <v>0.10500000000000001</v>
      </c>
      <c r="Q139" s="158">
        <v>0.13769</v>
      </c>
      <c r="R139" s="158">
        <f>Q139*H139</f>
        <v>0.68845</v>
      </c>
      <c r="S139" s="158">
        <v>0</v>
      </c>
      <c r="T139" s="159">
        <f>S139*H139</f>
        <v>0</v>
      </c>
      <c r="AR139" s="23" t="s">
        <v>133</v>
      </c>
      <c r="AT139" s="23" t="s">
        <v>128</v>
      </c>
      <c r="AU139" s="23" t="s">
        <v>81</v>
      </c>
      <c r="AY139" s="23" t="s">
        <v>126</v>
      </c>
      <c r="BE139" s="160">
        <f>IF(N139="základní",J139,0)</f>
        <v>0</v>
      </c>
      <c r="BF139" s="160">
        <f>IF(N139="snížená",J139,0)</f>
        <v>0</v>
      </c>
      <c r="BG139" s="160">
        <f>IF(N139="zákl. přenesená",J139,0)</f>
        <v>0</v>
      </c>
      <c r="BH139" s="160">
        <f>IF(N139="sníž. přenesená",J139,0)</f>
        <v>0</v>
      </c>
      <c r="BI139" s="160">
        <f>IF(N139="nulová",J139,0)</f>
        <v>0</v>
      </c>
      <c r="BJ139" s="23" t="s">
        <v>11</v>
      </c>
      <c r="BK139" s="160">
        <f>ROUND(I139*H139,0)</f>
        <v>0</v>
      </c>
      <c r="BL139" s="23" t="s">
        <v>133</v>
      </c>
      <c r="BM139" s="23" t="s">
        <v>231</v>
      </c>
    </row>
    <row r="140" spans="2:47" s="1" customFormat="1" ht="81">
      <c r="B140" s="37"/>
      <c r="D140" s="161" t="s">
        <v>135</v>
      </c>
      <c r="F140" s="162" t="s">
        <v>232</v>
      </c>
      <c r="L140" s="37"/>
      <c r="M140" s="163"/>
      <c r="N140" s="38"/>
      <c r="O140" s="38"/>
      <c r="P140" s="38"/>
      <c r="Q140" s="38"/>
      <c r="R140" s="38"/>
      <c r="S140" s="38"/>
      <c r="T140" s="66"/>
      <c r="AT140" s="23" t="s">
        <v>135</v>
      </c>
      <c r="AU140" s="23" t="s">
        <v>81</v>
      </c>
    </row>
    <row r="141" spans="2:51" s="11" customFormat="1" ht="13.5">
      <c r="B141" s="164"/>
      <c r="D141" s="165" t="s">
        <v>137</v>
      </c>
      <c r="E141" s="166" t="s">
        <v>5</v>
      </c>
      <c r="F141" s="167" t="s">
        <v>233</v>
      </c>
      <c r="H141" s="168">
        <v>5</v>
      </c>
      <c r="L141" s="164"/>
      <c r="M141" s="169"/>
      <c r="N141" s="170"/>
      <c r="O141" s="170"/>
      <c r="P141" s="170"/>
      <c r="Q141" s="170"/>
      <c r="R141" s="170"/>
      <c r="S141" s="170"/>
      <c r="T141" s="171"/>
      <c r="AT141" s="172" t="s">
        <v>137</v>
      </c>
      <c r="AU141" s="172" t="s">
        <v>81</v>
      </c>
      <c r="AV141" s="11" t="s">
        <v>81</v>
      </c>
      <c r="AW141" s="11" t="s">
        <v>34</v>
      </c>
      <c r="AX141" s="11" t="s">
        <v>11</v>
      </c>
      <c r="AY141" s="172" t="s">
        <v>126</v>
      </c>
    </row>
    <row r="142" spans="2:65" s="1" customFormat="1" ht="57" customHeight="1">
      <c r="B142" s="149"/>
      <c r="C142" s="150" t="s">
        <v>234</v>
      </c>
      <c r="D142" s="150" t="s">
        <v>128</v>
      </c>
      <c r="E142" s="151" t="s">
        <v>235</v>
      </c>
      <c r="F142" s="152" t="s">
        <v>236</v>
      </c>
      <c r="G142" s="153" t="s">
        <v>131</v>
      </c>
      <c r="H142" s="154">
        <v>400</v>
      </c>
      <c r="I142" s="281"/>
      <c r="J142" s="155">
        <f>ROUND(I142*H142,0)</f>
        <v>0</v>
      </c>
      <c r="K142" s="152" t="s">
        <v>132</v>
      </c>
      <c r="L142" s="37"/>
      <c r="M142" s="156" t="s">
        <v>5</v>
      </c>
      <c r="N142" s="157" t="s">
        <v>43</v>
      </c>
      <c r="O142" s="158">
        <v>0.5</v>
      </c>
      <c r="P142" s="158">
        <f>O142*H142</f>
        <v>200</v>
      </c>
      <c r="Q142" s="158">
        <v>0.08425</v>
      </c>
      <c r="R142" s="158">
        <f>Q142*H142</f>
        <v>33.7</v>
      </c>
      <c r="S142" s="158">
        <v>0</v>
      </c>
      <c r="T142" s="159">
        <f>S142*H142</f>
        <v>0</v>
      </c>
      <c r="AR142" s="23" t="s">
        <v>133</v>
      </c>
      <c r="AT142" s="23" t="s">
        <v>128</v>
      </c>
      <c r="AU142" s="23" t="s">
        <v>81</v>
      </c>
      <c r="AY142" s="23" t="s">
        <v>126</v>
      </c>
      <c r="BE142" s="160">
        <f>IF(N142="základní",J142,0)</f>
        <v>0</v>
      </c>
      <c r="BF142" s="160">
        <f>IF(N142="snížená",J142,0)</f>
        <v>0</v>
      </c>
      <c r="BG142" s="160">
        <f>IF(N142="zákl. přenesená",J142,0)</f>
        <v>0</v>
      </c>
      <c r="BH142" s="160">
        <f>IF(N142="sníž. přenesená",J142,0)</f>
        <v>0</v>
      </c>
      <c r="BI142" s="160">
        <f>IF(N142="nulová",J142,0)</f>
        <v>0</v>
      </c>
      <c r="BJ142" s="23" t="s">
        <v>11</v>
      </c>
      <c r="BK142" s="160">
        <f>ROUND(I142*H142,0)</f>
        <v>0</v>
      </c>
      <c r="BL142" s="23" t="s">
        <v>133</v>
      </c>
      <c r="BM142" s="23" t="s">
        <v>237</v>
      </c>
    </row>
    <row r="143" spans="2:47" s="1" customFormat="1" ht="121.5">
      <c r="B143" s="37"/>
      <c r="D143" s="161" t="s">
        <v>135</v>
      </c>
      <c r="F143" s="162" t="s">
        <v>238</v>
      </c>
      <c r="L143" s="37"/>
      <c r="M143" s="163"/>
      <c r="N143" s="38"/>
      <c r="O143" s="38"/>
      <c r="P143" s="38"/>
      <c r="Q143" s="38"/>
      <c r="R143" s="38"/>
      <c r="S143" s="38"/>
      <c r="T143" s="66"/>
      <c r="AT143" s="23" t="s">
        <v>135</v>
      </c>
      <c r="AU143" s="23" t="s">
        <v>81</v>
      </c>
    </row>
    <row r="144" spans="2:51" s="11" customFormat="1" ht="13.5">
      <c r="B144" s="164"/>
      <c r="D144" s="161" t="s">
        <v>137</v>
      </c>
      <c r="E144" s="172" t="s">
        <v>5</v>
      </c>
      <c r="F144" s="183" t="s">
        <v>239</v>
      </c>
      <c r="H144" s="184">
        <v>381</v>
      </c>
      <c r="L144" s="164"/>
      <c r="M144" s="169"/>
      <c r="N144" s="170"/>
      <c r="O144" s="170"/>
      <c r="P144" s="170"/>
      <c r="Q144" s="170"/>
      <c r="R144" s="170"/>
      <c r="S144" s="170"/>
      <c r="T144" s="171"/>
      <c r="AT144" s="172" t="s">
        <v>137</v>
      </c>
      <c r="AU144" s="172" t="s">
        <v>81</v>
      </c>
      <c r="AV144" s="11" t="s">
        <v>81</v>
      </c>
      <c r="AW144" s="11" t="s">
        <v>34</v>
      </c>
      <c r="AX144" s="11" t="s">
        <v>72</v>
      </c>
      <c r="AY144" s="172" t="s">
        <v>126</v>
      </c>
    </row>
    <row r="145" spans="2:51" s="11" customFormat="1" ht="13.5">
      <c r="B145" s="164"/>
      <c r="D145" s="161" t="s">
        <v>137</v>
      </c>
      <c r="E145" s="172" t="s">
        <v>5</v>
      </c>
      <c r="F145" s="183" t="s">
        <v>240</v>
      </c>
      <c r="H145" s="184">
        <v>14</v>
      </c>
      <c r="L145" s="164"/>
      <c r="M145" s="169"/>
      <c r="N145" s="170"/>
      <c r="O145" s="170"/>
      <c r="P145" s="170"/>
      <c r="Q145" s="170"/>
      <c r="R145" s="170"/>
      <c r="S145" s="170"/>
      <c r="T145" s="171"/>
      <c r="AT145" s="172" t="s">
        <v>137</v>
      </c>
      <c r="AU145" s="172" t="s">
        <v>81</v>
      </c>
      <c r="AV145" s="11" t="s">
        <v>81</v>
      </c>
      <c r="AW145" s="11" t="s">
        <v>34</v>
      </c>
      <c r="AX145" s="11" t="s">
        <v>72</v>
      </c>
      <c r="AY145" s="172" t="s">
        <v>126</v>
      </c>
    </row>
    <row r="146" spans="2:51" s="12" customFormat="1" ht="13.5">
      <c r="B146" s="185"/>
      <c r="D146" s="161" t="s">
        <v>137</v>
      </c>
      <c r="E146" s="186" t="s">
        <v>5</v>
      </c>
      <c r="F146" s="187" t="s">
        <v>241</v>
      </c>
      <c r="H146" s="188">
        <v>395</v>
      </c>
      <c r="L146" s="185"/>
      <c r="M146" s="189"/>
      <c r="N146" s="190"/>
      <c r="O146" s="190"/>
      <c r="P146" s="190"/>
      <c r="Q146" s="190"/>
      <c r="R146" s="190"/>
      <c r="S146" s="190"/>
      <c r="T146" s="191"/>
      <c r="AT146" s="186" t="s">
        <v>137</v>
      </c>
      <c r="AU146" s="186" t="s">
        <v>81</v>
      </c>
      <c r="AV146" s="12" t="s">
        <v>144</v>
      </c>
      <c r="AW146" s="12" t="s">
        <v>34</v>
      </c>
      <c r="AX146" s="12" t="s">
        <v>72</v>
      </c>
      <c r="AY146" s="186" t="s">
        <v>126</v>
      </c>
    </row>
    <row r="147" spans="2:51" s="11" customFormat="1" ht="13.5">
      <c r="B147" s="164"/>
      <c r="D147" s="161" t="s">
        <v>137</v>
      </c>
      <c r="E147" s="172" t="s">
        <v>5</v>
      </c>
      <c r="F147" s="183" t="s">
        <v>242</v>
      </c>
      <c r="H147" s="184">
        <v>5</v>
      </c>
      <c r="L147" s="164"/>
      <c r="M147" s="169"/>
      <c r="N147" s="170"/>
      <c r="O147" s="170"/>
      <c r="P147" s="170"/>
      <c r="Q147" s="170"/>
      <c r="R147" s="170"/>
      <c r="S147" s="170"/>
      <c r="T147" s="171"/>
      <c r="AT147" s="172" t="s">
        <v>137</v>
      </c>
      <c r="AU147" s="172" t="s">
        <v>81</v>
      </c>
      <c r="AV147" s="11" t="s">
        <v>81</v>
      </c>
      <c r="AW147" s="11" t="s">
        <v>34</v>
      </c>
      <c r="AX147" s="11" t="s">
        <v>72</v>
      </c>
      <c r="AY147" s="172" t="s">
        <v>126</v>
      </c>
    </row>
    <row r="148" spans="2:51" s="12" customFormat="1" ht="13.5">
      <c r="B148" s="185"/>
      <c r="D148" s="161" t="s">
        <v>137</v>
      </c>
      <c r="E148" s="186" t="s">
        <v>5</v>
      </c>
      <c r="F148" s="187" t="s">
        <v>243</v>
      </c>
      <c r="H148" s="188">
        <v>5</v>
      </c>
      <c r="L148" s="185"/>
      <c r="M148" s="189"/>
      <c r="N148" s="190"/>
      <c r="O148" s="190"/>
      <c r="P148" s="190"/>
      <c r="Q148" s="190"/>
      <c r="R148" s="190"/>
      <c r="S148" s="190"/>
      <c r="T148" s="191"/>
      <c r="AT148" s="186" t="s">
        <v>137</v>
      </c>
      <c r="AU148" s="186" t="s">
        <v>81</v>
      </c>
      <c r="AV148" s="12" t="s">
        <v>144</v>
      </c>
      <c r="AW148" s="12" t="s">
        <v>34</v>
      </c>
      <c r="AX148" s="12" t="s">
        <v>72</v>
      </c>
      <c r="AY148" s="186" t="s">
        <v>126</v>
      </c>
    </row>
    <row r="149" spans="2:51" s="13" customFormat="1" ht="13.5">
      <c r="B149" s="192"/>
      <c r="D149" s="165" t="s">
        <v>137</v>
      </c>
      <c r="E149" s="193" t="s">
        <v>5</v>
      </c>
      <c r="F149" s="194" t="s">
        <v>244</v>
      </c>
      <c r="H149" s="195">
        <v>400</v>
      </c>
      <c r="L149" s="192"/>
      <c r="M149" s="196"/>
      <c r="N149" s="197"/>
      <c r="O149" s="197"/>
      <c r="P149" s="197"/>
      <c r="Q149" s="197"/>
      <c r="R149" s="197"/>
      <c r="S149" s="197"/>
      <c r="T149" s="198"/>
      <c r="AT149" s="199" t="s">
        <v>137</v>
      </c>
      <c r="AU149" s="199" t="s">
        <v>81</v>
      </c>
      <c r="AV149" s="13" t="s">
        <v>133</v>
      </c>
      <c r="AW149" s="13" t="s">
        <v>34</v>
      </c>
      <c r="AX149" s="13" t="s">
        <v>11</v>
      </c>
      <c r="AY149" s="199" t="s">
        <v>126</v>
      </c>
    </row>
    <row r="150" spans="2:65" s="1" customFormat="1" ht="22.5" customHeight="1">
      <c r="B150" s="149"/>
      <c r="C150" s="174" t="s">
        <v>245</v>
      </c>
      <c r="D150" s="174" t="s">
        <v>193</v>
      </c>
      <c r="E150" s="175" t="s">
        <v>246</v>
      </c>
      <c r="F150" s="176" t="s">
        <v>247</v>
      </c>
      <c r="G150" s="177" t="s">
        <v>131</v>
      </c>
      <c r="H150" s="178">
        <v>384.81</v>
      </c>
      <c r="I150" s="282"/>
      <c r="J150" s="179">
        <f>ROUND(I150*H150,0)</f>
        <v>0</v>
      </c>
      <c r="K150" s="176" t="s">
        <v>132</v>
      </c>
      <c r="L150" s="180"/>
      <c r="M150" s="181" t="s">
        <v>5</v>
      </c>
      <c r="N150" s="182" t="s">
        <v>43</v>
      </c>
      <c r="O150" s="158">
        <v>0</v>
      </c>
      <c r="P150" s="158">
        <f>O150*H150</f>
        <v>0</v>
      </c>
      <c r="Q150" s="158">
        <v>0.131</v>
      </c>
      <c r="R150" s="158">
        <f>Q150*H150</f>
        <v>50.41011</v>
      </c>
      <c r="S150" s="158">
        <v>0</v>
      </c>
      <c r="T150" s="159">
        <f>S150*H150</f>
        <v>0</v>
      </c>
      <c r="AR150" s="23" t="s">
        <v>171</v>
      </c>
      <c r="AT150" s="23" t="s">
        <v>193</v>
      </c>
      <c r="AU150" s="23" t="s">
        <v>81</v>
      </c>
      <c r="AY150" s="23" t="s">
        <v>126</v>
      </c>
      <c r="BE150" s="160">
        <f>IF(N150="základní",J150,0)</f>
        <v>0</v>
      </c>
      <c r="BF150" s="160">
        <f>IF(N150="snížená",J150,0)</f>
        <v>0</v>
      </c>
      <c r="BG150" s="160">
        <f>IF(N150="zákl. přenesená",J150,0)</f>
        <v>0</v>
      </c>
      <c r="BH150" s="160">
        <f>IF(N150="sníž. přenesená",J150,0)</f>
        <v>0</v>
      </c>
      <c r="BI150" s="160">
        <f>IF(N150="nulová",J150,0)</f>
        <v>0</v>
      </c>
      <c r="BJ150" s="23" t="s">
        <v>11</v>
      </c>
      <c r="BK150" s="160">
        <f>ROUND(I150*H150,0)</f>
        <v>0</v>
      </c>
      <c r="BL150" s="23" t="s">
        <v>133</v>
      </c>
      <c r="BM150" s="23" t="s">
        <v>248</v>
      </c>
    </row>
    <row r="151" spans="2:51" s="11" customFormat="1" ht="13.5">
      <c r="B151" s="164"/>
      <c r="D151" s="161" t="s">
        <v>137</v>
      </c>
      <c r="E151" s="172" t="s">
        <v>5</v>
      </c>
      <c r="F151" s="183" t="s">
        <v>239</v>
      </c>
      <c r="H151" s="184">
        <v>381</v>
      </c>
      <c r="L151" s="164"/>
      <c r="M151" s="169"/>
      <c r="N151" s="170"/>
      <c r="O151" s="170"/>
      <c r="P151" s="170"/>
      <c r="Q151" s="170"/>
      <c r="R151" s="170"/>
      <c r="S151" s="170"/>
      <c r="T151" s="171"/>
      <c r="AT151" s="172" t="s">
        <v>137</v>
      </c>
      <c r="AU151" s="172" t="s">
        <v>81</v>
      </c>
      <c r="AV151" s="11" t="s">
        <v>81</v>
      </c>
      <c r="AW151" s="11" t="s">
        <v>34</v>
      </c>
      <c r="AX151" s="11" t="s">
        <v>11</v>
      </c>
      <c r="AY151" s="172" t="s">
        <v>126</v>
      </c>
    </row>
    <row r="152" spans="2:51" s="11" customFormat="1" ht="13.5">
      <c r="B152" s="164"/>
      <c r="D152" s="165" t="s">
        <v>137</v>
      </c>
      <c r="F152" s="167" t="s">
        <v>249</v>
      </c>
      <c r="H152" s="168">
        <v>384.81</v>
      </c>
      <c r="L152" s="164"/>
      <c r="M152" s="169"/>
      <c r="N152" s="170"/>
      <c r="O152" s="170"/>
      <c r="P152" s="170"/>
      <c r="Q152" s="170"/>
      <c r="R152" s="170"/>
      <c r="S152" s="170"/>
      <c r="T152" s="171"/>
      <c r="AT152" s="172" t="s">
        <v>137</v>
      </c>
      <c r="AU152" s="172" t="s">
        <v>81</v>
      </c>
      <c r="AV152" s="11" t="s">
        <v>81</v>
      </c>
      <c r="AW152" s="11" t="s">
        <v>6</v>
      </c>
      <c r="AX152" s="11" t="s">
        <v>11</v>
      </c>
      <c r="AY152" s="172" t="s">
        <v>126</v>
      </c>
    </row>
    <row r="153" spans="2:65" s="1" customFormat="1" ht="22.5" customHeight="1">
      <c r="B153" s="149"/>
      <c r="C153" s="174" t="s">
        <v>10</v>
      </c>
      <c r="D153" s="174" t="s">
        <v>193</v>
      </c>
      <c r="E153" s="175" t="s">
        <v>250</v>
      </c>
      <c r="F153" s="176" t="s">
        <v>251</v>
      </c>
      <c r="G153" s="177" t="s">
        <v>131</v>
      </c>
      <c r="H153" s="178">
        <v>14.14</v>
      </c>
      <c r="I153" s="282"/>
      <c r="J153" s="179">
        <f>ROUND(I153*H153,0)</f>
        <v>0</v>
      </c>
      <c r="K153" s="176" t="s">
        <v>132</v>
      </c>
      <c r="L153" s="180"/>
      <c r="M153" s="181" t="s">
        <v>5</v>
      </c>
      <c r="N153" s="182" t="s">
        <v>43</v>
      </c>
      <c r="O153" s="158">
        <v>0</v>
      </c>
      <c r="P153" s="158">
        <f>O153*H153</f>
        <v>0</v>
      </c>
      <c r="Q153" s="158">
        <v>0.131</v>
      </c>
      <c r="R153" s="158">
        <f>Q153*H153</f>
        <v>1.85234</v>
      </c>
      <c r="S153" s="158">
        <v>0</v>
      </c>
      <c r="T153" s="159">
        <f>S153*H153</f>
        <v>0</v>
      </c>
      <c r="AR153" s="23" t="s">
        <v>171</v>
      </c>
      <c r="AT153" s="23" t="s">
        <v>193</v>
      </c>
      <c r="AU153" s="23" t="s">
        <v>81</v>
      </c>
      <c r="AY153" s="23" t="s">
        <v>126</v>
      </c>
      <c r="BE153" s="160">
        <f>IF(N153="základní",J153,0)</f>
        <v>0</v>
      </c>
      <c r="BF153" s="160">
        <f>IF(N153="snížená",J153,0)</f>
        <v>0</v>
      </c>
      <c r="BG153" s="160">
        <f>IF(N153="zákl. přenesená",J153,0)</f>
        <v>0</v>
      </c>
      <c r="BH153" s="160">
        <f>IF(N153="sníž. přenesená",J153,0)</f>
        <v>0</v>
      </c>
      <c r="BI153" s="160">
        <f>IF(N153="nulová",J153,0)</f>
        <v>0</v>
      </c>
      <c r="BJ153" s="23" t="s">
        <v>11</v>
      </c>
      <c r="BK153" s="160">
        <f>ROUND(I153*H153,0)</f>
        <v>0</v>
      </c>
      <c r="BL153" s="23" t="s">
        <v>133</v>
      </c>
      <c r="BM153" s="23" t="s">
        <v>252</v>
      </c>
    </row>
    <row r="154" spans="2:51" s="11" customFormat="1" ht="13.5">
      <c r="B154" s="164"/>
      <c r="D154" s="161" t="s">
        <v>137</v>
      </c>
      <c r="E154" s="172" t="s">
        <v>5</v>
      </c>
      <c r="F154" s="183" t="s">
        <v>240</v>
      </c>
      <c r="H154" s="184">
        <v>14</v>
      </c>
      <c r="L154" s="164"/>
      <c r="M154" s="169"/>
      <c r="N154" s="170"/>
      <c r="O154" s="170"/>
      <c r="P154" s="170"/>
      <c r="Q154" s="170"/>
      <c r="R154" s="170"/>
      <c r="S154" s="170"/>
      <c r="T154" s="171"/>
      <c r="AT154" s="172" t="s">
        <v>137</v>
      </c>
      <c r="AU154" s="172" t="s">
        <v>81</v>
      </c>
      <c r="AV154" s="11" t="s">
        <v>81</v>
      </c>
      <c r="AW154" s="11" t="s">
        <v>34</v>
      </c>
      <c r="AX154" s="11" t="s">
        <v>11</v>
      </c>
      <c r="AY154" s="172" t="s">
        <v>126</v>
      </c>
    </row>
    <row r="155" spans="2:51" s="11" customFormat="1" ht="13.5">
      <c r="B155" s="164"/>
      <c r="D155" s="165" t="s">
        <v>137</v>
      </c>
      <c r="F155" s="167" t="s">
        <v>253</v>
      </c>
      <c r="H155" s="168">
        <v>14.14</v>
      </c>
      <c r="L155" s="164"/>
      <c r="M155" s="169"/>
      <c r="N155" s="170"/>
      <c r="O155" s="170"/>
      <c r="P155" s="170"/>
      <c r="Q155" s="170"/>
      <c r="R155" s="170"/>
      <c r="S155" s="170"/>
      <c r="T155" s="171"/>
      <c r="AT155" s="172" t="s">
        <v>137</v>
      </c>
      <c r="AU155" s="172" t="s">
        <v>81</v>
      </c>
      <c r="AV155" s="11" t="s">
        <v>81</v>
      </c>
      <c r="AW155" s="11" t="s">
        <v>6</v>
      </c>
      <c r="AX155" s="11" t="s">
        <v>11</v>
      </c>
      <c r="AY155" s="172" t="s">
        <v>126</v>
      </c>
    </row>
    <row r="156" spans="2:65" s="1" customFormat="1" ht="57" customHeight="1">
      <c r="B156" s="149"/>
      <c r="C156" s="150" t="s">
        <v>254</v>
      </c>
      <c r="D156" s="150" t="s">
        <v>128</v>
      </c>
      <c r="E156" s="151" t="s">
        <v>255</v>
      </c>
      <c r="F156" s="152" t="s">
        <v>256</v>
      </c>
      <c r="G156" s="153" t="s">
        <v>131</v>
      </c>
      <c r="H156" s="154">
        <v>14</v>
      </c>
      <c r="I156" s="281"/>
      <c r="J156" s="155">
        <f>ROUND(I156*H156,0)</f>
        <v>0</v>
      </c>
      <c r="K156" s="152" t="s">
        <v>132</v>
      </c>
      <c r="L156" s="37"/>
      <c r="M156" s="156" t="s">
        <v>5</v>
      </c>
      <c r="N156" s="157" t="s">
        <v>43</v>
      </c>
      <c r="O156" s="158">
        <v>0.06</v>
      </c>
      <c r="P156" s="158">
        <f>O156*H156</f>
        <v>0.84</v>
      </c>
      <c r="Q156" s="158">
        <v>0</v>
      </c>
      <c r="R156" s="158">
        <f>Q156*H156</f>
        <v>0</v>
      </c>
      <c r="S156" s="158">
        <v>0</v>
      </c>
      <c r="T156" s="159">
        <f>S156*H156</f>
        <v>0</v>
      </c>
      <c r="AR156" s="23" t="s">
        <v>133</v>
      </c>
      <c r="AT156" s="23" t="s">
        <v>128</v>
      </c>
      <c r="AU156" s="23" t="s">
        <v>81</v>
      </c>
      <c r="AY156" s="23" t="s">
        <v>126</v>
      </c>
      <c r="BE156" s="160">
        <f>IF(N156="základní",J156,0)</f>
        <v>0</v>
      </c>
      <c r="BF156" s="160">
        <f>IF(N156="snížená",J156,0)</f>
        <v>0</v>
      </c>
      <c r="BG156" s="160">
        <f>IF(N156="zákl. přenesená",J156,0)</f>
        <v>0</v>
      </c>
      <c r="BH156" s="160">
        <f>IF(N156="sníž. přenesená",J156,0)</f>
        <v>0</v>
      </c>
      <c r="BI156" s="160">
        <f>IF(N156="nulová",J156,0)</f>
        <v>0</v>
      </c>
      <c r="BJ156" s="23" t="s">
        <v>11</v>
      </c>
      <c r="BK156" s="160">
        <f>ROUND(I156*H156,0)</f>
        <v>0</v>
      </c>
      <c r="BL156" s="23" t="s">
        <v>133</v>
      </c>
      <c r="BM156" s="23" t="s">
        <v>257</v>
      </c>
    </row>
    <row r="157" spans="2:47" s="1" customFormat="1" ht="121.5">
      <c r="B157" s="37"/>
      <c r="D157" s="165" t="s">
        <v>135</v>
      </c>
      <c r="F157" s="173" t="s">
        <v>238</v>
      </c>
      <c r="L157" s="37"/>
      <c r="M157" s="163"/>
      <c r="N157" s="38"/>
      <c r="O157" s="38"/>
      <c r="P157" s="38"/>
      <c r="Q157" s="38"/>
      <c r="R157" s="38"/>
      <c r="S157" s="38"/>
      <c r="T157" s="66"/>
      <c r="AT157" s="23" t="s">
        <v>135</v>
      </c>
      <c r="AU157" s="23" t="s">
        <v>81</v>
      </c>
    </row>
    <row r="158" spans="2:65" s="1" customFormat="1" ht="22.5" customHeight="1">
      <c r="B158" s="149"/>
      <c r="C158" s="150" t="s">
        <v>258</v>
      </c>
      <c r="D158" s="150" t="s">
        <v>128</v>
      </c>
      <c r="E158" s="151" t="s">
        <v>259</v>
      </c>
      <c r="F158" s="152" t="s">
        <v>260</v>
      </c>
      <c r="G158" s="153" t="s">
        <v>150</v>
      </c>
      <c r="H158" s="154">
        <v>211</v>
      </c>
      <c r="I158" s="281"/>
      <c r="J158" s="155">
        <f>ROUND(I158*H158,0)</f>
        <v>0</v>
      </c>
      <c r="K158" s="152" t="s">
        <v>132</v>
      </c>
      <c r="L158" s="37"/>
      <c r="M158" s="156" t="s">
        <v>5</v>
      </c>
      <c r="N158" s="157" t="s">
        <v>43</v>
      </c>
      <c r="O158" s="158">
        <v>0.046</v>
      </c>
      <c r="P158" s="158">
        <f>O158*H158</f>
        <v>9.706</v>
      </c>
      <c r="Q158" s="158">
        <v>0.0036</v>
      </c>
      <c r="R158" s="158">
        <f>Q158*H158</f>
        <v>0.7595999999999999</v>
      </c>
      <c r="S158" s="158">
        <v>0</v>
      </c>
      <c r="T158" s="159">
        <f>S158*H158</f>
        <v>0</v>
      </c>
      <c r="AR158" s="23" t="s">
        <v>133</v>
      </c>
      <c r="AT158" s="23" t="s">
        <v>128</v>
      </c>
      <c r="AU158" s="23" t="s">
        <v>81</v>
      </c>
      <c r="AY158" s="23" t="s">
        <v>126</v>
      </c>
      <c r="BE158" s="160">
        <f>IF(N158="základní",J158,0)</f>
        <v>0</v>
      </c>
      <c r="BF158" s="160">
        <f>IF(N158="snížená",J158,0)</f>
        <v>0</v>
      </c>
      <c r="BG158" s="160">
        <f>IF(N158="zákl. přenesená",J158,0)</f>
        <v>0</v>
      </c>
      <c r="BH158" s="160">
        <f>IF(N158="sníž. přenesená",J158,0)</f>
        <v>0</v>
      </c>
      <c r="BI158" s="160">
        <f>IF(N158="nulová",J158,0)</f>
        <v>0</v>
      </c>
      <c r="BJ158" s="23" t="s">
        <v>11</v>
      </c>
      <c r="BK158" s="160">
        <f>ROUND(I158*H158,0)</f>
        <v>0</v>
      </c>
      <c r="BL158" s="23" t="s">
        <v>133</v>
      </c>
      <c r="BM158" s="23" t="s">
        <v>261</v>
      </c>
    </row>
    <row r="159" spans="2:47" s="1" customFormat="1" ht="54">
      <c r="B159" s="37"/>
      <c r="D159" s="161" t="s">
        <v>135</v>
      </c>
      <c r="F159" s="162" t="s">
        <v>262</v>
      </c>
      <c r="L159" s="37"/>
      <c r="M159" s="163"/>
      <c r="N159" s="38"/>
      <c r="O159" s="38"/>
      <c r="P159" s="38"/>
      <c r="Q159" s="38"/>
      <c r="R159" s="38"/>
      <c r="S159" s="38"/>
      <c r="T159" s="66"/>
      <c r="AT159" s="23" t="s">
        <v>135</v>
      </c>
      <c r="AU159" s="23" t="s">
        <v>81</v>
      </c>
    </row>
    <row r="160" spans="2:63" s="10" customFormat="1" ht="29.85" customHeight="1">
      <c r="B160" s="136"/>
      <c r="D160" s="146" t="s">
        <v>71</v>
      </c>
      <c r="E160" s="147" t="s">
        <v>171</v>
      </c>
      <c r="F160" s="147" t="s">
        <v>263</v>
      </c>
      <c r="J160" s="148">
        <f>BK160</f>
        <v>0</v>
      </c>
      <c r="L160" s="136"/>
      <c r="M160" s="140"/>
      <c r="N160" s="141"/>
      <c r="O160" s="141"/>
      <c r="P160" s="142">
        <f>SUM(P161:P164)</f>
        <v>13.838000000000001</v>
      </c>
      <c r="Q160" s="141"/>
      <c r="R160" s="142">
        <f>SUM(R161:R164)</f>
        <v>2.08592</v>
      </c>
      <c r="S160" s="141"/>
      <c r="T160" s="143">
        <f>SUM(T161:T164)</f>
        <v>0</v>
      </c>
      <c r="AR160" s="137" t="s">
        <v>11</v>
      </c>
      <c r="AT160" s="144" t="s">
        <v>71</v>
      </c>
      <c r="AU160" s="144" t="s">
        <v>11</v>
      </c>
      <c r="AY160" s="137" t="s">
        <v>126</v>
      </c>
      <c r="BK160" s="145">
        <f>SUM(BK161:BK164)</f>
        <v>0</v>
      </c>
    </row>
    <row r="161" spans="2:65" s="1" customFormat="1" ht="22.5" customHeight="1">
      <c r="B161" s="149"/>
      <c r="C161" s="150" t="s">
        <v>264</v>
      </c>
      <c r="D161" s="150" t="s">
        <v>128</v>
      </c>
      <c r="E161" s="151" t="s">
        <v>265</v>
      </c>
      <c r="F161" s="152" t="s">
        <v>266</v>
      </c>
      <c r="G161" s="153" t="s">
        <v>267</v>
      </c>
      <c r="H161" s="154">
        <v>2</v>
      </c>
      <c r="I161" s="281"/>
      <c r="J161" s="155">
        <f>ROUND(I161*H161,0)</f>
        <v>0</v>
      </c>
      <c r="K161" s="152" t="s">
        <v>132</v>
      </c>
      <c r="L161" s="37"/>
      <c r="M161" s="156" t="s">
        <v>5</v>
      </c>
      <c r="N161" s="157" t="s">
        <v>43</v>
      </c>
      <c r="O161" s="158">
        <v>3.817</v>
      </c>
      <c r="P161" s="158">
        <f>O161*H161</f>
        <v>7.634</v>
      </c>
      <c r="Q161" s="158">
        <v>0.4208</v>
      </c>
      <c r="R161" s="158">
        <f>Q161*H161</f>
        <v>0.8416</v>
      </c>
      <c r="S161" s="158">
        <v>0</v>
      </c>
      <c r="T161" s="159">
        <f>S161*H161</f>
        <v>0</v>
      </c>
      <c r="AR161" s="23" t="s">
        <v>133</v>
      </c>
      <c r="AT161" s="23" t="s">
        <v>128</v>
      </c>
      <c r="AU161" s="23" t="s">
        <v>81</v>
      </c>
      <c r="AY161" s="23" t="s">
        <v>126</v>
      </c>
      <c r="BE161" s="160">
        <f>IF(N161="základní",J161,0)</f>
        <v>0</v>
      </c>
      <c r="BF161" s="160">
        <f>IF(N161="snížená",J161,0)</f>
        <v>0</v>
      </c>
      <c r="BG161" s="160">
        <f>IF(N161="zákl. přenesená",J161,0)</f>
        <v>0</v>
      </c>
      <c r="BH161" s="160">
        <f>IF(N161="sníž. přenesená",J161,0)</f>
        <v>0</v>
      </c>
      <c r="BI161" s="160">
        <f>IF(N161="nulová",J161,0)</f>
        <v>0</v>
      </c>
      <c r="BJ161" s="23" t="s">
        <v>11</v>
      </c>
      <c r="BK161" s="160">
        <f>ROUND(I161*H161,0)</f>
        <v>0</v>
      </c>
      <c r="BL161" s="23" t="s">
        <v>133</v>
      </c>
      <c r="BM161" s="23" t="s">
        <v>268</v>
      </c>
    </row>
    <row r="162" spans="2:47" s="1" customFormat="1" ht="108">
      <c r="B162" s="37"/>
      <c r="D162" s="165" t="s">
        <v>135</v>
      </c>
      <c r="F162" s="173" t="s">
        <v>269</v>
      </c>
      <c r="L162" s="37"/>
      <c r="M162" s="163"/>
      <c r="N162" s="38"/>
      <c r="O162" s="38"/>
      <c r="P162" s="38"/>
      <c r="Q162" s="38"/>
      <c r="R162" s="38"/>
      <c r="S162" s="38"/>
      <c r="T162" s="66"/>
      <c r="AT162" s="23" t="s">
        <v>135</v>
      </c>
      <c r="AU162" s="23" t="s">
        <v>81</v>
      </c>
    </row>
    <row r="163" spans="2:65" s="1" customFormat="1" ht="31.5" customHeight="1">
      <c r="B163" s="149"/>
      <c r="C163" s="150" t="s">
        <v>270</v>
      </c>
      <c r="D163" s="150" t="s">
        <v>128</v>
      </c>
      <c r="E163" s="151" t="s">
        <v>271</v>
      </c>
      <c r="F163" s="152" t="s">
        <v>272</v>
      </c>
      <c r="G163" s="153" t="s">
        <v>267</v>
      </c>
      <c r="H163" s="154">
        <v>4</v>
      </c>
      <c r="I163" s="281"/>
      <c r="J163" s="155">
        <f>ROUND(I163*H163,0)</f>
        <v>0</v>
      </c>
      <c r="K163" s="152" t="s">
        <v>132</v>
      </c>
      <c r="L163" s="37"/>
      <c r="M163" s="156" t="s">
        <v>5</v>
      </c>
      <c r="N163" s="157" t="s">
        <v>43</v>
      </c>
      <c r="O163" s="158">
        <v>1.551</v>
      </c>
      <c r="P163" s="158">
        <f>O163*H163</f>
        <v>6.204</v>
      </c>
      <c r="Q163" s="158">
        <v>0.31108</v>
      </c>
      <c r="R163" s="158">
        <f>Q163*H163</f>
        <v>1.24432</v>
      </c>
      <c r="S163" s="158">
        <v>0</v>
      </c>
      <c r="T163" s="159">
        <f>S163*H163</f>
        <v>0</v>
      </c>
      <c r="AR163" s="23" t="s">
        <v>133</v>
      </c>
      <c r="AT163" s="23" t="s">
        <v>128</v>
      </c>
      <c r="AU163" s="23" t="s">
        <v>81</v>
      </c>
      <c r="AY163" s="23" t="s">
        <v>126</v>
      </c>
      <c r="BE163" s="160">
        <f>IF(N163="základní",J163,0)</f>
        <v>0</v>
      </c>
      <c r="BF163" s="160">
        <f>IF(N163="snížená",J163,0)</f>
        <v>0</v>
      </c>
      <c r="BG163" s="160">
        <f>IF(N163="zákl. přenesená",J163,0)</f>
        <v>0</v>
      </c>
      <c r="BH163" s="160">
        <f>IF(N163="sníž. přenesená",J163,0)</f>
        <v>0</v>
      </c>
      <c r="BI163" s="160">
        <f>IF(N163="nulová",J163,0)</f>
        <v>0</v>
      </c>
      <c r="BJ163" s="23" t="s">
        <v>11</v>
      </c>
      <c r="BK163" s="160">
        <f>ROUND(I163*H163,0)</f>
        <v>0</v>
      </c>
      <c r="BL163" s="23" t="s">
        <v>133</v>
      </c>
      <c r="BM163" s="23" t="s">
        <v>273</v>
      </c>
    </row>
    <row r="164" spans="2:47" s="1" customFormat="1" ht="108">
      <c r="B164" s="37"/>
      <c r="D164" s="161" t="s">
        <v>135</v>
      </c>
      <c r="F164" s="162" t="s">
        <v>269</v>
      </c>
      <c r="L164" s="37"/>
      <c r="M164" s="163"/>
      <c r="N164" s="38"/>
      <c r="O164" s="38"/>
      <c r="P164" s="38"/>
      <c r="Q164" s="38"/>
      <c r="R164" s="38"/>
      <c r="S164" s="38"/>
      <c r="T164" s="66"/>
      <c r="AT164" s="23" t="s">
        <v>135</v>
      </c>
      <c r="AU164" s="23" t="s">
        <v>81</v>
      </c>
    </row>
    <row r="165" spans="2:63" s="10" customFormat="1" ht="29.85" customHeight="1">
      <c r="B165" s="136"/>
      <c r="D165" s="146" t="s">
        <v>71</v>
      </c>
      <c r="E165" s="147" t="s">
        <v>177</v>
      </c>
      <c r="F165" s="147" t="s">
        <v>274</v>
      </c>
      <c r="J165" s="148">
        <f>BK165</f>
        <v>0</v>
      </c>
      <c r="L165" s="136"/>
      <c r="M165" s="140"/>
      <c r="N165" s="141"/>
      <c r="O165" s="141"/>
      <c r="P165" s="142">
        <f>SUM(P166:P182)</f>
        <v>95.24659999999999</v>
      </c>
      <c r="Q165" s="141"/>
      <c r="R165" s="142">
        <f>SUM(R166:R182)</f>
        <v>80.704568</v>
      </c>
      <c r="S165" s="141"/>
      <c r="T165" s="143">
        <f>SUM(T166:T182)</f>
        <v>0</v>
      </c>
      <c r="AR165" s="137" t="s">
        <v>11</v>
      </c>
      <c r="AT165" s="144" t="s">
        <v>71</v>
      </c>
      <c r="AU165" s="144" t="s">
        <v>11</v>
      </c>
      <c r="AY165" s="137" t="s">
        <v>126</v>
      </c>
      <c r="BK165" s="145">
        <f>SUM(BK166:BK182)</f>
        <v>0</v>
      </c>
    </row>
    <row r="166" spans="2:65" s="1" customFormat="1" ht="44.25" customHeight="1">
      <c r="B166" s="149"/>
      <c r="C166" s="150" t="s">
        <v>275</v>
      </c>
      <c r="D166" s="150" t="s">
        <v>128</v>
      </c>
      <c r="E166" s="151" t="s">
        <v>276</v>
      </c>
      <c r="F166" s="152" t="s">
        <v>277</v>
      </c>
      <c r="G166" s="153" t="s">
        <v>150</v>
      </c>
      <c r="H166" s="154">
        <v>211</v>
      </c>
      <c r="I166" s="281"/>
      <c r="J166" s="155">
        <f>ROUND(I166*H166,0)</f>
        <v>0</v>
      </c>
      <c r="K166" s="152" t="s">
        <v>132</v>
      </c>
      <c r="L166" s="37"/>
      <c r="M166" s="156" t="s">
        <v>5</v>
      </c>
      <c r="N166" s="157" t="s">
        <v>43</v>
      </c>
      <c r="O166" s="158">
        <v>0.268</v>
      </c>
      <c r="P166" s="158">
        <f>O166*H166</f>
        <v>56.548</v>
      </c>
      <c r="Q166" s="158">
        <v>0.1554</v>
      </c>
      <c r="R166" s="158">
        <f>Q166*H166</f>
        <v>32.7894</v>
      </c>
      <c r="S166" s="158">
        <v>0</v>
      </c>
      <c r="T166" s="159">
        <f>S166*H166</f>
        <v>0</v>
      </c>
      <c r="AR166" s="23" t="s">
        <v>133</v>
      </c>
      <c r="AT166" s="23" t="s">
        <v>128</v>
      </c>
      <c r="AU166" s="23" t="s">
        <v>81</v>
      </c>
      <c r="AY166" s="23" t="s">
        <v>126</v>
      </c>
      <c r="BE166" s="160">
        <f>IF(N166="základní",J166,0)</f>
        <v>0</v>
      </c>
      <c r="BF166" s="160">
        <f>IF(N166="snížená",J166,0)</f>
        <v>0</v>
      </c>
      <c r="BG166" s="160">
        <f>IF(N166="zákl. přenesená",J166,0)</f>
        <v>0</v>
      </c>
      <c r="BH166" s="160">
        <f>IF(N166="sníž. přenesená",J166,0)</f>
        <v>0</v>
      </c>
      <c r="BI166" s="160">
        <f>IF(N166="nulová",J166,0)</f>
        <v>0</v>
      </c>
      <c r="BJ166" s="23" t="s">
        <v>11</v>
      </c>
      <c r="BK166" s="160">
        <f>ROUND(I166*H166,0)</f>
        <v>0</v>
      </c>
      <c r="BL166" s="23" t="s">
        <v>133</v>
      </c>
      <c r="BM166" s="23" t="s">
        <v>278</v>
      </c>
    </row>
    <row r="167" spans="2:47" s="1" customFormat="1" ht="94.5">
      <c r="B167" s="37"/>
      <c r="D167" s="161" t="s">
        <v>135</v>
      </c>
      <c r="F167" s="162" t="s">
        <v>279</v>
      </c>
      <c r="L167" s="37"/>
      <c r="M167" s="163"/>
      <c r="N167" s="38"/>
      <c r="O167" s="38"/>
      <c r="P167" s="38"/>
      <c r="Q167" s="38"/>
      <c r="R167" s="38"/>
      <c r="S167" s="38"/>
      <c r="T167" s="66"/>
      <c r="AT167" s="23" t="s">
        <v>135</v>
      </c>
      <c r="AU167" s="23" t="s">
        <v>81</v>
      </c>
    </row>
    <row r="168" spans="2:51" s="11" customFormat="1" ht="13.5">
      <c r="B168" s="164"/>
      <c r="D168" s="165" t="s">
        <v>137</v>
      </c>
      <c r="E168" s="166" t="s">
        <v>5</v>
      </c>
      <c r="F168" s="167" t="s">
        <v>280</v>
      </c>
      <c r="H168" s="168">
        <v>211</v>
      </c>
      <c r="L168" s="164"/>
      <c r="M168" s="169"/>
      <c r="N168" s="170"/>
      <c r="O168" s="170"/>
      <c r="P168" s="170"/>
      <c r="Q168" s="170"/>
      <c r="R168" s="170"/>
      <c r="S168" s="170"/>
      <c r="T168" s="171"/>
      <c r="AT168" s="172" t="s">
        <v>137</v>
      </c>
      <c r="AU168" s="172" t="s">
        <v>81</v>
      </c>
      <c r="AV168" s="11" t="s">
        <v>81</v>
      </c>
      <c r="AW168" s="11" t="s">
        <v>34</v>
      </c>
      <c r="AX168" s="11" t="s">
        <v>11</v>
      </c>
      <c r="AY168" s="172" t="s">
        <v>126</v>
      </c>
    </row>
    <row r="169" spans="2:65" s="1" customFormat="1" ht="22.5" customHeight="1">
      <c r="B169" s="149"/>
      <c r="C169" s="174" t="s">
        <v>281</v>
      </c>
      <c r="D169" s="174" t="s">
        <v>193</v>
      </c>
      <c r="E169" s="175" t="s">
        <v>282</v>
      </c>
      <c r="F169" s="176" t="s">
        <v>283</v>
      </c>
      <c r="G169" s="177" t="s">
        <v>267</v>
      </c>
      <c r="H169" s="178">
        <v>211</v>
      </c>
      <c r="I169" s="282"/>
      <c r="J169" s="179">
        <f>ROUND(I169*H169,0)</f>
        <v>0</v>
      </c>
      <c r="K169" s="176" t="s">
        <v>132</v>
      </c>
      <c r="L169" s="180"/>
      <c r="M169" s="181" t="s">
        <v>5</v>
      </c>
      <c r="N169" s="182" t="s">
        <v>43</v>
      </c>
      <c r="O169" s="158">
        <v>0</v>
      </c>
      <c r="P169" s="158">
        <f>O169*H169</f>
        <v>0</v>
      </c>
      <c r="Q169" s="158">
        <v>0.0821</v>
      </c>
      <c r="R169" s="158">
        <f>Q169*H169</f>
        <v>17.3231</v>
      </c>
      <c r="S169" s="158">
        <v>0</v>
      </c>
      <c r="T169" s="159">
        <f>S169*H169</f>
        <v>0</v>
      </c>
      <c r="AR169" s="23" t="s">
        <v>171</v>
      </c>
      <c r="AT169" s="23" t="s">
        <v>193</v>
      </c>
      <c r="AU169" s="23" t="s">
        <v>81</v>
      </c>
      <c r="AY169" s="23" t="s">
        <v>126</v>
      </c>
      <c r="BE169" s="160">
        <f>IF(N169="základní",J169,0)</f>
        <v>0</v>
      </c>
      <c r="BF169" s="160">
        <f>IF(N169="snížená",J169,0)</f>
        <v>0</v>
      </c>
      <c r="BG169" s="160">
        <f>IF(N169="zákl. přenesená",J169,0)</f>
        <v>0</v>
      </c>
      <c r="BH169" s="160">
        <f>IF(N169="sníž. přenesená",J169,0)</f>
        <v>0</v>
      </c>
      <c r="BI169" s="160">
        <f>IF(N169="nulová",J169,0)</f>
        <v>0</v>
      </c>
      <c r="BJ169" s="23" t="s">
        <v>11</v>
      </c>
      <c r="BK169" s="160">
        <f>ROUND(I169*H169,0)</f>
        <v>0</v>
      </c>
      <c r="BL169" s="23" t="s">
        <v>133</v>
      </c>
      <c r="BM169" s="23" t="s">
        <v>284</v>
      </c>
    </row>
    <row r="170" spans="2:65" s="1" customFormat="1" ht="31.5" customHeight="1">
      <c r="B170" s="149"/>
      <c r="C170" s="150" t="s">
        <v>285</v>
      </c>
      <c r="D170" s="150" t="s">
        <v>128</v>
      </c>
      <c r="E170" s="151" t="s">
        <v>286</v>
      </c>
      <c r="F170" s="152" t="s">
        <v>287</v>
      </c>
      <c r="G170" s="153" t="s">
        <v>150</v>
      </c>
      <c r="H170" s="154">
        <v>233.5</v>
      </c>
      <c r="I170" s="281"/>
      <c r="J170" s="155">
        <f>ROUND(I170*H170,0)</f>
        <v>0</v>
      </c>
      <c r="K170" s="152" t="s">
        <v>132</v>
      </c>
      <c r="L170" s="37"/>
      <c r="M170" s="156" t="s">
        <v>5</v>
      </c>
      <c r="N170" s="157" t="s">
        <v>43</v>
      </c>
      <c r="O170" s="158">
        <v>0.14</v>
      </c>
      <c r="P170" s="158">
        <f>O170*H170</f>
        <v>32.690000000000005</v>
      </c>
      <c r="Q170" s="158">
        <v>0.10095</v>
      </c>
      <c r="R170" s="158">
        <f>Q170*H170</f>
        <v>23.571825</v>
      </c>
      <c r="S170" s="158">
        <v>0</v>
      </c>
      <c r="T170" s="159">
        <f>S170*H170</f>
        <v>0</v>
      </c>
      <c r="AR170" s="23" t="s">
        <v>133</v>
      </c>
      <c r="AT170" s="23" t="s">
        <v>128</v>
      </c>
      <c r="AU170" s="23" t="s">
        <v>81</v>
      </c>
      <c r="AY170" s="23" t="s">
        <v>126</v>
      </c>
      <c r="BE170" s="160">
        <f>IF(N170="základní",J170,0)</f>
        <v>0</v>
      </c>
      <c r="BF170" s="160">
        <f>IF(N170="snížená",J170,0)</f>
        <v>0</v>
      </c>
      <c r="BG170" s="160">
        <f>IF(N170="zákl. přenesená",J170,0)</f>
        <v>0</v>
      </c>
      <c r="BH170" s="160">
        <f>IF(N170="sníž. přenesená",J170,0)</f>
        <v>0</v>
      </c>
      <c r="BI170" s="160">
        <f>IF(N170="nulová",J170,0)</f>
        <v>0</v>
      </c>
      <c r="BJ170" s="23" t="s">
        <v>11</v>
      </c>
      <c r="BK170" s="160">
        <f>ROUND(I170*H170,0)</f>
        <v>0</v>
      </c>
      <c r="BL170" s="23" t="s">
        <v>133</v>
      </c>
      <c r="BM170" s="23" t="s">
        <v>288</v>
      </c>
    </row>
    <row r="171" spans="2:47" s="1" customFormat="1" ht="67.5">
      <c r="B171" s="37"/>
      <c r="D171" s="161" t="s">
        <v>135</v>
      </c>
      <c r="F171" s="162" t="s">
        <v>289</v>
      </c>
      <c r="L171" s="37"/>
      <c r="M171" s="163"/>
      <c r="N171" s="38"/>
      <c r="O171" s="38"/>
      <c r="P171" s="38"/>
      <c r="Q171" s="38"/>
      <c r="R171" s="38"/>
      <c r="S171" s="38"/>
      <c r="T171" s="66"/>
      <c r="AT171" s="23" t="s">
        <v>135</v>
      </c>
      <c r="AU171" s="23" t="s">
        <v>81</v>
      </c>
    </row>
    <row r="172" spans="2:51" s="11" customFormat="1" ht="13.5">
      <c r="B172" s="164"/>
      <c r="D172" s="165" t="s">
        <v>137</v>
      </c>
      <c r="E172" s="166" t="s">
        <v>5</v>
      </c>
      <c r="F172" s="167" t="s">
        <v>290</v>
      </c>
      <c r="H172" s="168">
        <v>233.5</v>
      </c>
      <c r="L172" s="164"/>
      <c r="M172" s="169"/>
      <c r="N172" s="170"/>
      <c r="O172" s="170"/>
      <c r="P172" s="170"/>
      <c r="Q172" s="170"/>
      <c r="R172" s="170"/>
      <c r="S172" s="170"/>
      <c r="T172" s="171"/>
      <c r="AT172" s="172" t="s">
        <v>137</v>
      </c>
      <c r="AU172" s="172" t="s">
        <v>81</v>
      </c>
      <c r="AV172" s="11" t="s">
        <v>81</v>
      </c>
      <c r="AW172" s="11" t="s">
        <v>34</v>
      </c>
      <c r="AX172" s="11" t="s">
        <v>11</v>
      </c>
      <c r="AY172" s="172" t="s">
        <v>126</v>
      </c>
    </row>
    <row r="173" spans="2:65" s="1" customFormat="1" ht="22.5" customHeight="1">
      <c r="B173" s="149"/>
      <c r="C173" s="174" t="s">
        <v>291</v>
      </c>
      <c r="D173" s="174" t="s">
        <v>193</v>
      </c>
      <c r="E173" s="175" t="s">
        <v>292</v>
      </c>
      <c r="F173" s="176" t="s">
        <v>293</v>
      </c>
      <c r="G173" s="177" t="s">
        <v>267</v>
      </c>
      <c r="H173" s="178">
        <v>234</v>
      </c>
      <c r="I173" s="282"/>
      <c r="J173" s="179">
        <f>ROUND(I173*H173,0)</f>
        <v>0</v>
      </c>
      <c r="K173" s="176" t="s">
        <v>132</v>
      </c>
      <c r="L173" s="180"/>
      <c r="M173" s="181" t="s">
        <v>5</v>
      </c>
      <c r="N173" s="182" t="s">
        <v>43</v>
      </c>
      <c r="O173" s="158">
        <v>0</v>
      </c>
      <c r="P173" s="158">
        <f>O173*H173</f>
        <v>0</v>
      </c>
      <c r="Q173" s="158">
        <v>0.03</v>
      </c>
      <c r="R173" s="158">
        <f>Q173*H173</f>
        <v>7.02</v>
      </c>
      <c r="S173" s="158">
        <v>0</v>
      </c>
      <c r="T173" s="159">
        <f>S173*H173</f>
        <v>0</v>
      </c>
      <c r="AR173" s="23" t="s">
        <v>171</v>
      </c>
      <c r="AT173" s="23" t="s">
        <v>193</v>
      </c>
      <c r="AU173" s="23" t="s">
        <v>81</v>
      </c>
      <c r="AY173" s="23" t="s">
        <v>126</v>
      </c>
      <c r="BE173" s="160">
        <f>IF(N173="základní",J173,0)</f>
        <v>0</v>
      </c>
      <c r="BF173" s="160">
        <f>IF(N173="snížená",J173,0)</f>
        <v>0</v>
      </c>
      <c r="BG173" s="160">
        <f>IF(N173="zákl. přenesená",J173,0)</f>
        <v>0</v>
      </c>
      <c r="BH173" s="160">
        <f>IF(N173="sníž. přenesená",J173,0)</f>
        <v>0</v>
      </c>
      <c r="BI173" s="160">
        <f>IF(N173="nulová",J173,0)</f>
        <v>0</v>
      </c>
      <c r="BJ173" s="23" t="s">
        <v>11</v>
      </c>
      <c r="BK173" s="160">
        <f>ROUND(I173*H173,0)</f>
        <v>0</v>
      </c>
      <c r="BL173" s="23" t="s">
        <v>133</v>
      </c>
      <c r="BM173" s="23" t="s">
        <v>294</v>
      </c>
    </row>
    <row r="174" spans="2:65" s="1" customFormat="1" ht="22.5" customHeight="1">
      <c r="B174" s="149"/>
      <c r="C174" s="150" t="s">
        <v>295</v>
      </c>
      <c r="D174" s="150" t="s">
        <v>128</v>
      </c>
      <c r="E174" s="151" t="s">
        <v>296</v>
      </c>
      <c r="F174" s="152" t="s">
        <v>297</v>
      </c>
      <c r="G174" s="153" t="s">
        <v>150</v>
      </c>
      <c r="H174" s="154">
        <v>8.1</v>
      </c>
      <c r="I174" s="281"/>
      <c r="J174" s="155">
        <f>ROUND(I174*H174,0)</f>
        <v>0</v>
      </c>
      <c r="K174" s="152" t="s">
        <v>132</v>
      </c>
      <c r="L174" s="37"/>
      <c r="M174" s="156" t="s">
        <v>5</v>
      </c>
      <c r="N174" s="157" t="s">
        <v>43</v>
      </c>
      <c r="O174" s="158">
        <v>0.155</v>
      </c>
      <c r="P174" s="158">
        <f>O174*H174</f>
        <v>1.2554999999999998</v>
      </c>
      <c r="Q174" s="158">
        <v>0</v>
      </c>
      <c r="R174" s="158">
        <f>Q174*H174</f>
        <v>0</v>
      </c>
      <c r="S174" s="158">
        <v>0</v>
      </c>
      <c r="T174" s="159">
        <f>S174*H174</f>
        <v>0</v>
      </c>
      <c r="AR174" s="23" t="s">
        <v>133</v>
      </c>
      <c r="AT174" s="23" t="s">
        <v>128</v>
      </c>
      <c r="AU174" s="23" t="s">
        <v>81</v>
      </c>
      <c r="AY174" s="23" t="s">
        <v>126</v>
      </c>
      <c r="BE174" s="160">
        <f>IF(N174="základní",J174,0)</f>
        <v>0</v>
      </c>
      <c r="BF174" s="160">
        <f>IF(N174="snížená",J174,0)</f>
        <v>0</v>
      </c>
      <c r="BG174" s="160">
        <f>IF(N174="zákl. přenesená",J174,0)</f>
        <v>0</v>
      </c>
      <c r="BH174" s="160">
        <f>IF(N174="sníž. přenesená",J174,0)</f>
        <v>0</v>
      </c>
      <c r="BI174" s="160">
        <f>IF(N174="nulová",J174,0)</f>
        <v>0</v>
      </c>
      <c r="BJ174" s="23" t="s">
        <v>11</v>
      </c>
      <c r="BK174" s="160">
        <f>ROUND(I174*H174,0)</f>
        <v>0</v>
      </c>
      <c r="BL174" s="23" t="s">
        <v>133</v>
      </c>
      <c r="BM174" s="23" t="s">
        <v>298</v>
      </c>
    </row>
    <row r="175" spans="2:47" s="1" customFormat="1" ht="27">
      <c r="B175" s="37"/>
      <c r="D175" s="161" t="s">
        <v>135</v>
      </c>
      <c r="F175" s="162" t="s">
        <v>299</v>
      </c>
      <c r="L175" s="37"/>
      <c r="M175" s="163"/>
      <c r="N175" s="38"/>
      <c r="O175" s="38"/>
      <c r="P175" s="38"/>
      <c r="Q175" s="38"/>
      <c r="R175" s="38"/>
      <c r="S175" s="38"/>
      <c r="T175" s="66"/>
      <c r="AT175" s="23" t="s">
        <v>135</v>
      </c>
      <c r="AU175" s="23" t="s">
        <v>81</v>
      </c>
    </row>
    <row r="176" spans="2:51" s="11" customFormat="1" ht="13.5">
      <c r="B176" s="164"/>
      <c r="D176" s="165" t="s">
        <v>137</v>
      </c>
      <c r="E176" s="166" t="s">
        <v>5</v>
      </c>
      <c r="F176" s="167" t="s">
        <v>300</v>
      </c>
      <c r="H176" s="168">
        <v>8.1</v>
      </c>
      <c r="L176" s="164"/>
      <c r="M176" s="169"/>
      <c r="N176" s="170"/>
      <c r="O176" s="170"/>
      <c r="P176" s="170"/>
      <c r="Q176" s="170"/>
      <c r="R176" s="170"/>
      <c r="S176" s="170"/>
      <c r="T176" s="171"/>
      <c r="AT176" s="172" t="s">
        <v>137</v>
      </c>
      <c r="AU176" s="172" t="s">
        <v>81</v>
      </c>
      <c r="AV176" s="11" t="s">
        <v>81</v>
      </c>
      <c r="AW176" s="11" t="s">
        <v>34</v>
      </c>
      <c r="AX176" s="11" t="s">
        <v>11</v>
      </c>
      <c r="AY176" s="172" t="s">
        <v>126</v>
      </c>
    </row>
    <row r="177" spans="2:65" s="1" customFormat="1" ht="22.5" customHeight="1">
      <c r="B177" s="149"/>
      <c r="C177" s="150" t="s">
        <v>301</v>
      </c>
      <c r="D177" s="150" t="s">
        <v>128</v>
      </c>
      <c r="E177" s="151" t="s">
        <v>302</v>
      </c>
      <c r="F177" s="152" t="s">
        <v>303</v>
      </c>
      <c r="G177" s="153" t="s">
        <v>150</v>
      </c>
      <c r="H177" s="154">
        <v>8.1</v>
      </c>
      <c r="I177" s="281"/>
      <c r="J177" s="155">
        <f>ROUND(I177*H177,0)</f>
        <v>0</v>
      </c>
      <c r="K177" s="152" t="s">
        <v>132</v>
      </c>
      <c r="L177" s="37"/>
      <c r="M177" s="156" t="s">
        <v>5</v>
      </c>
      <c r="N177" s="157" t="s">
        <v>43</v>
      </c>
      <c r="O177" s="158">
        <v>0.451</v>
      </c>
      <c r="P177" s="158">
        <f>O177*H177</f>
        <v>3.6531</v>
      </c>
      <c r="Q177" s="158">
        <v>3E-05</v>
      </c>
      <c r="R177" s="158">
        <f>Q177*H177</f>
        <v>0.000243</v>
      </c>
      <c r="S177" s="158">
        <v>0</v>
      </c>
      <c r="T177" s="159">
        <f>S177*H177</f>
        <v>0</v>
      </c>
      <c r="AR177" s="23" t="s">
        <v>133</v>
      </c>
      <c r="AT177" s="23" t="s">
        <v>128</v>
      </c>
      <c r="AU177" s="23" t="s">
        <v>81</v>
      </c>
      <c r="AY177" s="23" t="s">
        <v>126</v>
      </c>
      <c r="BE177" s="160">
        <f>IF(N177="základní",J177,0)</f>
        <v>0</v>
      </c>
      <c r="BF177" s="160">
        <f>IF(N177="snížená",J177,0)</f>
        <v>0</v>
      </c>
      <c r="BG177" s="160">
        <f>IF(N177="zákl. přenesená",J177,0)</f>
        <v>0</v>
      </c>
      <c r="BH177" s="160">
        <f>IF(N177="sníž. přenesená",J177,0)</f>
        <v>0</v>
      </c>
      <c r="BI177" s="160">
        <f>IF(N177="nulová",J177,0)</f>
        <v>0</v>
      </c>
      <c r="BJ177" s="23" t="s">
        <v>11</v>
      </c>
      <c r="BK177" s="160">
        <f>ROUND(I177*H177,0)</f>
        <v>0</v>
      </c>
      <c r="BL177" s="23" t="s">
        <v>133</v>
      </c>
      <c r="BM177" s="23" t="s">
        <v>304</v>
      </c>
    </row>
    <row r="178" spans="2:47" s="1" customFormat="1" ht="27">
      <c r="B178" s="37"/>
      <c r="D178" s="161" t="s">
        <v>135</v>
      </c>
      <c r="F178" s="162" t="s">
        <v>299</v>
      </c>
      <c r="L178" s="37"/>
      <c r="M178" s="163"/>
      <c r="N178" s="38"/>
      <c r="O178" s="38"/>
      <c r="P178" s="38"/>
      <c r="Q178" s="38"/>
      <c r="R178" s="38"/>
      <c r="S178" s="38"/>
      <c r="T178" s="66"/>
      <c r="AT178" s="23" t="s">
        <v>135</v>
      </c>
      <c r="AU178" s="23" t="s">
        <v>81</v>
      </c>
    </row>
    <row r="179" spans="2:51" s="11" customFormat="1" ht="13.5">
      <c r="B179" s="164"/>
      <c r="D179" s="165" t="s">
        <v>137</v>
      </c>
      <c r="E179" s="166" t="s">
        <v>5</v>
      </c>
      <c r="F179" s="167" t="s">
        <v>300</v>
      </c>
      <c r="H179" s="168">
        <v>8.1</v>
      </c>
      <c r="L179" s="164"/>
      <c r="M179" s="169"/>
      <c r="N179" s="170"/>
      <c r="O179" s="170"/>
      <c r="P179" s="170"/>
      <c r="Q179" s="170"/>
      <c r="R179" s="170"/>
      <c r="S179" s="170"/>
      <c r="T179" s="171"/>
      <c r="AT179" s="172" t="s">
        <v>137</v>
      </c>
      <c r="AU179" s="172" t="s">
        <v>81</v>
      </c>
      <c r="AV179" s="11" t="s">
        <v>81</v>
      </c>
      <c r="AW179" s="11" t="s">
        <v>34</v>
      </c>
      <c r="AX179" s="11" t="s">
        <v>11</v>
      </c>
      <c r="AY179" s="172" t="s">
        <v>126</v>
      </c>
    </row>
    <row r="180" spans="2:65" s="1" customFormat="1" ht="44.25" customHeight="1">
      <c r="B180" s="149"/>
      <c r="C180" s="150" t="s">
        <v>305</v>
      </c>
      <c r="D180" s="150" t="s">
        <v>128</v>
      </c>
      <c r="E180" s="151" t="s">
        <v>306</v>
      </c>
      <c r="F180" s="152" t="s">
        <v>307</v>
      </c>
      <c r="G180" s="153" t="s">
        <v>131</v>
      </c>
      <c r="H180" s="154">
        <v>5</v>
      </c>
      <c r="I180" s="281"/>
      <c r="J180" s="155">
        <f>ROUND(I180*H180,0)</f>
        <v>0</v>
      </c>
      <c r="K180" s="152" t="s">
        <v>132</v>
      </c>
      <c r="L180" s="37"/>
      <c r="M180" s="156" t="s">
        <v>5</v>
      </c>
      <c r="N180" s="157" t="s">
        <v>43</v>
      </c>
      <c r="O180" s="158">
        <v>0.22</v>
      </c>
      <c r="P180" s="158">
        <f>O180*H180</f>
        <v>1.1</v>
      </c>
      <c r="Q180" s="158">
        <v>0</v>
      </c>
      <c r="R180" s="158">
        <f>Q180*H180</f>
        <v>0</v>
      </c>
      <c r="S180" s="158">
        <v>0</v>
      </c>
      <c r="T180" s="159">
        <f>S180*H180</f>
        <v>0</v>
      </c>
      <c r="AR180" s="23" t="s">
        <v>133</v>
      </c>
      <c r="AT180" s="23" t="s">
        <v>128</v>
      </c>
      <c r="AU180" s="23" t="s">
        <v>81</v>
      </c>
      <c r="AY180" s="23" t="s">
        <v>126</v>
      </c>
      <c r="BE180" s="160">
        <f>IF(N180="základní",J180,0)</f>
        <v>0</v>
      </c>
      <c r="BF180" s="160">
        <f>IF(N180="snížená",J180,0)</f>
        <v>0</v>
      </c>
      <c r="BG180" s="160">
        <f>IF(N180="zákl. přenesená",J180,0)</f>
        <v>0</v>
      </c>
      <c r="BH180" s="160">
        <f>IF(N180="sníž. přenesená",J180,0)</f>
        <v>0</v>
      </c>
      <c r="BI180" s="160">
        <f>IF(N180="nulová",J180,0)</f>
        <v>0</v>
      </c>
      <c r="BJ180" s="23" t="s">
        <v>11</v>
      </c>
      <c r="BK180" s="160">
        <f>ROUND(I180*H180,0)</f>
        <v>0</v>
      </c>
      <c r="BL180" s="23" t="s">
        <v>133</v>
      </c>
      <c r="BM180" s="23" t="s">
        <v>308</v>
      </c>
    </row>
    <row r="181" spans="2:47" s="1" customFormat="1" ht="67.5">
      <c r="B181" s="37"/>
      <c r="D181" s="161" t="s">
        <v>135</v>
      </c>
      <c r="F181" s="162" t="s">
        <v>309</v>
      </c>
      <c r="L181" s="37"/>
      <c r="M181" s="163"/>
      <c r="N181" s="38"/>
      <c r="O181" s="38"/>
      <c r="P181" s="38"/>
      <c r="Q181" s="38"/>
      <c r="R181" s="38"/>
      <c r="S181" s="38"/>
      <c r="T181" s="66"/>
      <c r="AT181" s="23" t="s">
        <v>135</v>
      </c>
      <c r="AU181" s="23" t="s">
        <v>81</v>
      </c>
    </row>
    <row r="182" spans="2:51" s="11" customFormat="1" ht="13.5">
      <c r="B182" s="164"/>
      <c r="D182" s="161" t="s">
        <v>137</v>
      </c>
      <c r="E182" s="172" t="s">
        <v>5</v>
      </c>
      <c r="F182" s="183" t="s">
        <v>310</v>
      </c>
      <c r="H182" s="184">
        <v>5</v>
      </c>
      <c r="L182" s="164"/>
      <c r="M182" s="169"/>
      <c r="N182" s="170"/>
      <c r="O182" s="170"/>
      <c r="P182" s="170"/>
      <c r="Q182" s="170"/>
      <c r="R182" s="170"/>
      <c r="S182" s="170"/>
      <c r="T182" s="171"/>
      <c r="AT182" s="172" t="s">
        <v>137</v>
      </c>
      <c r="AU182" s="172" t="s">
        <v>81</v>
      </c>
      <c r="AV182" s="11" t="s">
        <v>81</v>
      </c>
      <c r="AW182" s="11" t="s">
        <v>34</v>
      </c>
      <c r="AX182" s="11" t="s">
        <v>11</v>
      </c>
      <c r="AY182" s="172" t="s">
        <v>126</v>
      </c>
    </row>
    <row r="183" spans="2:63" s="10" customFormat="1" ht="29.85" customHeight="1">
      <c r="B183" s="136"/>
      <c r="D183" s="146" t="s">
        <v>71</v>
      </c>
      <c r="E183" s="147" t="s">
        <v>311</v>
      </c>
      <c r="F183" s="147" t="s">
        <v>312</v>
      </c>
      <c r="J183" s="148">
        <f>BK183</f>
        <v>0</v>
      </c>
      <c r="L183" s="136"/>
      <c r="M183" s="140"/>
      <c r="N183" s="141"/>
      <c r="O183" s="141"/>
      <c r="P183" s="142">
        <f>SUM(P184:P195)</f>
        <v>74.053364</v>
      </c>
      <c r="Q183" s="141"/>
      <c r="R183" s="142">
        <f>SUM(R184:R195)</f>
        <v>0</v>
      </c>
      <c r="S183" s="141"/>
      <c r="T183" s="143">
        <f>SUM(T184:T195)</f>
        <v>0</v>
      </c>
      <c r="AR183" s="137" t="s">
        <v>11</v>
      </c>
      <c r="AT183" s="144" t="s">
        <v>71</v>
      </c>
      <c r="AU183" s="144" t="s">
        <v>11</v>
      </c>
      <c r="AY183" s="137" t="s">
        <v>126</v>
      </c>
      <c r="BK183" s="145">
        <f>SUM(BK184:BK195)</f>
        <v>0</v>
      </c>
    </row>
    <row r="184" spans="2:65" s="1" customFormat="1" ht="31.5" customHeight="1">
      <c r="B184" s="149"/>
      <c r="C184" s="150" t="s">
        <v>313</v>
      </c>
      <c r="D184" s="150" t="s">
        <v>128</v>
      </c>
      <c r="E184" s="151" t="s">
        <v>314</v>
      </c>
      <c r="F184" s="152" t="s">
        <v>315</v>
      </c>
      <c r="G184" s="153" t="s">
        <v>196</v>
      </c>
      <c r="H184" s="154">
        <v>240.433</v>
      </c>
      <c r="I184" s="281"/>
      <c r="J184" s="155">
        <f>ROUND(I184*H184,0)</f>
        <v>0</v>
      </c>
      <c r="K184" s="152" t="s">
        <v>132</v>
      </c>
      <c r="L184" s="37"/>
      <c r="M184" s="156" t="s">
        <v>5</v>
      </c>
      <c r="N184" s="157" t="s">
        <v>43</v>
      </c>
      <c r="O184" s="158">
        <v>0.032</v>
      </c>
      <c r="P184" s="158">
        <f>O184*H184</f>
        <v>7.693856</v>
      </c>
      <c r="Q184" s="158">
        <v>0</v>
      </c>
      <c r="R184" s="158">
        <f>Q184*H184</f>
        <v>0</v>
      </c>
      <c r="S184" s="158">
        <v>0</v>
      </c>
      <c r="T184" s="159">
        <f>S184*H184</f>
        <v>0</v>
      </c>
      <c r="AR184" s="23" t="s">
        <v>133</v>
      </c>
      <c r="AT184" s="23" t="s">
        <v>128</v>
      </c>
      <c r="AU184" s="23" t="s">
        <v>81</v>
      </c>
      <c r="AY184" s="23" t="s">
        <v>126</v>
      </c>
      <c r="BE184" s="160">
        <f>IF(N184="základní",J184,0)</f>
        <v>0</v>
      </c>
      <c r="BF184" s="160">
        <f>IF(N184="snížená",J184,0)</f>
        <v>0</v>
      </c>
      <c r="BG184" s="160">
        <f>IF(N184="zákl. přenesená",J184,0)</f>
        <v>0</v>
      </c>
      <c r="BH184" s="160">
        <f>IF(N184="sníž. přenesená",J184,0)</f>
        <v>0</v>
      </c>
      <c r="BI184" s="160">
        <f>IF(N184="nulová",J184,0)</f>
        <v>0</v>
      </c>
      <c r="BJ184" s="23" t="s">
        <v>11</v>
      </c>
      <c r="BK184" s="160">
        <f>ROUND(I184*H184,0)</f>
        <v>0</v>
      </c>
      <c r="BL184" s="23" t="s">
        <v>133</v>
      </c>
      <c r="BM184" s="23" t="s">
        <v>316</v>
      </c>
    </row>
    <row r="185" spans="2:47" s="1" customFormat="1" ht="94.5">
      <c r="B185" s="37"/>
      <c r="D185" s="165" t="s">
        <v>135</v>
      </c>
      <c r="F185" s="173" t="s">
        <v>317</v>
      </c>
      <c r="L185" s="37"/>
      <c r="M185" s="163"/>
      <c r="N185" s="38"/>
      <c r="O185" s="38"/>
      <c r="P185" s="38"/>
      <c r="Q185" s="38"/>
      <c r="R185" s="38"/>
      <c r="S185" s="38"/>
      <c r="T185" s="66"/>
      <c r="AT185" s="23" t="s">
        <v>135</v>
      </c>
      <c r="AU185" s="23" t="s">
        <v>81</v>
      </c>
    </row>
    <row r="186" spans="2:65" s="1" customFormat="1" ht="31.5" customHeight="1">
      <c r="B186" s="149"/>
      <c r="C186" s="150" t="s">
        <v>318</v>
      </c>
      <c r="D186" s="150" t="s">
        <v>128</v>
      </c>
      <c r="E186" s="151" t="s">
        <v>319</v>
      </c>
      <c r="F186" s="152" t="s">
        <v>320</v>
      </c>
      <c r="G186" s="153" t="s">
        <v>196</v>
      </c>
      <c r="H186" s="154">
        <v>9376.887</v>
      </c>
      <c r="I186" s="281"/>
      <c r="J186" s="155">
        <f>ROUND(I186*H186,0)</f>
        <v>0</v>
      </c>
      <c r="K186" s="152" t="s">
        <v>132</v>
      </c>
      <c r="L186" s="37"/>
      <c r="M186" s="156" t="s">
        <v>5</v>
      </c>
      <c r="N186" s="157" t="s">
        <v>43</v>
      </c>
      <c r="O186" s="158">
        <v>0.003</v>
      </c>
      <c r="P186" s="158">
        <f>O186*H186</f>
        <v>28.130661000000003</v>
      </c>
      <c r="Q186" s="158">
        <v>0</v>
      </c>
      <c r="R186" s="158">
        <f>Q186*H186</f>
        <v>0</v>
      </c>
      <c r="S186" s="158">
        <v>0</v>
      </c>
      <c r="T186" s="159">
        <f>S186*H186</f>
        <v>0</v>
      </c>
      <c r="AR186" s="23" t="s">
        <v>133</v>
      </c>
      <c r="AT186" s="23" t="s">
        <v>128</v>
      </c>
      <c r="AU186" s="23" t="s">
        <v>81</v>
      </c>
      <c r="AY186" s="23" t="s">
        <v>126</v>
      </c>
      <c r="BE186" s="160">
        <f>IF(N186="základní",J186,0)</f>
        <v>0</v>
      </c>
      <c r="BF186" s="160">
        <f>IF(N186="snížená",J186,0)</f>
        <v>0</v>
      </c>
      <c r="BG186" s="160">
        <f>IF(N186="zákl. přenesená",J186,0)</f>
        <v>0</v>
      </c>
      <c r="BH186" s="160">
        <f>IF(N186="sníž. přenesená",J186,0)</f>
        <v>0</v>
      </c>
      <c r="BI186" s="160">
        <f>IF(N186="nulová",J186,0)</f>
        <v>0</v>
      </c>
      <c r="BJ186" s="23" t="s">
        <v>11</v>
      </c>
      <c r="BK186" s="160">
        <f>ROUND(I186*H186,0)</f>
        <v>0</v>
      </c>
      <c r="BL186" s="23" t="s">
        <v>133</v>
      </c>
      <c r="BM186" s="23" t="s">
        <v>321</v>
      </c>
    </row>
    <row r="187" spans="2:47" s="1" customFormat="1" ht="94.5">
      <c r="B187" s="37"/>
      <c r="D187" s="161" t="s">
        <v>135</v>
      </c>
      <c r="F187" s="162" t="s">
        <v>317</v>
      </c>
      <c r="L187" s="37"/>
      <c r="M187" s="163"/>
      <c r="N187" s="38"/>
      <c r="O187" s="38"/>
      <c r="P187" s="38"/>
      <c r="Q187" s="38"/>
      <c r="R187" s="38"/>
      <c r="S187" s="38"/>
      <c r="T187" s="66"/>
      <c r="AT187" s="23" t="s">
        <v>135</v>
      </c>
      <c r="AU187" s="23" t="s">
        <v>81</v>
      </c>
    </row>
    <row r="188" spans="2:51" s="11" customFormat="1" ht="13.5">
      <c r="B188" s="164"/>
      <c r="D188" s="165" t="s">
        <v>137</v>
      </c>
      <c r="F188" s="167" t="s">
        <v>322</v>
      </c>
      <c r="H188" s="168">
        <v>9376.887</v>
      </c>
      <c r="L188" s="164"/>
      <c r="M188" s="169"/>
      <c r="N188" s="170"/>
      <c r="O188" s="170"/>
      <c r="P188" s="170"/>
      <c r="Q188" s="170"/>
      <c r="R188" s="170"/>
      <c r="S188" s="170"/>
      <c r="T188" s="171"/>
      <c r="AT188" s="172" t="s">
        <v>137</v>
      </c>
      <c r="AU188" s="172" t="s">
        <v>81</v>
      </c>
      <c r="AV188" s="11" t="s">
        <v>81</v>
      </c>
      <c r="AW188" s="11" t="s">
        <v>6</v>
      </c>
      <c r="AX188" s="11" t="s">
        <v>11</v>
      </c>
      <c r="AY188" s="172" t="s">
        <v>126</v>
      </c>
    </row>
    <row r="189" spans="2:65" s="1" customFormat="1" ht="22.5" customHeight="1">
      <c r="B189" s="149"/>
      <c r="C189" s="150" t="s">
        <v>323</v>
      </c>
      <c r="D189" s="150" t="s">
        <v>128</v>
      </c>
      <c r="E189" s="151" t="s">
        <v>324</v>
      </c>
      <c r="F189" s="152" t="s">
        <v>325</v>
      </c>
      <c r="G189" s="153" t="s">
        <v>196</v>
      </c>
      <c r="H189" s="154">
        <v>240.433</v>
      </c>
      <c r="I189" s="281"/>
      <c r="J189" s="155">
        <f>ROUND(I189*H189,0)</f>
        <v>0</v>
      </c>
      <c r="K189" s="152" t="s">
        <v>132</v>
      </c>
      <c r="L189" s="37"/>
      <c r="M189" s="156" t="s">
        <v>5</v>
      </c>
      <c r="N189" s="157" t="s">
        <v>43</v>
      </c>
      <c r="O189" s="158">
        <v>0.159</v>
      </c>
      <c r="P189" s="158">
        <f>O189*H189</f>
        <v>38.228847</v>
      </c>
      <c r="Q189" s="158">
        <v>0</v>
      </c>
      <c r="R189" s="158">
        <f>Q189*H189</f>
        <v>0</v>
      </c>
      <c r="S189" s="158">
        <v>0</v>
      </c>
      <c r="T189" s="159">
        <f>S189*H189</f>
        <v>0</v>
      </c>
      <c r="AR189" s="23" t="s">
        <v>133</v>
      </c>
      <c r="AT189" s="23" t="s">
        <v>128</v>
      </c>
      <c r="AU189" s="23" t="s">
        <v>81</v>
      </c>
      <c r="AY189" s="23" t="s">
        <v>126</v>
      </c>
      <c r="BE189" s="160">
        <f>IF(N189="základní",J189,0)</f>
        <v>0</v>
      </c>
      <c r="BF189" s="160">
        <f>IF(N189="snížená",J189,0)</f>
        <v>0</v>
      </c>
      <c r="BG189" s="160">
        <f>IF(N189="zákl. přenesená",J189,0)</f>
        <v>0</v>
      </c>
      <c r="BH189" s="160">
        <f>IF(N189="sníž. přenesená",J189,0)</f>
        <v>0</v>
      </c>
      <c r="BI189" s="160">
        <f>IF(N189="nulová",J189,0)</f>
        <v>0</v>
      </c>
      <c r="BJ189" s="23" t="s">
        <v>11</v>
      </c>
      <c r="BK189" s="160">
        <f>ROUND(I189*H189,0)</f>
        <v>0</v>
      </c>
      <c r="BL189" s="23" t="s">
        <v>133</v>
      </c>
      <c r="BM189" s="23" t="s">
        <v>326</v>
      </c>
    </row>
    <row r="190" spans="2:47" s="1" customFormat="1" ht="40.5">
      <c r="B190" s="37"/>
      <c r="D190" s="165" t="s">
        <v>135</v>
      </c>
      <c r="F190" s="173" t="s">
        <v>327</v>
      </c>
      <c r="L190" s="37"/>
      <c r="M190" s="163"/>
      <c r="N190" s="38"/>
      <c r="O190" s="38"/>
      <c r="P190" s="38"/>
      <c r="Q190" s="38"/>
      <c r="R190" s="38"/>
      <c r="S190" s="38"/>
      <c r="T190" s="66"/>
      <c r="AT190" s="23" t="s">
        <v>135</v>
      </c>
      <c r="AU190" s="23" t="s">
        <v>81</v>
      </c>
    </row>
    <row r="191" spans="2:65" s="1" customFormat="1" ht="22.5" customHeight="1">
      <c r="B191" s="149"/>
      <c r="C191" s="150" t="s">
        <v>328</v>
      </c>
      <c r="D191" s="150" t="s">
        <v>128</v>
      </c>
      <c r="E191" s="151" t="s">
        <v>329</v>
      </c>
      <c r="F191" s="152" t="s">
        <v>330</v>
      </c>
      <c r="G191" s="153" t="s">
        <v>196</v>
      </c>
      <c r="H191" s="154">
        <v>201.723</v>
      </c>
      <c r="I191" s="281"/>
      <c r="J191" s="155">
        <f>ROUND(I191*H191,0)</f>
        <v>0</v>
      </c>
      <c r="K191" s="152" t="s">
        <v>132</v>
      </c>
      <c r="L191" s="37"/>
      <c r="M191" s="156" t="s">
        <v>5</v>
      </c>
      <c r="N191" s="157" t="s">
        <v>43</v>
      </c>
      <c r="O191" s="158">
        <v>0</v>
      </c>
      <c r="P191" s="158">
        <f>O191*H191</f>
        <v>0</v>
      </c>
      <c r="Q191" s="158">
        <v>0</v>
      </c>
      <c r="R191" s="158">
        <f>Q191*H191</f>
        <v>0</v>
      </c>
      <c r="S191" s="158">
        <v>0</v>
      </c>
      <c r="T191" s="159">
        <f>S191*H191</f>
        <v>0</v>
      </c>
      <c r="AR191" s="23" t="s">
        <v>133</v>
      </c>
      <c r="AT191" s="23" t="s">
        <v>128</v>
      </c>
      <c r="AU191" s="23" t="s">
        <v>81</v>
      </c>
      <c r="AY191" s="23" t="s">
        <v>126</v>
      </c>
      <c r="BE191" s="160">
        <f>IF(N191="základní",J191,0)</f>
        <v>0</v>
      </c>
      <c r="BF191" s="160">
        <f>IF(N191="snížená",J191,0)</f>
        <v>0</v>
      </c>
      <c r="BG191" s="160">
        <f>IF(N191="zákl. přenesená",J191,0)</f>
        <v>0</v>
      </c>
      <c r="BH191" s="160">
        <f>IF(N191="sníž. přenesená",J191,0)</f>
        <v>0</v>
      </c>
      <c r="BI191" s="160">
        <f>IF(N191="nulová",J191,0)</f>
        <v>0</v>
      </c>
      <c r="BJ191" s="23" t="s">
        <v>11</v>
      </c>
      <c r="BK191" s="160">
        <f>ROUND(I191*H191,0)</f>
        <v>0</v>
      </c>
      <c r="BL191" s="23" t="s">
        <v>133</v>
      </c>
      <c r="BM191" s="23" t="s">
        <v>331</v>
      </c>
    </row>
    <row r="192" spans="2:47" s="1" customFormat="1" ht="67.5">
      <c r="B192" s="37"/>
      <c r="D192" s="161" t="s">
        <v>135</v>
      </c>
      <c r="F192" s="162" t="s">
        <v>332</v>
      </c>
      <c r="L192" s="37"/>
      <c r="M192" s="163"/>
      <c r="N192" s="38"/>
      <c r="O192" s="38"/>
      <c r="P192" s="38"/>
      <c r="Q192" s="38"/>
      <c r="R192" s="38"/>
      <c r="S192" s="38"/>
      <c r="T192" s="66"/>
      <c r="AT192" s="23" t="s">
        <v>135</v>
      </c>
      <c r="AU192" s="23" t="s">
        <v>81</v>
      </c>
    </row>
    <row r="193" spans="2:51" s="11" customFormat="1" ht="13.5">
      <c r="B193" s="164"/>
      <c r="D193" s="165" t="s">
        <v>137</v>
      </c>
      <c r="E193" s="166" t="s">
        <v>5</v>
      </c>
      <c r="F193" s="167" t="s">
        <v>333</v>
      </c>
      <c r="H193" s="168">
        <v>201.723</v>
      </c>
      <c r="L193" s="164"/>
      <c r="M193" s="169"/>
      <c r="N193" s="170"/>
      <c r="O193" s="170"/>
      <c r="P193" s="170"/>
      <c r="Q193" s="170"/>
      <c r="R193" s="170"/>
      <c r="S193" s="170"/>
      <c r="T193" s="171"/>
      <c r="AT193" s="172" t="s">
        <v>137</v>
      </c>
      <c r="AU193" s="172" t="s">
        <v>81</v>
      </c>
      <c r="AV193" s="11" t="s">
        <v>81</v>
      </c>
      <c r="AW193" s="11" t="s">
        <v>34</v>
      </c>
      <c r="AX193" s="11" t="s">
        <v>11</v>
      </c>
      <c r="AY193" s="172" t="s">
        <v>126</v>
      </c>
    </row>
    <row r="194" spans="2:65" s="1" customFormat="1" ht="22.5" customHeight="1">
      <c r="B194" s="149"/>
      <c r="C194" s="150" t="s">
        <v>334</v>
      </c>
      <c r="D194" s="150" t="s">
        <v>128</v>
      </c>
      <c r="E194" s="151" t="s">
        <v>335</v>
      </c>
      <c r="F194" s="152" t="s">
        <v>336</v>
      </c>
      <c r="G194" s="153" t="s">
        <v>196</v>
      </c>
      <c r="H194" s="154">
        <v>38.71</v>
      </c>
      <c r="I194" s="281"/>
      <c r="J194" s="155">
        <f>ROUND(I194*H194,0)</f>
        <v>0</v>
      </c>
      <c r="K194" s="152" t="s">
        <v>132</v>
      </c>
      <c r="L194" s="37"/>
      <c r="M194" s="156" t="s">
        <v>5</v>
      </c>
      <c r="N194" s="157" t="s">
        <v>43</v>
      </c>
      <c r="O194" s="158">
        <v>0</v>
      </c>
      <c r="P194" s="158">
        <f>O194*H194</f>
        <v>0</v>
      </c>
      <c r="Q194" s="158">
        <v>0</v>
      </c>
      <c r="R194" s="158">
        <f>Q194*H194</f>
        <v>0</v>
      </c>
      <c r="S194" s="158">
        <v>0</v>
      </c>
      <c r="T194" s="159">
        <f>S194*H194</f>
        <v>0</v>
      </c>
      <c r="AR194" s="23" t="s">
        <v>133</v>
      </c>
      <c r="AT194" s="23" t="s">
        <v>128</v>
      </c>
      <c r="AU194" s="23" t="s">
        <v>81</v>
      </c>
      <c r="AY194" s="23" t="s">
        <v>126</v>
      </c>
      <c r="BE194" s="160">
        <f>IF(N194="základní",J194,0)</f>
        <v>0</v>
      </c>
      <c r="BF194" s="160">
        <f>IF(N194="snížená",J194,0)</f>
        <v>0</v>
      </c>
      <c r="BG194" s="160">
        <f>IF(N194="zákl. přenesená",J194,0)</f>
        <v>0</v>
      </c>
      <c r="BH194" s="160">
        <f>IF(N194="sníž. přenesená",J194,0)</f>
        <v>0</v>
      </c>
      <c r="BI194" s="160">
        <f>IF(N194="nulová",J194,0)</f>
        <v>0</v>
      </c>
      <c r="BJ194" s="23" t="s">
        <v>11</v>
      </c>
      <c r="BK194" s="160">
        <f>ROUND(I194*H194,0)</f>
        <v>0</v>
      </c>
      <c r="BL194" s="23" t="s">
        <v>133</v>
      </c>
      <c r="BM194" s="23" t="s">
        <v>337</v>
      </c>
    </row>
    <row r="195" spans="2:47" s="1" customFormat="1" ht="67.5">
      <c r="B195" s="37"/>
      <c r="D195" s="161" t="s">
        <v>135</v>
      </c>
      <c r="F195" s="162" t="s">
        <v>332</v>
      </c>
      <c r="L195" s="37"/>
      <c r="M195" s="163"/>
      <c r="N195" s="38"/>
      <c r="O195" s="38"/>
      <c r="P195" s="38"/>
      <c r="Q195" s="38"/>
      <c r="R195" s="38"/>
      <c r="S195" s="38"/>
      <c r="T195" s="66"/>
      <c r="AT195" s="23" t="s">
        <v>135</v>
      </c>
      <c r="AU195" s="23" t="s">
        <v>81</v>
      </c>
    </row>
    <row r="196" spans="2:63" s="10" customFormat="1" ht="29.85" customHeight="1">
      <c r="B196" s="136"/>
      <c r="D196" s="146" t="s">
        <v>71</v>
      </c>
      <c r="E196" s="147" t="s">
        <v>338</v>
      </c>
      <c r="F196" s="147" t="s">
        <v>339</v>
      </c>
      <c r="J196" s="148">
        <f>BK196</f>
        <v>0</v>
      </c>
      <c r="L196" s="136"/>
      <c r="M196" s="140"/>
      <c r="N196" s="141"/>
      <c r="O196" s="141"/>
      <c r="P196" s="142">
        <f>P197</f>
        <v>71.395289</v>
      </c>
      <c r="Q196" s="141"/>
      <c r="R196" s="142">
        <f>R197</f>
        <v>0</v>
      </c>
      <c r="S196" s="141"/>
      <c r="T196" s="143">
        <f>T197</f>
        <v>0</v>
      </c>
      <c r="AR196" s="137" t="s">
        <v>11</v>
      </c>
      <c r="AT196" s="144" t="s">
        <v>71</v>
      </c>
      <c r="AU196" s="144" t="s">
        <v>11</v>
      </c>
      <c r="AY196" s="137" t="s">
        <v>126</v>
      </c>
      <c r="BK196" s="145">
        <f>BK197</f>
        <v>0</v>
      </c>
    </row>
    <row r="197" spans="2:65" s="1" customFormat="1" ht="31.5" customHeight="1">
      <c r="B197" s="149"/>
      <c r="C197" s="150" t="s">
        <v>340</v>
      </c>
      <c r="D197" s="150" t="s">
        <v>128</v>
      </c>
      <c r="E197" s="151" t="s">
        <v>341</v>
      </c>
      <c r="F197" s="152" t="s">
        <v>342</v>
      </c>
      <c r="G197" s="153" t="s">
        <v>196</v>
      </c>
      <c r="H197" s="154">
        <v>179.837</v>
      </c>
      <c r="I197" s="281"/>
      <c r="J197" s="155">
        <f>ROUND(I197*H197,0)</f>
        <v>0</v>
      </c>
      <c r="K197" s="152" t="s">
        <v>132</v>
      </c>
      <c r="L197" s="37"/>
      <c r="M197" s="156" t="s">
        <v>5</v>
      </c>
      <c r="N197" s="157" t="s">
        <v>43</v>
      </c>
      <c r="O197" s="158">
        <v>0.397</v>
      </c>
      <c r="P197" s="158">
        <f>O197*H197</f>
        <v>71.395289</v>
      </c>
      <c r="Q197" s="158">
        <v>0</v>
      </c>
      <c r="R197" s="158">
        <f>Q197*H197</f>
        <v>0</v>
      </c>
      <c r="S197" s="158">
        <v>0</v>
      </c>
      <c r="T197" s="159">
        <f>S197*H197</f>
        <v>0</v>
      </c>
      <c r="AR197" s="23" t="s">
        <v>133</v>
      </c>
      <c r="AT197" s="23" t="s">
        <v>128</v>
      </c>
      <c r="AU197" s="23" t="s">
        <v>81</v>
      </c>
      <c r="AY197" s="23" t="s">
        <v>126</v>
      </c>
      <c r="BE197" s="160">
        <f>IF(N197="základní",J197,0)</f>
        <v>0</v>
      </c>
      <c r="BF197" s="160">
        <f>IF(N197="snížená",J197,0)</f>
        <v>0</v>
      </c>
      <c r="BG197" s="160">
        <f>IF(N197="zákl. přenesená",J197,0)</f>
        <v>0</v>
      </c>
      <c r="BH197" s="160">
        <f>IF(N197="sníž. přenesená",J197,0)</f>
        <v>0</v>
      </c>
      <c r="BI197" s="160">
        <f>IF(N197="nulová",J197,0)</f>
        <v>0</v>
      </c>
      <c r="BJ197" s="23" t="s">
        <v>11</v>
      </c>
      <c r="BK197" s="160">
        <f>ROUND(I197*H197,0)</f>
        <v>0</v>
      </c>
      <c r="BL197" s="23" t="s">
        <v>133</v>
      </c>
      <c r="BM197" s="23" t="s">
        <v>343</v>
      </c>
    </row>
    <row r="198" spans="2:63" s="10" customFormat="1" ht="37.35" customHeight="1">
      <c r="B198" s="136"/>
      <c r="D198" s="137" t="s">
        <v>71</v>
      </c>
      <c r="E198" s="138" t="s">
        <v>344</v>
      </c>
      <c r="F198" s="138" t="s">
        <v>345</v>
      </c>
      <c r="J198" s="139">
        <f>BK198</f>
        <v>0</v>
      </c>
      <c r="L198" s="136"/>
      <c r="M198" s="140"/>
      <c r="N198" s="141"/>
      <c r="O198" s="141"/>
      <c r="P198" s="142">
        <f>P199+P201+P203+P205</f>
        <v>0</v>
      </c>
      <c r="Q198" s="141"/>
      <c r="R198" s="142">
        <f>R199+R201+R203+R205</f>
        <v>0</v>
      </c>
      <c r="S198" s="141"/>
      <c r="T198" s="143">
        <f>T199+T201+T203+T205</f>
        <v>0</v>
      </c>
      <c r="AR198" s="137" t="s">
        <v>154</v>
      </c>
      <c r="AT198" s="144" t="s">
        <v>71</v>
      </c>
      <c r="AU198" s="144" t="s">
        <v>72</v>
      </c>
      <c r="AY198" s="137" t="s">
        <v>126</v>
      </c>
      <c r="BK198" s="145">
        <f>BK199+BK201+BK203+BK205</f>
        <v>0</v>
      </c>
    </row>
    <row r="199" spans="2:63" s="10" customFormat="1" ht="19.9" customHeight="1">
      <c r="B199" s="136"/>
      <c r="D199" s="146" t="s">
        <v>71</v>
      </c>
      <c r="E199" s="147" t="s">
        <v>346</v>
      </c>
      <c r="F199" s="147" t="s">
        <v>347</v>
      </c>
      <c r="J199" s="148">
        <f>BK199</f>
        <v>0</v>
      </c>
      <c r="L199" s="136"/>
      <c r="M199" s="140"/>
      <c r="N199" s="141"/>
      <c r="O199" s="141"/>
      <c r="P199" s="142">
        <f>P200</f>
        <v>0</v>
      </c>
      <c r="Q199" s="141"/>
      <c r="R199" s="142">
        <f>R200</f>
        <v>0</v>
      </c>
      <c r="S199" s="141"/>
      <c r="T199" s="143">
        <f>T200</f>
        <v>0</v>
      </c>
      <c r="AR199" s="137" t="s">
        <v>154</v>
      </c>
      <c r="AT199" s="144" t="s">
        <v>71</v>
      </c>
      <c r="AU199" s="144" t="s">
        <v>11</v>
      </c>
      <c r="AY199" s="137" t="s">
        <v>126</v>
      </c>
      <c r="BK199" s="145">
        <f>BK200</f>
        <v>0</v>
      </c>
    </row>
    <row r="200" spans="2:65" s="1" customFormat="1" ht="31.5" customHeight="1">
      <c r="B200" s="149"/>
      <c r="C200" s="150" t="s">
        <v>348</v>
      </c>
      <c r="D200" s="150" t="s">
        <v>128</v>
      </c>
      <c r="E200" s="151" t="s">
        <v>349</v>
      </c>
      <c r="F200" s="152" t="s">
        <v>350</v>
      </c>
      <c r="G200" s="153" t="s">
        <v>351</v>
      </c>
      <c r="H200" s="154">
        <v>1</v>
      </c>
      <c r="I200" s="281"/>
      <c r="J200" s="155">
        <f>ROUND(I200*H200,0)</f>
        <v>0</v>
      </c>
      <c r="K200" s="152" t="s">
        <v>132</v>
      </c>
      <c r="L200" s="37"/>
      <c r="M200" s="156" t="s">
        <v>5</v>
      </c>
      <c r="N200" s="157" t="s">
        <v>43</v>
      </c>
      <c r="O200" s="158">
        <v>0</v>
      </c>
      <c r="P200" s="158">
        <f>O200*H200</f>
        <v>0</v>
      </c>
      <c r="Q200" s="158">
        <v>0</v>
      </c>
      <c r="R200" s="158">
        <f>Q200*H200</f>
        <v>0</v>
      </c>
      <c r="S200" s="158">
        <v>0</v>
      </c>
      <c r="T200" s="159">
        <f>S200*H200</f>
        <v>0</v>
      </c>
      <c r="AR200" s="23" t="s">
        <v>352</v>
      </c>
      <c r="AT200" s="23" t="s">
        <v>128</v>
      </c>
      <c r="AU200" s="23" t="s">
        <v>81</v>
      </c>
      <c r="AY200" s="23" t="s">
        <v>126</v>
      </c>
      <c r="BE200" s="160">
        <f>IF(N200="základní",J200,0)</f>
        <v>0</v>
      </c>
      <c r="BF200" s="160">
        <f>IF(N200="snížená",J200,0)</f>
        <v>0</v>
      </c>
      <c r="BG200" s="160">
        <f>IF(N200="zákl. přenesená",J200,0)</f>
        <v>0</v>
      </c>
      <c r="BH200" s="160">
        <f>IF(N200="sníž. přenesená",J200,0)</f>
        <v>0</v>
      </c>
      <c r="BI200" s="160">
        <f>IF(N200="nulová",J200,0)</f>
        <v>0</v>
      </c>
      <c r="BJ200" s="23" t="s">
        <v>11</v>
      </c>
      <c r="BK200" s="160">
        <f>ROUND(I200*H200,0)</f>
        <v>0</v>
      </c>
      <c r="BL200" s="23" t="s">
        <v>352</v>
      </c>
      <c r="BM200" s="23" t="s">
        <v>353</v>
      </c>
    </row>
    <row r="201" spans="2:63" s="10" customFormat="1" ht="29.85" customHeight="1">
      <c r="B201" s="136"/>
      <c r="D201" s="146" t="s">
        <v>71</v>
      </c>
      <c r="E201" s="147" t="s">
        <v>354</v>
      </c>
      <c r="F201" s="147" t="s">
        <v>355</v>
      </c>
      <c r="J201" s="148">
        <f>BK201</f>
        <v>0</v>
      </c>
      <c r="L201" s="136"/>
      <c r="M201" s="140"/>
      <c r="N201" s="141"/>
      <c r="O201" s="141"/>
      <c r="P201" s="142">
        <f>P202</f>
        <v>0</v>
      </c>
      <c r="Q201" s="141"/>
      <c r="R201" s="142">
        <f>R202</f>
        <v>0</v>
      </c>
      <c r="S201" s="141"/>
      <c r="T201" s="143">
        <f>T202</f>
        <v>0</v>
      </c>
      <c r="AR201" s="137" t="s">
        <v>154</v>
      </c>
      <c r="AT201" s="144" t="s">
        <v>71</v>
      </c>
      <c r="AU201" s="144" t="s">
        <v>11</v>
      </c>
      <c r="AY201" s="137" t="s">
        <v>126</v>
      </c>
      <c r="BK201" s="145">
        <f>BK202</f>
        <v>0</v>
      </c>
    </row>
    <row r="202" spans="2:65" s="1" customFormat="1" ht="31.5" customHeight="1">
      <c r="B202" s="149"/>
      <c r="C202" s="150" t="s">
        <v>356</v>
      </c>
      <c r="D202" s="150" t="s">
        <v>128</v>
      </c>
      <c r="E202" s="151" t="s">
        <v>357</v>
      </c>
      <c r="F202" s="152" t="s">
        <v>358</v>
      </c>
      <c r="G202" s="153" t="s">
        <v>351</v>
      </c>
      <c r="H202" s="154">
        <v>1</v>
      </c>
      <c r="I202" s="281"/>
      <c r="J202" s="155">
        <f>ROUND(I202*H202,0)</f>
        <v>0</v>
      </c>
      <c r="K202" s="152" t="s">
        <v>132</v>
      </c>
      <c r="L202" s="37"/>
      <c r="M202" s="156" t="s">
        <v>5</v>
      </c>
      <c r="N202" s="157" t="s">
        <v>43</v>
      </c>
      <c r="O202" s="158">
        <v>0</v>
      </c>
      <c r="P202" s="158">
        <f>O202*H202</f>
        <v>0</v>
      </c>
      <c r="Q202" s="158">
        <v>0</v>
      </c>
      <c r="R202" s="158">
        <f>Q202*H202</f>
        <v>0</v>
      </c>
      <c r="S202" s="158">
        <v>0</v>
      </c>
      <c r="T202" s="159">
        <f>S202*H202</f>
        <v>0</v>
      </c>
      <c r="AR202" s="23" t="s">
        <v>352</v>
      </c>
      <c r="AT202" s="23" t="s">
        <v>128</v>
      </c>
      <c r="AU202" s="23" t="s">
        <v>81</v>
      </c>
      <c r="AY202" s="23" t="s">
        <v>126</v>
      </c>
      <c r="BE202" s="160">
        <f>IF(N202="základní",J202,0)</f>
        <v>0</v>
      </c>
      <c r="BF202" s="160">
        <f>IF(N202="snížená",J202,0)</f>
        <v>0</v>
      </c>
      <c r="BG202" s="160">
        <f>IF(N202="zákl. přenesená",J202,0)</f>
        <v>0</v>
      </c>
      <c r="BH202" s="160">
        <f>IF(N202="sníž. přenesená",J202,0)</f>
        <v>0</v>
      </c>
      <c r="BI202" s="160">
        <f>IF(N202="nulová",J202,0)</f>
        <v>0</v>
      </c>
      <c r="BJ202" s="23" t="s">
        <v>11</v>
      </c>
      <c r="BK202" s="160">
        <f>ROUND(I202*H202,0)</f>
        <v>0</v>
      </c>
      <c r="BL202" s="23" t="s">
        <v>352</v>
      </c>
      <c r="BM202" s="23" t="s">
        <v>359</v>
      </c>
    </row>
    <row r="203" spans="2:63" s="10" customFormat="1" ht="29.85" customHeight="1">
      <c r="B203" s="136"/>
      <c r="D203" s="146" t="s">
        <v>71</v>
      </c>
      <c r="E203" s="147" t="s">
        <v>360</v>
      </c>
      <c r="F203" s="147" t="s">
        <v>361</v>
      </c>
      <c r="J203" s="148">
        <f>BK203</f>
        <v>0</v>
      </c>
      <c r="L203" s="136"/>
      <c r="M203" s="140"/>
      <c r="N203" s="141"/>
      <c r="O203" s="141"/>
      <c r="P203" s="142">
        <f>P204</f>
        <v>0</v>
      </c>
      <c r="Q203" s="141"/>
      <c r="R203" s="142">
        <f>R204</f>
        <v>0</v>
      </c>
      <c r="S203" s="141"/>
      <c r="T203" s="143">
        <f>T204</f>
        <v>0</v>
      </c>
      <c r="AR203" s="137" t="s">
        <v>154</v>
      </c>
      <c r="AT203" s="144" t="s">
        <v>71</v>
      </c>
      <c r="AU203" s="144" t="s">
        <v>11</v>
      </c>
      <c r="AY203" s="137" t="s">
        <v>126</v>
      </c>
      <c r="BK203" s="145">
        <f>BK204</f>
        <v>0</v>
      </c>
    </row>
    <row r="204" spans="2:65" s="1" customFormat="1" ht="31.5" customHeight="1">
      <c r="B204" s="149"/>
      <c r="C204" s="150" t="s">
        <v>362</v>
      </c>
      <c r="D204" s="150" t="s">
        <v>128</v>
      </c>
      <c r="E204" s="151" t="s">
        <v>363</v>
      </c>
      <c r="F204" s="152" t="s">
        <v>364</v>
      </c>
      <c r="G204" s="153" t="s">
        <v>351</v>
      </c>
      <c r="H204" s="154">
        <v>1</v>
      </c>
      <c r="I204" s="281"/>
      <c r="J204" s="155">
        <f>ROUND(I204*H204,0)</f>
        <v>0</v>
      </c>
      <c r="K204" s="152" t="s">
        <v>132</v>
      </c>
      <c r="L204" s="37"/>
      <c r="M204" s="156" t="s">
        <v>5</v>
      </c>
      <c r="N204" s="157" t="s">
        <v>43</v>
      </c>
      <c r="O204" s="158">
        <v>0</v>
      </c>
      <c r="P204" s="158">
        <f>O204*H204</f>
        <v>0</v>
      </c>
      <c r="Q204" s="158">
        <v>0</v>
      </c>
      <c r="R204" s="158">
        <f>Q204*H204</f>
        <v>0</v>
      </c>
      <c r="S204" s="158">
        <v>0</v>
      </c>
      <c r="T204" s="159">
        <f>S204*H204</f>
        <v>0</v>
      </c>
      <c r="AR204" s="23" t="s">
        <v>352</v>
      </c>
      <c r="AT204" s="23" t="s">
        <v>128</v>
      </c>
      <c r="AU204" s="23" t="s">
        <v>81</v>
      </c>
      <c r="AY204" s="23" t="s">
        <v>126</v>
      </c>
      <c r="BE204" s="160">
        <f>IF(N204="základní",J204,0)</f>
        <v>0</v>
      </c>
      <c r="BF204" s="160">
        <f>IF(N204="snížená",J204,0)</f>
        <v>0</v>
      </c>
      <c r="BG204" s="160">
        <f>IF(N204="zákl. přenesená",J204,0)</f>
        <v>0</v>
      </c>
      <c r="BH204" s="160">
        <f>IF(N204="sníž. přenesená",J204,0)</f>
        <v>0</v>
      </c>
      <c r="BI204" s="160">
        <f>IF(N204="nulová",J204,0)</f>
        <v>0</v>
      </c>
      <c r="BJ204" s="23" t="s">
        <v>11</v>
      </c>
      <c r="BK204" s="160">
        <f>ROUND(I204*H204,0)</f>
        <v>0</v>
      </c>
      <c r="BL204" s="23" t="s">
        <v>352</v>
      </c>
      <c r="BM204" s="23" t="s">
        <v>365</v>
      </c>
    </row>
    <row r="205" spans="2:63" s="10" customFormat="1" ht="29.85" customHeight="1">
      <c r="B205" s="136"/>
      <c r="D205" s="146" t="s">
        <v>71</v>
      </c>
      <c r="E205" s="147" t="s">
        <v>366</v>
      </c>
      <c r="F205" s="147" t="s">
        <v>367</v>
      </c>
      <c r="J205" s="148">
        <f>BK205</f>
        <v>0</v>
      </c>
      <c r="L205" s="136"/>
      <c r="M205" s="140"/>
      <c r="N205" s="141"/>
      <c r="O205" s="141"/>
      <c r="P205" s="142">
        <f>P206</f>
        <v>0</v>
      </c>
      <c r="Q205" s="141"/>
      <c r="R205" s="142">
        <f>R206</f>
        <v>0</v>
      </c>
      <c r="S205" s="141"/>
      <c r="T205" s="143">
        <f>T206</f>
        <v>0</v>
      </c>
      <c r="AR205" s="137" t="s">
        <v>154</v>
      </c>
      <c r="AT205" s="144" t="s">
        <v>71</v>
      </c>
      <c r="AU205" s="144" t="s">
        <v>11</v>
      </c>
      <c r="AY205" s="137" t="s">
        <v>126</v>
      </c>
      <c r="BK205" s="145">
        <f>BK206</f>
        <v>0</v>
      </c>
    </row>
    <row r="206" spans="2:65" s="1" customFormat="1" ht="31.5" customHeight="1">
      <c r="B206" s="149"/>
      <c r="C206" s="150" t="s">
        <v>368</v>
      </c>
      <c r="D206" s="150" t="s">
        <v>128</v>
      </c>
      <c r="E206" s="151" t="s">
        <v>369</v>
      </c>
      <c r="F206" s="152" t="s">
        <v>370</v>
      </c>
      <c r="G206" s="153" t="s">
        <v>351</v>
      </c>
      <c r="H206" s="154">
        <v>1</v>
      </c>
      <c r="I206" s="281"/>
      <c r="J206" s="155">
        <f>ROUND(I206*H206,0)</f>
        <v>0</v>
      </c>
      <c r="K206" s="152" t="s">
        <v>132</v>
      </c>
      <c r="L206" s="37"/>
      <c r="M206" s="156" t="s">
        <v>5</v>
      </c>
      <c r="N206" s="200" t="s">
        <v>43</v>
      </c>
      <c r="O206" s="201">
        <v>0</v>
      </c>
      <c r="P206" s="201">
        <f>O206*H206</f>
        <v>0</v>
      </c>
      <c r="Q206" s="201">
        <v>0</v>
      </c>
      <c r="R206" s="201">
        <f>Q206*H206</f>
        <v>0</v>
      </c>
      <c r="S206" s="201">
        <v>0</v>
      </c>
      <c r="T206" s="202">
        <f>S206*H206</f>
        <v>0</v>
      </c>
      <c r="AR206" s="23" t="s">
        <v>352</v>
      </c>
      <c r="AT206" s="23" t="s">
        <v>128</v>
      </c>
      <c r="AU206" s="23" t="s">
        <v>81</v>
      </c>
      <c r="AY206" s="23" t="s">
        <v>126</v>
      </c>
      <c r="BE206" s="160">
        <f>IF(N206="základní",J206,0)</f>
        <v>0</v>
      </c>
      <c r="BF206" s="160">
        <f>IF(N206="snížená",J206,0)</f>
        <v>0</v>
      </c>
      <c r="BG206" s="160">
        <f>IF(N206="zákl. přenesená",J206,0)</f>
        <v>0</v>
      </c>
      <c r="BH206" s="160">
        <f>IF(N206="sníž. přenesená",J206,0)</f>
        <v>0</v>
      </c>
      <c r="BI206" s="160">
        <f>IF(N206="nulová",J206,0)</f>
        <v>0</v>
      </c>
      <c r="BJ206" s="23" t="s">
        <v>11</v>
      </c>
      <c r="BK206" s="160">
        <f>ROUND(I206*H206,0)</f>
        <v>0</v>
      </c>
      <c r="BL206" s="23" t="s">
        <v>352</v>
      </c>
      <c r="BM206" s="23" t="s">
        <v>371</v>
      </c>
    </row>
    <row r="207" spans="2:12" s="1" customFormat="1" ht="6.95" customHeight="1">
      <c r="B207" s="52"/>
      <c r="C207" s="53"/>
      <c r="D207" s="53"/>
      <c r="E207" s="53"/>
      <c r="F207" s="53"/>
      <c r="G207" s="53"/>
      <c r="H207" s="53"/>
      <c r="I207" s="53"/>
      <c r="J207" s="53"/>
      <c r="K207" s="53"/>
      <c r="L207" s="37"/>
    </row>
  </sheetData>
  <autoFilter ref="C87:K206"/>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zakázky'!C2" display="Rekapitulace zakázk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5"/>
  <sheetViews>
    <sheetView showGridLines="0" workbookViewId="0" topLeftCell="A1">
      <pane ySplit="1" topLeftCell="A2" activePane="bottomLeft" state="frozen"/>
      <selection pane="bottomLeft" activeCell="I184" sqref="I18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1"/>
      <c r="B1" s="16"/>
      <c r="C1" s="16"/>
      <c r="D1" s="17" t="s">
        <v>1</v>
      </c>
      <c r="E1" s="16"/>
      <c r="F1" s="92" t="s">
        <v>85</v>
      </c>
      <c r="G1" s="321" t="s">
        <v>86</v>
      </c>
      <c r="H1" s="321"/>
      <c r="I1" s="16"/>
      <c r="J1" s="92" t="s">
        <v>87</v>
      </c>
      <c r="K1" s="17" t="s">
        <v>88</v>
      </c>
      <c r="L1" s="92" t="s">
        <v>89</v>
      </c>
      <c r="M1" s="92"/>
      <c r="N1" s="92"/>
      <c r="O1" s="92"/>
      <c r="P1" s="92"/>
      <c r="Q1" s="92"/>
      <c r="R1" s="92"/>
      <c r="S1" s="92"/>
      <c r="T1" s="92"/>
      <c r="U1" s="93"/>
      <c r="V1" s="93"/>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86" t="s">
        <v>8</v>
      </c>
      <c r="M2" s="287"/>
      <c r="N2" s="287"/>
      <c r="O2" s="287"/>
      <c r="P2" s="287"/>
      <c r="Q2" s="287"/>
      <c r="R2" s="287"/>
      <c r="S2" s="287"/>
      <c r="T2" s="287"/>
      <c r="U2" s="287"/>
      <c r="V2" s="287"/>
      <c r="AT2" s="23" t="s">
        <v>84</v>
      </c>
    </row>
    <row r="3" spans="2:46" ht="6.95" customHeight="1">
      <c r="B3" s="24"/>
      <c r="C3" s="25"/>
      <c r="D3" s="25"/>
      <c r="E3" s="25"/>
      <c r="F3" s="25"/>
      <c r="G3" s="25"/>
      <c r="H3" s="25"/>
      <c r="I3" s="25"/>
      <c r="J3" s="25"/>
      <c r="K3" s="26"/>
      <c r="AT3" s="23" t="s">
        <v>81</v>
      </c>
    </row>
    <row r="4" spans="2:46" ht="36.95" customHeight="1">
      <c r="B4" s="27"/>
      <c r="C4" s="28"/>
      <c r="D4" s="29" t="s">
        <v>90</v>
      </c>
      <c r="E4" s="28"/>
      <c r="F4" s="28"/>
      <c r="G4" s="28"/>
      <c r="H4" s="28"/>
      <c r="I4" s="28"/>
      <c r="J4" s="28"/>
      <c r="K4" s="30"/>
      <c r="M4" s="31" t="s">
        <v>14</v>
      </c>
      <c r="AT4" s="23" t="s">
        <v>6</v>
      </c>
    </row>
    <row r="5" spans="2:11" ht="6.95" customHeight="1">
      <c r="B5" s="27"/>
      <c r="C5" s="28"/>
      <c r="D5" s="28"/>
      <c r="E5" s="28"/>
      <c r="F5" s="28"/>
      <c r="G5" s="28"/>
      <c r="H5" s="28"/>
      <c r="I5" s="28"/>
      <c r="J5" s="28"/>
      <c r="K5" s="30"/>
    </row>
    <row r="6" spans="2:11" ht="15">
      <c r="B6" s="27"/>
      <c r="C6" s="28"/>
      <c r="D6" s="35" t="s">
        <v>18</v>
      </c>
      <c r="E6" s="28"/>
      <c r="F6" s="28"/>
      <c r="G6" s="28"/>
      <c r="H6" s="28"/>
      <c r="I6" s="28"/>
      <c r="J6" s="28"/>
      <c r="K6" s="30"/>
    </row>
    <row r="7" spans="2:11" ht="22.5" customHeight="1">
      <c r="B7" s="27"/>
      <c r="C7" s="28"/>
      <c r="D7" s="28"/>
      <c r="E7" s="322" t="str">
        <f>'Rekapitulace zakázky'!K6</f>
        <v>Oprava chodníků - ul. V Podhájí a Karolíny Světlé, Rumburk</v>
      </c>
      <c r="F7" s="323"/>
      <c r="G7" s="323"/>
      <c r="H7" s="323"/>
      <c r="I7" s="28"/>
      <c r="J7" s="28"/>
      <c r="K7" s="30"/>
    </row>
    <row r="8" spans="2:11" s="1" customFormat="1" ht="15">
      <c r="B8" s="37"/>
      <c r="C8" s="38"/>
      <c r="D8" s="35" t="s">
        <v>91</v>
      </c>
      <c r="E8" s="38"/>
      <c r="F8" s="38"/>
      <c r="G8" s="38"/>
      <c r="H8" s="38"/>
      <c r="I8" s="38"/>
      <c r="J8" s="38"/>
      <c r="K8" s="41"/>
    </row>
    <row r="9" spans="2:11" s="1" customFormat="1" ht="36.95" customHeight="1">
      <c r="B9" s="37"/>
      <c r="C9" s="38"/>
      <c r="D9" s="38"/>
      <c r="E9" s="324" t="s">
        <v>372</v>
      </c>
      <c r="F9" s="325"/>
      <c r="G9" s="325"/>
      <c r="H9" s="325"/>
      <c r="I9" s="38"/>
      <c r="J9" s="38"/>
      <c r="K9" s="41"/>
    </row>
    <row r="10" spans="2:11" s="1" customFormat="1" ht="13.5">
      <c r="B10" s="37"/>
      <c r="C10" s="38"/>
      <c r="D10" s="38"/>
      <c r="E10" s="38"/>
      <c r="F10" s="38"/>
      <c r="G10" s="38"/>
      <c r="H10" s="38"/>
      <c r="I10" s="38"/>
      <c r="J10" s="38"/>
      <c r="K10" s="41"/>
    </row>
    <row r="11" spans="2:11" s="1" customFormat="1" ht="14.45" customHeight="1">
      <c r="B11" s="37"/>
      <c r="C11" s="38"/>
      <c r="D11" s="35" t="s">
        <v>21</v>
      </c>
      <c r="E11" s="38"/>
      <c r="F11" s="33" t="s">
        <v>5</v>
      </c>
      <c r="G11" s="38"/>
      <c r="H11" s="38"/>
      <c r="I11" s="35" t="s">
        <v>22</v>
      </c>
      <c r="J11" s="33" t="s">
        <v>5</v>
      </c>
      <c r="K11" s="41"/>
    </row>
    <row r="12" spans="2:11" s="1" customFormat="1" ht="14.45" customHeight="1">
      <c r="B12" s="37"/>
      <c r="C12" s="38"/>
      <c r="D12" s="35" t="s">
        <v>23</v>
      </c>
      <c r="E12" s="38"/>
      <c r="F12" s="33" t="s">
        <v>24</v>
      </c>
      <c r="G12" s="38"/>
      <c r="H12" s="38"/>
      <c r="I12" s="35" t="s">
        <v>25</v>
      </c>
      <c r="J12" s="94">
        <f>'Rekapitulace zakázky'!AN8</f>
        <v>42968</v>
      </c>
      <c r="K12" s="41"/>
    </row>
    <row r="13" spans="2:11" s="1" customFormat="1" ht="10.9" customHeight="1">
      <c r="B13" s="37"/>
      <c r="C13" s="38"/>
      <c r="D13" s="38"/>
      <c r="E13" s="38"/>
      <c r="F13" s="38"/>
      <c r="G13" s="38"/>
      <c r="H13" s="38"/>
      <c r="I13" s="38"/>
      <c r="J13" s="38"/>
      <c r="K13" s="41"/>
    </row>
    <row r="14" spans="2:11" s="1" customFormat="1" ht="14.45" customHeight="1">
      <c r="B14" s="37"/>
      <c r="C14" s="38"/>
      <c r="D14" s="35" t="s">
        <v>28</v>
      </c>
      <c r="E14" s="38"/>
      <c r="F14" s="38"/>
      <c r="G14" s="38"/>
      <c r="H14" s="38"/>
      <c r="I14" s="35" t="s">
        <v>29</v>
      </c>
      <c r="J14" s="33" t="s">
        <v>5</v>
      </c>
      <c r="K14" s="41"/>
    </row>
    <row r="15" spans="2:11" s="1" customFormat="1" ht="18" customHeight="1">
      <c r="B15" s="37"/>
      <c r="C15" s="38"/>
      <c r="D15" s="38"/>
      <c r="E15" s="33" t="s">
        <v>30</v>
      </c>
      <c r="F15" s="38"/>
      <c r="G15" s="38"/>
      <c r="H15" s="38"/>
      <c r="I15" s="35" t="s">
        <v>31</v>
      </c>
      <c r="J15" s="33" t="s">
        <v>5</v>
      </c>
      <c r="K15" s="41"/>
    </row>
    <row r="16" spans="2:11" s="1" customFormat="1" ht="6.95" customHeight="1">
      <c r="B16" s="37"/>
      <c r="C16" s="38"/>
      <c r="D16" s="38"/>
      <c r="E16" s="38"/>
      <c r="F16" s="38"/>
      <c r="G16" s="38"/>
      <c r="H16" s="38"/>
      <c r="I16" s="38"/>
      <c r="J16" s="38"/>
      <c r="K16" s="41"/>
    </row>
    <row r="17" spans="2:11" s="1" customFormat="1" ht="14.45" customHeight="1">
      <c r="B17" s="37"/>
      <c r="C17" s="38"/>
      <c r="D17" s="35" t="s">
        <v>32</v>
      </c>
      <c r="E17" s="38"/>
      <c r="F17" s="38"/>
      <c r="G17" s="38"/>
      <c r="H17" s="38"/>
      <c r="I17" s="35" t="s">
        <v>29</v>
      </c>
      <c r="J17" s="33" t="str">
        <f>'Rekapitulace zakázky'!AN13</f>
        <v>Vyplň údaj</v>
      </c>
      <c r="K17" s="41"/>
    </row>
    <row r="18" spans="2:11" s="1" customFormat="1" ht="18" customHeight="1">
      <c r="B18" s="37"/>
      <c r="C18" s="38"/>
      <c r="D18" s="38"/>
      <c r="E18" s="33" t="str">
        <f>'Rekapitulace zakázky'!E14:AI14</f>
        <v>Vyplň údaj</v>
      </c>
      <c r="F18" s="38"/>
      <c r="G18" s="38"/>
      <c r="H18" s="38"/>
      <c r="I18" s="35" t="s">
        <v>31</v>
      </c>
      <c r="J18" s="33" t="str">
        <f>'Rekapitulace zakázky'!AN14</f>
        <v>Vyplň údaj</v>
      </c>
      <c r="K18" s="41"/>
    </row>
    <row r="19" spans="2:11" s="1" customFormat="1" ht="6.95" customHeight="1">
      <c r="B19" s="37"/>
      <c r="C19" s="38"/>
      <c r="D19" s="38"/>
      <c r="E19" s="38"/>
      <c r="F19" s="38"/>
      <c r="G19" s="38"/>
      <c r="H19" s="38"/>
      <c r="I19" s="38"/>
      <c r="J19" s="38"/>
      <c r="K19" s="41"/>
    </row>
    <row r="20" spans="2:11" s="1" customFormat="1" ht="14.45" customHeight="1">
      <c r="B20" s="37"/>
      <c r="C20" s="38"/>
      <c r="D20" s="35" t="s">
        <v>33</v>
      </c>
      <c r="E20" s="38"/>
      <c r="F20" s="38"/>
      <c r="G20" s="38"/>
      <c r="H20" s="38"/>
      <c r="I20" s="35" t="s">
        <v>29</v>
      </c>
      <c r="J20" s="33" t="s">
        <v>5</v>
      </c>
      <c r="K20" s="41"/>
    </row>
    <row r="21" spans="2:11" s="1" customFormat="1" ht="18" customHeight="1">
      <c r="B21" s="37"/>
      <c r="C21" s="38"/>
      <c r="D21" s="38"/>
      <c r="E21" s="33" t="s">
        <v>35</v>
      </c>
      <c r="F21" s="38"/>
      <c r="G21" s="38"/>
      <c r="H21" s="38"/>
      <c r="I21" s="35" t="s">
        <v>31</v>
      </c>
      <c r="J21" s="33" t="s">
        <v>5</v>
      </c>
      <c r="K21" s="41"/>
    </row>
    <row r="22" spans="2:11" s="1" customFormat="1" ht="6.95" customHeight="1">
      <c r="B22" s="37"/>
      <c r="C22" s="38"/>
      <c r="D22" s="38"/>
      <c r="E22" s="38"/>
      <c r="F22" s="38"/>
      <c r="G22" s="38"/>
      <c r="H22" s="38"/>
      <c r="I22" s="38"/>
      <c r="J22" s="38"/>
      <c r="K22" s="41"/>
    </row>
    <row r="23" spans="2:11" s="1" customFormat="1" ht="14.45" customHeight="1">
      <c r="B23" s="37"/>
      <c r="C23" s="38"/>
      <c r="D23" s="35" t="s">
        <v>36</v>
      </c>
      <c r="E23" s="38"/>
      <c r="F23" s="38"/>
      <c r="G23" s="38"/>
      <c r="H23" s="38"/>
      <c r="I23" s="38"/>
      <c r="J23" s="38"/>
      <c r="K23" s="41"/>
    </row>
    <row r="24" spans="2:11" s="6" customFormat="1" ht="22.5" customHeight="1">
      <c r="B24" s="95"/>
      <c r="C24" s="96"/>
      <c r="D24" s="96"/>
      <c r="E24" s="313" t="s">
        <v>5</v>
      </c>
      <c r="F24" s="313"/>
      <c r="G24" s="313"/>
      <c r="H24" s="313"/>
      <c r="I24" s="96"/>
      <c r="J24" s="96"/>
      <c r="K24" s="97"/>
    </row>
    <row r="25" spans="2:11" s="1" customFormat="1" ht="6.95" customHeight="1">
      <c r="B25" s="37"/>
      <c r="C25" s="38"/>
      <c r="D25" s="38"/>
      <c r="E25" s="38"/>
      <c r="F25" s="38"/>
      <c r="G25" s="38"/>
      <c r="H25" s="38"/>
      <c r="I25" s="38"/>
      <c r="J25" s="38"/>
      <c r="K25" s="41"/>
    </row>
    <row r="26" spans="2:11" s="1" customFormat="1" ht="6.95" customHeight="1">
      <c r="B26" s="37"/>
      <c r="C26" s="38"/>
      <c r="D26" s="64"/>
      <c r="E26" s="64"/>
      <c r="F26" s="64"/>
      <c r="G26" s="64"/>
      <c r="H26" s="64"/>
      <c r="I26" s="64"/>
      <c r="J26" s="64"/>
      <c r="K26" s="98"/>
    </row>
    <row r="27" spans="2:11" s="1" customFormat="1" ht="25.35" customHeight="1">
      <c r="B27" s="37"/>
      <c r="C27" s="38"/>
      <c r="D27" s="99" t="s">
        <v>38</v>
      </c>
      <c r="E27" s="38"/>
      <c r="F27" s="38"/>
      <c r="G27" s="38"/>
      <c r="H27" s="38"/>
      <c r="I27" s="38"/>
      <c r="J27" s="100">
        <f>ROUND(J87,2)</f>
        <v>0</v>
      </c>
      <c r="K27" s="41"/>
    </row>
    <row r="28" spans="2:11" s="1" customFormat="1" ht="6.95" customHeight="1">
      <c r="B28" s="37"/>
      <c r="C28" s="38"/>
      <c r="D28" s="64"/>
      <c r="E28" s="64"/>
      <c r="F28" s="64"/>
      <c r="G28" s="64"/>
      <c r="H28" s="64"/>
      <c r="I28" s="64"/>
      <c r="J28" s="64"/>
      <c r="K28" s="98"/>
    </row>
    <row r="29" spans="2:11" s="1" customFormat="1" ht="14.45" customHeight="1">
      <c r="B29" s="37"/>
      <c r="C29" s="38"/>
      <c r="D29" s="38"/>
      <c r="E29" s="38"/>
      <c r="F29" s="42" t="s">
        <v>40</v>
      </c>
      <c r="G29" s="38"/>
      <c r="H29" s="38"/>
      <c r="I29" s="42" t="s">
        <v>39</v>
      </c>
      <c r="J29" s="42" t="s">
        <v>41</v>
      </c>
      <c r="K29" s="41"/>
    </row>
    <row r="30" spans="2:11" s="1" customFormat="1" ht="14.45" customHeight="1">
      <c r="B30" s="37"/>
      <c r="C30" s="38"/>
      <c r="D30" s="45" t="s">
        <v>42</v>
      </c>
      <c r="E30" s="45" t="s">
        <v>43</v>
      </c>
      <c r="F30" s="101">
        <f>ROUND(SUM(BE87:BE184),2)</f>
        <v>0</v>
      </c>
      <c r="G30" s="38"/>
      <c r="H30" s="38"/>
      <c r="I30" s="102">
        <v>0.21</v>
      </c>
      <c r="J30" s="101">
        <f>ROUND(ROUND((SUM(BE87:BE184)),2)*I30,2)</f>
        <v>0</v>
      </c>
      <c r="K30" s="41"/>
    </row>
    <row r="31" spans="2:11" s="1" customFormat="1" ht="14.45" customHeight="1">
      <c r="B31" s="37"/>
      <c r="C31" s="38"/>
      <c r="D31" s="38"/>
      <c r="E31" s="45" t="s">
        <v>44</v>
      </c>
      <c r="F31" s="101">
        <f>ROUND(SUM(BF87:BF184),2)</f>
        <v>0</v>
      </c>
      <c r="G31" s="38"/>
      <c r="H31" s="38"/>
      <c r="I31" s="102">
        <v>0.15</v>
      </c>
      <c r="J31" s="101">
        <f>ROUND(ROUND((SUM(BF87:BF184)),2)*I31,2)</f>
        <v>0</v>
      </c>
      <c r="K31" s="41"/>
    </row>
    <row r="32" spans="2:11" s="1" customFormat="1" ht="14.45" customHeight="1" hidden="1">
      <c r="B32" s="37"/>
      <c r="C32" s="38"/>
      <c r="D32" s="38"/>
      <c r="E32" s="45" t="s">
        <v>45</v>
      </c>
      <c r="F32" s="101">
        <f>ROUND(SUM(BG87:BG184),2)</f>
        <v>0</v>
      </c>
      <c r="G32" s="38"/>
      <c r="H32" s="38"/>
      <c r="I32" s="102">
        <v>0.21</v>
      </c>
      <c r="J32" s="101">
        <v>0</v>
      </c>
      <c r="K32" s="41"/>
    </row>
    <row r="33" spans="2:11" s="1" customFormat="1" ht="14.45" customHeight="1" hidden="1">
      <c r="B33" s="37"/>
      <c r="C33" s="38"/>
      <c r="D33" s="38"/>
      <c r="E33" s="45" t="s">
        <v>46</v>
      </c>
      <c r="F33" s="101">
        <f>ROUND(SUM(BH87:BH184),2)</f>
        <v>0</v>
      </c>
      <c r="G33" s="38"/>
      <c r="H33" s="38"/>
      <c r="I33" s="102">
        <v>0.15</v>
      </c>
      <c r="J33" s="101">
        <v>0</v>
      </c>
      <c r="K33" s="41"/>
    </row>
    <row r="34" spans="2:11" s="1" customFormat="1" ht="14.45" customHeight="1" hidden="1">
      <c r="B34" s="37"/>
      <c r="C34" s="38"/>
      <c r="D34" s="38"/>
      <c r="E34" s="45" t="s">
        <v>47</v>
      </c>
      <c r="F34" s="101">
        <f>ROUND(SUM(BI87:BI184),2)</f>
        <v>0</v>
      </c>
      <c r="G34" s="38"/>
      <c r="H34" s="38"/>
      <c r="I34" s="102">
        <v>0</v>
      </c>
      <c r="J34" s="101">
        <v>0</v>
      </c>
      <c r="K34" s="41"/>
    </row>
    <row r="35" spans="2:11" s="1" customFormat="1" ht="6.95" customHeight="1">
      <c r="B35" s="37"/>
      <c r="C35" s="38"/>
      <c r="D35" s="38"/>
      <c r="E35" s="38"/>
      <c r="F35" s="38"/>
      <c r="G35" s="38"/>
      <c r="H35" s="38"/>
      <c r="I35" s="38"/>
      <c r="J35" s="38"/>
      <c r="K35" s="41"/>
    </row>
    <row r="36" spans="2:11" s="1" customFormat="1" ht="25.35" customHeight="1">
      <c r="B36" s="37"/>
      <c r="C36" s="103"/>
      <c r="D36" s="104" t="s">
        <v>48</v>
      </c>
      <c r="E36" s="67"/>
      <c r="F36" s="67"/>
      <c r="G36" s="105" t="s">
        <v>49</v>
      </c>
      <c r="H36" s="106" t="s">
        <v>50</v>
      </c>
      <c r="I36" s="67"/>
      <c r="J36" s="107">
        <f>SUM(J27:J34)</f>
        <v>0</v>
      </c>
      <c r="K36" s="108"/>
    </row>
    <row r="37" spans="2:11" s="1" customFormat="1" ht="14.45" customHeight="1">
      <c r="B37" s="52"/>
      <c r="C37" s="53"/>
      <c r="D37" s="53"/>
      <c r="E37" s="53"/>
      <c r="F37" s="53"/>
      <c r="G37" s="53"/>
      <c r="H37" s="53"/>
      <c r="I37" s="53"/>
      <c r="J37" s="53"/>
      <c r="K37" s="54"/>
    </row>
    <row r="41" spans="2:11" s="1" customFormat="1" ht="6.95" customHeight="1">
      <c r="B41" s="55"/>
      <c r="C41" s="56"/>
      <c r="D41" s="56"/>
      <c r="E41" s="56"/>
      <c r="F41" s="56"/>
      <c r="G41" s="56"/>
      <c r="H41" s="56"/>
      <c r="I41" s="56"/>
      <c r="J41" s="56"/>
      <c r="K41" s="109"/>
    </row>
    <row r="42" spans="2:11" s="1" customFormat="1" ht="36.95" customHeight="1">
      <c r="B42" s="37"/>
      <c r="C42" s="29" t="s">
        <v>93</v>
      </c>
      <c r="D42" s="38"/>
      <c r="E42" s="38"/>
      <c r="F42" s="38"/>
      <c r="G42" s="38"/>
      <c r="H42" s="38"/>
      <c r="I42" s="38"/>
      <c r="J42" s="38"/>
      <c r="K42" s="41"/>
    </row>
    <row r="43" spans="2:11" s="1" customFormat="1" ht="6.95" customHeight="1">
      <c r="B43" s="37"/>
      <c r="C43" s="38"/>
      <c r="D43" s="38"/>
      <c r="E43" s="38"/>
      <c r="F43" s="38"/>
      <c r="G43" s="38"/>
      <c r="H43" s="38"/>
      <c r="I43" s="38"/>
      <c r="J43" s="38"/>
      <c r="K43" s="41"/>
    </row>
    <row r="44" spans="2:11" s="1" customFormat="1" ht="14.45" customHeight="1">
      <c r="B44" s="37"/>
      <c r="C44" s="35" t="s">
        <v>18</v>
      </c>
      <c r="D44" s="38"/>
      <c r="E44" s="38"/>
      <c r="F44" s="38"/>
      <c r="G44" s="38"/>
      <c r="H44" s="38"/>
      <c r="I44" s="38"/>
      <c r="J44" s="38"/>
      <c r="K44" s="41"/>
    </row>
    <row r="45" spans="2:11" s="1" customFormat="1" ht="22.5" customHeight="1">
      <c r="B45" s="37"/>
      <c r="C45" s="38"/>
      <c r="D45" s="38"/>
      <c r="E45" s="322" t="str">
        <f>E7</f>
        <v>Oprava chodníků - ul. V Podhájí a Karolíny Světlé, Rumburk</v>
      </c>
      <c r="F45" s="323"/>
      <c r="G45" s="323"/>
      <c r="H45" s="323"/>
      <c r="I45" s="38"/>
      <c r="J45" s="38"/>
      <c r="K45" s="41"/>
    </row>
    <row r="46" spans="2:11" s="1" customFormat="1" ht="14.45" customHeight="1">
      <c r="B46" s="37"/>
      <c r="C46" s="35" t="s">
        <v>91</v>
      </c>
      <c r="D46" s="38"/>
      <c r="E46" s="38"/>
      <c r="F46" s="38"/>
      <c r="G46" s="38"/>
      <c r="H46" s="38"/>
      <c r="I46" s="38"/>
      <c r="J46" s="38"/>
      <c r="K46" s="41"/>
    </row>
    <row r="47" spans="2:11" s="1" customFormat="1" ht="23.25" customHeight="1">
      <c r="B47" s="37"/>
      <c r="C47" s="38"/>
      <c r="D47" s="38"/>
      <c r="E47" s="324" t="str">
        <f>E9</f>
        <v>SO 102 - II. etapa</v>
      </c>
      <c r="F47" s="325"/>
      <c r="G47" s="325"/>
      <c r="H47" s="325"/>
      <c r="I47" s="38"/>
      <c r="J47" s="38"/>
      <c r="K47" s="41"/>
    </row>
    <row r="48" spans="2:11" s="1" customFormat="1" ht="6.95" customHeight="1">
      <c r="B48" s="37"/>
      <c r="C48" s="38"/>
      <c r="D48" s="38"/>
      <c r="E48" s="38"/>
      <c r="F48" s="38"/>
      <c r="G48" s="38"/>
      <c r="H48" s="38"/>
      <c r="I48" s="38"/>
      <c r="J48" s="38"/>
      <c r="K48" s="41"/>
    </row>
    <row r="49" spans="2:11" s="1" customFormat="1" ht="18" customHeight="1">
      <c r="B49" s="37"/>
      <c r="C49" s="35" t="s">
        <v>23</v>
      </c>
      <c r="D49" s="38"/>
      <c r="E49" s="38"/>
      <c r="F49" s="33" t="str">
        <f>F12</f>
        <v>Rumburk</v>
      </c>
      <c r="G49" s="38"/>
      <c r="H49" s="38"/>
      <c r="I49" s="35" t="s">
        <v>25</v>
      </c>
      <c r="J49" s="94">
        <f>IF(J12="","",J12)</f>
        <v>42968</v>
      </c>
      <c r="K49" s="41"/>
    </row>
    <row r="50" spans="2:11" s="1" customFormat="1" ht="6.95" customHeight="1">
      <c r="B50" s="37"/>
      <c r="C50" s="38"/>
      <c r="D50" s="38"/>
      <c r="E50" s="38"/>
      <c r="F50" s="38"/>
      <c r="G50" s="38"/>
      <c r="H50" s="38"/>
      <c r="I50" s="38"/>
      <c r="J50" s="38"/>
      <c r="K50" s="41"/>
    </row>
    <row r="51" spans="2:11" s="1" customFormat="1" ht="15">
      <c r="B51" s="37"/>
      <c r="C51" s="35" t="s">
        <v>28</v>
      </c>
      <c r="D51" s="38"/>
      <c r="E51" s="38"/>
      <c r="F51" s="33" t="str">
        <f>E15</f>
        <v>Město Rumburk</v>
      </c>
      <c r="G51" s="38"/>
      <c r="H51" s="38"/>
      <c r="I51" s="35" t="s">
        <v>33</v>
      </c>
      <c r="J51" s="33" t="str">
        <f>E21</f>
        <v>ProProjekt, s.r.o.</v>
      </c>
      <c r="K51" s="41"/>
    </row>
    <row r="52" spans="2:11" s="1" customFormat="1" ht="14.45" customHeight="1">
      <c r="B52" s="37"/>
      <c r="C52" s="35" t="s">
        <v>32</v>
      </c>
      <c r="D52" s="38"/>
      <c r="E52" s="38"/>
      <c r="F52" s="33" t="str">
        <f>IF(E18="","",E18)</f>
        <v>Vyplň údaj</v>
      </c>
      <c r="G52" s="38"/>
      <c r="H52" s="38"/>
      <c r="I52" s="38"/>
      <c r="J52" s="38"/>
      <c r="K52" s="41"/>
    </row>
    <row r="53" spans="2:11" s="1" customFormat="1" ht="10.35" customHeight="1">
      <c r="B53" s="37"/>
      <c r="C53" s="38"/>
      <c r="D53" s="38"/>
      <c r="E53" s="38"/>
      <c r="F53" s="38"/>
      <c r="G53" s="38"/>
      <c r="H53" s="38"/>
      <c r="I53" s="38"/>
      <c r="J53" s="38"/>
      <c r="K53" s="41"/>
    </row>
    <row r="54" spans="2:11" s="1" customFormat="1" ht="29.25" customHeight="1">
      <c r="B54" s="37"/>
      <c r="C54" s="110" t="s">
        <v>94</v>
      </c>
      <c r="D54" s="103"/>
      <c r="E54" s="103"/>
      <c r="F54" s="103"/>
      <c r="G54" s="103"/>
      <c r="H54" s="103"/>
      <c r="I54" s="103"/>
      <c r="J54" s="111" t="s">
        <v>95</v>
      </c>
      <c r="K54" s="112"/>
    </row>
    <row r="55" spans="2:11" s="1" customFormat="1" ht="10.35" customHeight="1">
      <c r="B55" s="37"/>
      <c r="C55" s="38"/>
      <c r="D55" s="38"/>
      <c r="E55" s="38"/>
      <c r="F55" s="38"/>
      <c r="G55" s="38"/>
      <c r="H55" s="38"/>
      <c r="I55" s="38"/>
      <c r="J55" s="38"/>
      <c r="K55" s="41"/>
    </row>
    <row r="56" spans="2:47" s="1" customFormat="1" ht="29.25" customHeight="1">
      <c r="B56" s="37"/>
      <c r="C56" s="113" t="s">
        <v>96</v>
      </c>
      <c r="D56" s="38"/>
      <c r="E56" s="38"/>
      <c r="F56" s="38"/>
      <c r="G56" s="38"/>
      <c r="H56" s="38"/>
      <c r="I56" s="38"/>
      <c r="J56" s="100">
        <f>J87</f>
        <v>0</v>
      </c>
      <c r="K56" s="41"/>
      <c r="AU56" s="23" t="s">
        <v>97</v>
      </c>
    </row>
    <row r="57" spans="2:11" s="7" customFormat="1" ht="24.95" customHeight="1">
      <c r="B57" s="114"/>
      <c r="C57" s="115"/>
      <c r="D57" s="116" t="s">
        <v>98</v>
      </c>
      <c r="E57" s="117"/>
      <c r="F57" s="117"/>
      <c r="G57" s="117"/>
      <c r="H57" s="117"/>
      <c r="I57" s="117"/>
      <c r="J57" s="118">
        <f>J88</f>
        <v>0</v>
      </c>
      <c r="K57" s="119"/>
    </row>
    <row r="58" spans="2:11" s="8" customFormat="1" ht="19.9" customHeight="1">
      <c r="B58" s="120"/>
      <c r="C58" s="121"/>
      <c r="D58" s="122" t="s">
        <v>99</v>
      </c>
      <c r="E58" s="123"/>
      <c r="F58" s="123"/>
      <c r="G58" s="123"/>
      <c r="H58" s="123"/>
      <c r="I58" s="123"/>
      <c r="J58" s="124">
        <f>J89</f>
        <v>0</v>
      </c>
      <c r="K58" s="125"/>
    </row>
    <row r="59" spans="2:11" s="8" customFormat="1" ht="19.9" customHeight="1">
      <c r="B59" s="120"/>
      <c r="C59" s="121"/>
      <c r="D59" s="122" t="s">
        <v>100</v>
      </c>
      <c r="E59" s="123"/>
      <c r="F59" s="123"/>
      <c r="G59" s="123"/>
      <c r="H59" s="123"/>
      <c r="I59" s="123"/>
      <c r="J59" s="124">
        <f>J127</f>
        <v>0</v>
      </c>
      <c r="K59" s="125"/>
    </row>
    <row r="60" spans="2:11" s="8" customFormat="1" ht="19.9" customHeight="1">
      <c r="B60" s="120"/>
      <c r="C60" s="121"/>
      <c r="D60" s="122" t="s">
        <v>102</v>
      </c>
      <c r="E60" s="123"/>
      <c r="F60" s="123"/>
      <c r="G60" s="123"/>
      <c r="H60" s="123"/>
      <c r="I60" s="123"/>
      <c r="J60" s="124">
        <f>J147</f>
        <v>0</v>
      </c>
      <c r="K60" s="125"/>
    </row>
    <row r="61" spans="2:11" s="8" customFormat="1" ht="19.9" customHeight="1">
      <c r="B61" s="120"/>
      <c r="C61" s="121"/>
      <c r="D61" s="122" t="s">
        <v>103</v>
      </c>
      <c r="E61" s="123"/>
      <c r="F61" s="123"/>
      <c r="G61" s="123"/>
      <c r="H61" s="123"/>
      <c r="I61" s="123"/>
      <c r="J61" s="124">
        <f>J161</f>
        <v>0</v>
      </c>
      <c r="K61" s="125"/>
    </row>
    <row r="62" spans="2:11" s="8" customFormat="1" ht="19.9" customHeight="1">
      <c r="B62" s="120"/>
      <c r="C62" s="121"/>
      <c r="D62" s="122" t="s">
        <v>104</v>
      </c>
      <c r="E62" s="123"/>
      <c r="F62" s="123"/>
      <c r="G62" s="123"/>
      <c r="H62" s="123"/>
      <c r="I62" s="123"/>
      <c r="J62" s="124">
        <f>J174</f>
        <v>0</v>
      </c>
      <c r="K62" s="125"/>
    </row>
    <row r="63" spans="2:11" s="7" customFormat="1" ht="24.95" customHeight="1">
      <c r="B63" s="114"/>
      <c r="C63" s="115"/>
      <c r="D63" s="116" t="s">
        <v>105</v>
      </c>
      <c r="E63" s="117"/>
      <c r="F63" s="117"/>
      <c r="G63" s="117"/>
      <c r="H63" s="117"/>
      <c r="I63" s="117"/>
      <c r="J63" s="118">
        <f>J176</f>
        <v>0</v>
      </c>
      <c r="K63" s="119"/>
    </row>
    <row r="64" spans="2:11" s="8" customFormat="1" ht="19.9" customHeight="1">
      <c r="B64" s="120"/>
      <c r="C64" s="121"/>
      <c r="D64" s="122" t="s">
        <v>106</v>
      </c>
      <c r="E64" s="123"/>
      <c r="F64" s="123"/>
      <c r="G64" s="123"/>
      <c r="H64" s="123"/>
      <c r="I64" s="123"/>
      <c r="J64" s="124">
        <f>J177</f>
        <v>0</v>
      </c>
      <c r="K64" s="125"/>
    </row>
    <row r="65" spans="2:11" s="8" customFormat="1" ht="19.9" customHeight="1">
      <c r="B65" s="120"/>
      <c r="C65" s="121"/>
      <c r="D65" s="122" t="s">
        <v>107</v>
      </c>
      <c r="E65" s="123"/>
      <c r="F65" s="123"/>
      <c r="G65" s="123"/>
      <c r="H65" s="123"/>
      <c r="I65" s="123"/>
      <c r="J65" s="124">
        <f>J179</f>
        <v>0</v>
      </c>
      <c r="K65" s="125"/>
    </row>
    <row r="66" spans="2:11" s="8" customFormat="1" ht="19.9" customHeight="1">
      <c r="B66" s="120"/>
      <c r="C66" s="121"/>
      <c r="D66" s="122" t="s">
        <v>108</v>
      </c>
      <c r="E66" s="123"/>
      <c r="F66" s="123"/>
      <c r="G66" s="123"/>
      <c r="H66" s="123"/>
      <c r="I66" s="123"/>
      <c r="J66" s="124">
        <f>J181</f>
        <v>0</v>
      </c>
      <c r="K66" s="125"/>
    </row>
    <row r="67" spans="2:11" s="8" customFormat="1" ht="19.9" customHeight="1">
      <c r="B67" s="120"/>
      <c r="C67" s="121"/>
      <c r="D67" s="122" t="s">
        <v>109</v>
      </c>
      <c r="E67" s="123"/>
      <c r="F67" s="123"/>
      <c r="G67" s="123"/>
      <c r="H67" s="123"/>
      <c r="I67" s="123"/>
      <c r="J67" s="124">
        <f>J183</f>
        <v>0</v>
      </c>
      <c r="K67" s="125"/>
    </row>
    <row r="68" spans="2:11" s="1" customFormat="1" ht="21.75" customHeight="1">
      <c r="B68" s="37"/>
      <c r="C68" s="38"/>
      <c r="D68" s="38"/>
      <c r="E68" s="38"/>
      <c r="F68" s="38"/>
      <c r="G68" s="38"/>
      <c r="H68" s="38"/>
      <c r="I68" s="38"/>
      <c r="J68" s="38"/>
      <c r="K68" s="41"/>
    </row>
    <row r="69" spans="2:11" s="1" customFormat="1" ht="6.95" customHeight="1">
      <c r="B69" s="52"/>
      <c r="C69" s="53"/>
      <c r="D69" s="53"/>
      <c r="E69" s="53"/>
      <c r="F69" s="53"/>
      <c r="G69" s="53"/>
      <c r="H69" s="53"/>
      <c r="I69" s="53"/>
      <c r="J69" s="53"/>
      <c r="K69" s="54"/>
    </row>
    <row r="73" spans="2:12" s="1" customFormat="1" ht="6.95" customHeight="1">
      <c r="B73" s="55"/>
      <c r="C73" s="56"/>
      <c r="D73" s="56"/>
      <c r="E73" s="56"/>
      <c r="F73" s="56"/>
      <c r="G73" s="56"/>
      <c r="H73" s="56"/>
      <c r="I73" s="56"/>
      <c r="J73" s="56"/>
      <c r="K73" s="56"/>
      <c r="L73" s="37"/>
    </row>
    <row r="74" spans="2:12" s="1" customFormat="1" ht="36.95" customHeight="1">
      <c r="B74" s="37"/>
      <c r="C74" s="57" t="s">
        <v>110</v>
      </c>
      <c r="L74" s="37"/>
    </row>
    <row r="75" spans="2:12" s="1" customFormat="1" ht="6.95" customHeight="1">
      <c r="B75" s="37"/>
      <c r="L75" s="37"/>
    </row>
    <row r="76" spans="2:12" s="1" customFormat="1" ht="14.45" customHeight="1">
      <c r="B76" s="37"/>
      <c r="C76" s="59" t="s">
        <v>18</v>
      </c>
      <c r="L76" s="37"/>
    </row>
    <row r="77" spans="2:12" s="1" customFormat="1" ht="22.5" customHeight="1">
      <c r="B77" s="37"/>
      <c r="E77" s="318" t="str">
        <f>E7</f>
        <v>Oprava chodníků - ul. V Podhájí a Karolíny Světlé, Rumburk</v>
      </c>
      <c r="F77" s="319"/>
      <c r="G77" s="319"/>
      <c r="H77" s="319"/>
      <c r="L77" s="37"/>
    </row>
    <row r="78" spans="2:12" s="1" customFormat="1" ht="14.45" customHeight="1">
      <c r="B78" s="37"/>
      <c r="C78" s="59" t="s">
        <v>91</v>
      </c>
      <c r="L78" s="37"/>
    </row>
    <row r="79" spans="2:12" s="1" customFormat="1" ht="23.25" customHeight="1">
      <c r="B79" s="37"/>
      <c r="E79" s="290" t="str">
        <f>E9</f>
        <v>SO 102 - II. etapa</v>
      </c>
      <c r="F79" s="320"/>
      <c r="G79" s="320"/>
      <c r="H79" s="320"/>
      <c r="L79" s="37"/>
    </row>
    <row r="80" spans="2:12" s="1" customFormat="1" ht="6.95" customHeight="1">
      <c r="B80" s="37"/>
      <c r="L80" s="37"/>
    </row>
    <row r="81" spans="2:12" s="1" customFormat="1" ht="18" customHeight="1">
      <c r="B81" s="37"/>
      <c r="C81" s="59" t="s">
        <v>23</v>
      </c>
      <c r="F81" s="126" t="str">
        <f>F12</f>
        <v>Rumburk</v>
      </c>
      <c r="I81" s="59" t="s">
        <v>25</v>
      </c>
      <c r="J81" s="63">
        <f>IF(J12="","",J12)</f>
        <v>42968</v>
      </c>
      <c r="L81" s="37"/>
    </row>
    <row r="82" spans="2:12" s="1" customFormat="1" ht="6.95" customHeight="1">
      <c r="B82" s="37"/>
      <c r="L82" s="37"/>
    </row>
    <row r="83" spans="2:12" s="1" customFormat="1" ht="15">
      <c r="B83" s="37"/>
      <c r="C83" s="59" t="s">
        <v>28</v>
      </c>
      <c r="F83" s="126" t="str">
        <f>E15</f>
        <v>Město Rumburk</v>
      </c>
      <c r="I83" s="59" t="s">
        <v>33</v>
      </c>
      <c r="J83" s="126" t="str">
        <f>E21</f>
        <v>ProProjekt, s.r.o.</v>
      </c>
      <c r="L83" s="37"/>
    </row>
    <row r="84" spans="2:12" s="1" customFormat="1" ht="14.45" customHeight="1">
      <c r="B84" s="37"/>
      <c r="C84" s="59" t="s">
        <v>32</v>
      </c>
      <c r="F84" s="126" t="str">
        <f>IF(E18="","",E18)</f>
        <v>Vyplň údaj</v>
      </c>
      <c r="L84" s="37"/>
    </row>
    <row r="85" spans="2:12" s="1" customFormat="1" ht="10.35" customHeight="1">
      <c r="B85" s="37"/>
      <c r="L85" s="37"/>
    </row>
    <row r="86" spans="2:20" s="9" customFormat="1" ht="29.25" customHeight="1">
      <c r="B86" s="127"/>
      <c r="C86" s="128" t="s">
        <v>111</v>
      </c>
      <c r="D86" s="129" t="s">
        <v>57</v>
      </c>
      <c r="E86" s="129" t="s">
        <v>53</v>
      </c>
      <c r="F86" s="129" t="s">
        <v>112</v>
      </c>
      <c r="G86" s="129" t="s">
        <v>113</v>
      </c>
      <c r="H86" s="129" t="s">
        <v>114</v>
      </c>
      <c r="I86" s="130" t="s">
        <v>115</v>
      </c>
      <c r="J86" s="129" t="s">
        <v>95</v>
      </c>
      <c r="K86" s="131" t="s">
        <v>116</v>
      </c>
      <c r="L86" s="127"/>
      <c r="M86" s="69" t="s">
        <v>117</v>
      </c>
      <c r="N86" s="70" t="s">
        <v>42</v>
      </c>
      <c r="O86" s="70" t="s">
        <v>118</v>
      </c>
      <c r="P86" s="70" t="s">
        <v>119</v>
      </c>
      <c r="Q86" s="70" t="s">
        <v>120</v>
      </c>
      <c r="R86" s="70" t="s">
        <v>121</v>
      </c>
      <c r="S86" s="70" t="s">
        <v>122</v>
      </c>
      <c r="T86" s="71" t="s">
        <v>123</v>
      </c>
    </row>
    <row r="87" spans="2:63" s="1" customFormat="1" ht="29.25" customHeight="1">
      <c r="B87" s="37"/>
      <c r="C87" s="73" t="s">
        <v>96</v>
      </c>
      <c r="J87" s="132">
        <f>BK87</f>
        <v>0</v>
      </c>
      <c r="L87" s="37"/>
      <c r="M87" s="72"/>
      <c r="N87" s="64"/>
      <c r="O87" s="64"/>
      <c r="P87" s="133">
        <f>P88+P176</f>
        <v>228.392829</v>
      </c>
      <c r="Q87" s="64"/>
      <c r="R87" s="133">
        <f>R88+R176</f>
        <v>55.62546900000001</v>
      </c>
      <c r="S87" s="64"/>
      <c r="T87" s="134">
        <f>T88+T176</f>
        <v>74.2075</v>
      </c>
      <c r="AT87" s="23" t="s">
        <v>71</v>
      </c>
      <c r="AU87" s="23" t="s">
        <v>97</v>
      </c>
      <c r="BK87" s="135">
        <f>BK88+BK176</f>
        <v>0</v>
      </c>
    </row>
    <row r="88" spans="2:63" s="10" customFormat="1" ht="37.35" customHeight="1">
      <c r="B88" s="136"/>
      <c r="D88" s="137" t="s">
        <v>71</v>
      </c>
      <c r="E88" s="138" t="s">
        <v>124</v>
      </c>
      <c r="F88" s="138" t="s">
        <v>125</v>
      </c>
      <c r="J88" s="139">
        <f>BK88</f>
        <v>0</v>
      </c>
      <c r="L88" s="136"/>
      <c r="M88" s="140"/>
      <c r="N88" s="141"/>
      <c r="O88" s="141"/>
      <c r="P88" s="142">
        <f>P89+P127+P147+P161+P174</f>
        <v>228.392829</v>
      </c>
      <c r="Q88" s="141"/>
      <c r="R88" s="142">
        <f>R89+R127+R147+R161+R174</f>
        <v>55.62546900000001</v>
      </c>
      <c r="S88" s="141"/>
      <c r="T88" s="143">
        <f>T89+T127+T147+T161+T174</f>
        <v>74.2075</v>
      </c>
      <c r="AR88" s="137" t="s">
        <v>11</v>
      </c>
      <c r="AT88" s="144" t="s">
        <v>71</v>
      </c>
      <c r="AU88" s="144" t="s">
        <v>72</v>
      </c>
      <c r="AY88" s="137" t="s">
        <v>126</v>
      </c>
      <c r="BK88" s="145">
        <f>BK89+BK127+BK147+BK161+BK174</f>
        <v>0</v>
      </c>
    </row>
    <row r="89" spans="2:63" s="10" customFormat="1" ht="19.9" customHeight="1">
      <c r="B89" s="136"/>
      <c r="D89" s="146" t="s">
        <v>71</v>
      </c>
      <c r="E89" s="147" t="s">
        <v>11</v>
      </c>
      <c r="F89" s="147" t="s">
        <v>127</v>
      </c>
      <c r="J89" s="148">
        <f>BK89</f>
        <v>0</v>
      </c>
      <c r="L89" s="136"/>
      <c r="M89" s="140"/>
      <c r="N89" s="141"/>
      <c r="O89" s="141"/>
      <c r="P89" s="142">
        <f>SUM(P90:P126)</f>
        <v>79.14184</v>
      </c>
      <c r="Q89" s="141"/>
      <c r="R89" s="142">
        <f>SUM(R90:R126)</f>
        <v>3.05411</v>
      </c>
      <c r="S89" s="141"/>
      <c r="T89" s="143">
        <f>SUM(T90:T126)</f>
        <v>74.2075</v>
      </c>
      <c r="AR89" s="137" t="s">
        <v>11</v>
      </c>
      <c r="AT89" s="144" t="s">
        <v>71</v>
      </c>
      <c r="AU89" s="144" t="s">
        <v>11</v>
      </c>
      <c r="AY89" s="137" t="s">
        <v>126</v>
      </c>
      <c r="BK89" s="145">
        <f>SUM(BK90:BK126)</f>
        <v>0</v>
      </c>
    </row>
    <row r="90" spans="2:65" s="1" customFormat="1" ht="44.25" customHeight="1">
      <c r="B90" s="149"/>
      <c r="C90" s="150" t="s">
        <v>11</v>
      </c>
      <c r="D90" s="150" t="s">
        <v>128</v>
      </c>
      <c r="E90" s="151" t="s">
        <v>139</v>
      </c>
      <c r="F90" s="152" t="s">
        <v>140</v>
      </c>
      <c r="G90" s="153" t="s">
        <v>131</v>
      </c>
      <c r="H90" s="154">
        <v>122.5</v>
      </c>
      <c r="I90" s="281"/>
      <c r="J90" s="155">
        <f>ROUND(I90*H90,0)</f>
        <v>0</v>
      </c>
      <c r="K90" s="152" t="s">
        <v>132</v>
      </c>
      <c r="L90" s="37"/>
      <c r="M90" s="156" t="s">
        <v>5</v>
      </c>
      <c r="N90" s="157" t="s">
        <v>43</v>
      </c>
      <c r="O90" s="158">
        <v>0.194</v>
      </c>
      <c r="P90" s="158">
        <f>O90*H90</f>
        <v>23.765</v>
      </c>
      <c r="Q90" s="158">
        <v>0</v>
      </c>
      <c r="R90" s="158">
        <f>Q90*H90</f>
        <v>0</v>
      </c>
      <c r="S90" s="158">
        <v>0.325</v>
      </c>
      <c r="T90" s="159">
        <f>S90*H90</f>
        <v>39.8125</v>
      </c>
      <c r="AR90" s="23" t="s">
        <v>133</v>
      </c>
      <c r="AT90" s="23" t="s">
        <v>128</v>
      </c>
      <c r="AU90" s="23" t="s">
        <v>81</v>
      </c>
      <c r="AY90" s="23" t="s">
        <v>126</v>
      </c>
      <c r="BE90" s="160">
        <f>IF(N90="základní",J90,0)</f>
        <v>0</v>
      </c>
      <c r="BF90" s="160">
        <f>IF(N90="snížená",J90,0)</f>
        <v>0</v>
      </c>
      <c r="BG90" s="160">
        <f>IF(N90="zákl. přenesená",J90,0)</f>
        <v>0</v>
      </c>
      <c r="BH90" s="160">
        <f>IF(N90="sníž. přenesená",J90,0)</f>
        <v>0</v>
      </c>
      <c r="BI90" s="160">
        <f>IF(N90="nulová",J90,0)</f>
        <v>0</v>
      </c>
      <c r="BJ90" s="23" t="s">
        <v>11</v>
      </c>
      <c r="BK90" s="160">
        <f>ROUND(I90*H90,0)</f>
        <v>0</v>
      </c>
      <c r="BL90" s="23" t="s">
        <v>133</v>
      </c>
      <c r="BM90" s="23" t="s">
        <v>373</v>
      </c>
    </row>
    <row r="91" spans="2:47" s="1" customFormat="1" ht="256.5">
      <c r="B91" s="37"/>
      <c r="D91" s="161" t="s">
        <v>135</v>
      </c>
      <c r="F91" s="162" t="s">
        <v>142</v>
      </c>
      <c r="L91" s="37"/>
      <c r="M91" s="163"/>
      <c r="N91" s="38"/>
      <c r="O91" s="38"/>
      <c r="P91" s="38"/>
      <c r="Q91" s="38"/>
      <c r="R91" s="38"/>
      <c r="S91" s="38"/>
      <c r="T91" s="66"/>
      <c r="AT91" s="23" t="s">
        <v>135</v>
      </c>
      <c r="AU91" s="23" t="s">
        <v>81</v>
      </c>
    </row>
    <row r="92" spans="2:51" s="11" customFormat="1" ht="13.5">
      <c r="B92" s="164"/>
      <c r="D92" s="165" t="s">
        <v>137</v>
      </c>
      <c r="E92" s="166" t="s">
        <v>5</v>
      </c>
      <c r="F92" s="167" t="s">
        <v>374</v>
      </c>
      <c r="H92" s="168">
        <v>122.5</v>
      </c>
      <c r="L92" s="164"/>
      <c r="M92" s="169"/>
      <c r="N92" s="170"/>
      <c r="O92" s="170"/>
      <c r="P92" s="170"/>
      <c r="Q92" s="170"/>
      <c r="R92" s="170"/>
      <c r="S92" s="170"/>
      <c r="T92" s="171"/>
      <c r="AT92" s="172" t="s">
        <v>137</v>
      </c>
      <c r="AU92" s="172" t="s">
        <v>81</v>
      </c>
      <c r="AV92" s="11" t="s">
        <v>81</v>
      </c>
      <c r="AW92" s="11" t="s">
        <v>34</v>
      </c>
      <c r="AX92" s="11" t="s">
        <v>11</v>
      </c>
      <c r="AY92" s="172" t="s">
        <v>126</v>
      </c>
    </row>
    <row r="93" spans="2:65" s="1" customFormat="1" ht="44.25" customHeight="1">
      <c r="B93" s="149"/>
      <c r="C93" s="150" t="s">
        <v>81</v>
      </c>
      <c r="D93" s="150" t="s">
        <v>128</v>
      </c>
      <c r="E93" s="151" t="s">
        <v>145</v>
      </c>
      <c r="F93" s="152" t="s">
        <v>146</v>
      </c>
      <c r="G93" s="153" t="s">
        <v>131</v>
      </c>
      <c r="H93" s="154">
        <v>122.5</v>
      </c>
      <c r="I93" s="281"/>
      <c r="J93" s="155">
        <f>ROUND(I93*H93,0)</f>
        <v>0</v>
      </c>
      <c r="K93" s="152" t="s">
        <v>132</v>
      </c>
      <c r="L93" s="37"/>
      <c r="M93" s="156" t="s">
        <v>5</v>
      </c>
      <c r="N93" s="157" t="s">
        <v>43</v>
      </c>
      <c r="O93" s="158">
        <v>0.057</v>
      </c>
      <c r="P93" s="158">
        <f>O93*H93</f>
        <v>6.9825</v>
      </c>
      <c r="Q93" s="158">
        <v>0</v>
      </c>
      <c r="R93" s="158">
        <f>Q93*H93</f>
        <v>0</v>
      </c>
      <c r="S93" s="158">
        <v>0.098</v>
      </c>
      <c r="T93" s="159">
        <f>S93*H93</f>
        <v>12.005</v>
      </c>
      <c r="AR93" s="23" t="s">
        <v>133</v>
      </c>
      <c r="AT93" s="23" t="s">
        <v>128</v>
      </c>
      <c r="AU93" s="23" t="s">
        <v>81</v>
      </c>
      <c r="AY93" s="23" t="s">
        <v>126</v>
      </c>
      <c r="BE93" s="160">
        <f>IF(N93="základní",J93,0)</f>
        <v>0</v>
      </c>
      <c r="BF93" s="160">
        <f>IF(N93="snížená",J93,0)</f>
        <v>0</v>
      </c>
      <c r="BG93" s="160">
        <f>IF(N93="zákl. přenesená",J93,0)</f>
        <v>0</v>
      </c>
      <c r="BH93" s="160">
        <f>IF(N93="sníž. přenesená",J93,0)</f>
        <v>0</v>
      </c>
      <c r="BI93" s="160">
        <f>IF(N93="nulová",J93,0)</f>
        <v>0</v>
      </c>
      <c r="BJ93" s="23" t="s">
        <v>11</v>
      </c>
      <c r="BK93" s="160">
        <f>ROUND(I93*H93,0)</f>
        <v>0</v>
      </c>
      <c r="BL93" s="23" t="s">
        <v>133</v>
      </c>
      <c r="BM93" s="23" t="s">
        <v>375</v>
      </c>
    </row>
    <row r="94" spans="2:47" s="1" customFormat="1" ht="256.5">
      <c r="B94" s="37"/>
      <c r="D94" s="161" t="s">
        <v>135</v>
      </c>
      <c r="F94" s="162" t="s">
        <v>142</v>
      </c>
      <c r="L94" s="37"/>
      <c r="M94" s="163"/>
      <c r="N94" s="38"/>
      <c r="O94" s="38"/>
      <c r="P94" s="38"/>
      <c r="Q94" s="38"/>
      <c r="R94" s="38"/>
      <c r="S94" s="38"/>
      <c r="T94" s="66"/>
      <c r="AT94" s="23" t="s">
        <v>135</v>
      </c>
      <c r="AU94" s="23" t="s">
        <v>81</v>
      </c>
    </row>
    <row r="95" spans="2:51" s="11" customFormat="1" ht="13.5">
      <c r="B95" s="164"/>
      <c r="D95" s="165" t="s">
        <v>137</v>
      </c>
      <c r="E95" s="166" t="s">
        <v>5</v>
      </c>
      <c r="F95" s="167" t="s">
        <v>374</v>
      </c>
      <c r="H95" s="168">
        <v>122.5</v>
      </c>
      <c r="L95" s="164"/>
      <c r="M95" s="169"/>
      <c r="N95" s="170"/>
      <c r="O95" s="170"/>
      <c r="P95" s="170"/>
      <c r="Q95" s="170"/>
      <c r="R95" s="170"/>
      <c r="S95" s="170"/>
      <c r="T95" s="171"/>
      <c r="AT95" s="172" t="s">
        <v>137</v>
      </c>
      <c r="AU95" s="172" t="s">
        <v>81</v>
      </c>
      <c r="AV95" s="11" t="s">
        <v>81</v>
      </c>
      <c r="AW95" s="11" t="s">
        <v>34</v>
      </c>
      <c r="AX95" s="11" t="s">
        <v>11</v>
      </c>
      <c r="AY95" s="172" t="s">
        <v>126</v>
      </c>
    </row>
    <row r="96" spans="2:65" s="1" customFormat="1" ht="31.5" customHeight="1">
      <c r="B96" s="149"/>
      <c r="C96" s="150" t="s">
        <v>144</v>
      </c>
      <c r="D96" s="150" t="s">
        <v>128</v>
      </c>
      <c r="E96" s="151" t="s">
        <v>155</v>
      </c>
      <c r="F96" s="152" t="s">
        <v>156</v>
      </c>
      <c r="G96" s="153" t="s">
        <v>150</v>
      </c>
      <c r="H96" s="154">
        <v>67</v>
      </c>
      <c r="I96" s="281"/>
      <c r="J96" s="155">
        <f>ROUND(I96*H96,0)</f>
        <v>0</v>
      </c>
      <c r="K96" s="152" t="s">
        <v>132</v>
      </c>
      <c r="L96" s="37"/>
      <c r="M96" s="156" t="s">
        <v>5</v>
      </c>
      <c r="N96" s="157" t="s">
        <v>43</v>
      </c>
      <c r="O96" s="158">
        <v>0.272</v>
      </c>
      <c r="P96" s="158">
        <f>O96*H96</f>
        <v>18.224</v>
      </c>
      <c r="Q96" s="158">
        <v>0</v>
      </c>
      <c r="R96" s="158">
        <f>Q96*H96</f>
        <v>0</v>
      </c>
      <c r="S96" s="158">
        <v>0.29</v>
      </c>
      <c r="T96" s="159">
        <f>S96*H96</f>
        <v>19.43</v>
      </c>
      <c r="AR96" s="23" t="s">
        <v>133</v>
      </c>
      <c r="AT96" s="23" t="s">
        <v>128</v>
      </c>
      <c r="AU96" s="23" t="s">
        <v>81</v>
      </c>
      <c r="AY96" s="23" t="s">
        <v>126</v>
      </c>
      <c r="BE96" s="160">
        <f>IF(N96="základní",J96,0)</f>
        <v>0</v>
      </c>
      <c r="BF96" s="160">
        <f>IF(N96="snížená",J96,0)</f>
        <v>0</v>
      </c>
      <c r="BG96" s="160">
        <f>IF(N96="zákl. přenesená",J96,0)</f>
        <v>0</v>
      </c>
      <c r="BH96" s="160">
        <f>IF(N96="sníž. přenesená",J96,0)</f>
        <v>0</v>
      </c>
      <c r="BI96" s="160">
        <f>IF(N96="nulová",J96,0)</f>
        <v>0</v>
      </c>
      <c r="BJ96" s="23" t="s">
        <v>11</v>
      </c>
      <c r="BK96" s="160">
        <f>ROUND(I96*H96,0)</f>
        <v>0</v>
      </c>
      <c r="BL96" s="23" t="s">
        <v>133</v>
      </c>
      <c r="BM96" s="23" t="s">
        <v>376</v>
      </c>
    </row>
    <row r="97" spans="2:47" s="1" customFormat="1" ht="148.5">
      <c r="B97" s="37"/>
      <c r="D97" s="161" t="s">
        <v>135</v>
      </c>
      <c r="F97" s="162" t="s">
        <v>152</v>
      </c>
      <c r="L97" s="37"/>
      <c r="M97" s="163"/>
      <c r="N97" s="38"/>
      <c r="O97" s="38"/>
      <c r="P97" s="38"/>
      <c r="Q97" s="38"/>
      <c r="R97" s="38"/>
      <c r="S97" s="38"/>
      <c r="T97" s="66"/>
      <c r="AT97" s="23" t="s">
        <v>135</v>
      </c>
      <c r="AU97" s="23" t="s">
        <v>81</v>
      </c>
    </row>
    <row r="98" spans="2:51" s="11" customFormat="1" ht="13.5">
      <c r="B98" s="164"/>
      <c r="D98" s="165" t="s">
        <v>137</v>
      </c>
      <c r="E98" s="166" t="s">
        <v>5</v>
      </c>
      <c r="F98" s="167" t="s">
        <v>377</v>
      </c>
      <c r="H98" s="168">
        <v>67</v>
      </c>
      <c r="L98" s="164"/>
      <c r="M98" s="169"/>
      <c r="N98" s="170"/>
      <c r="O98" s="170"/>
      <c r="P98" s="170"/>
      <c r="Q98" s="170"/>
      <c r="R98" s="170"/>
      <c r="S98" s="170"/>
      <c r="T98" s="171"/>
      <c r="AT98" s="172" t="s">
        <v>137</v>
      </c>
      <c r="AU98" s="172" t="s">
        <v>81</v>
      </c>
      <c r="AV98" s="11" t="s">
        <v>81</v>
      </c>
      <c r="AW98" s="11" t="s">
        <v>34</v>
      </c>
      <c r="AX98" s="11" t="s">
        <v>11</v>
      </c>
      <c r="AY98" s="172" t="s">
        <v>126</v>
      </c>
    </row>
    <row r="99" spans="2:65" s="1" customFormat="1" ht="31.5" customHeight="1">
      <c r="B99" s="149"/>
      <c r="C99" s="150" t="s">
        <v>133</v>
      </c>
      <c r="D99" s="150" t="s">
        <v>128</v>
      </c>
      <c r="E99" s="151" t="s">
        <v>160</v>
      </c>
      <c r="F99" s="152" t="s">
        <v>161</v>
      </c>
      <c r="G99" s="153" t="s">
        <v>150</v>
      </c>
      <c r="H99" s="154">
        <v>74</v>
      </c>
      <c r="I99" s="281"/>
      <c r="J99" s="155">
        <f>ROUND(I99*H99,0)</f>
        <v>0</v>
      </c>
      <c r="K99" s="152" t="s">
        <v>132</v>
      </c>
      <c r="L99" s="37"/>
      <c r="M99" s="156" t="s">
        <v>5</v>
      </c>
      <c r="N99" s="157" t="s">
        <v>43</v>
      </c>
      <c r="O99" s="158">
        <v>0.095</v>
      </c>
      <c r="P99" s="158">
        <f>O99*H99</f>
        <v>7.03</v>
      </c>
      <c r="Q99" s="158">
        <v>0</v>
      </c>
      <c r="R99" s="158">
        <f>Q99*H99</f>
        <v>0</v>
      </c>
      <c r="S99" s="158">
        <v>0.04</v>
      </c>
      <c r="T99" s="159">
        <f>S99*H99</f>
        <v>2.96</v>
      </c>
      <c r="AR99" s="23" t="s">
        <v>133</v>
      </c>
      <c r="AT99" s="23" t="s">
        <v>128</v>
      </c>
      <c r="AU99" s="23" t="s">
        <v>81</v>
      </c>
      <c r="AY99" s="23" t="s">
        <v>126</v>
      </c>
      <c r="BE99" s="160">
        <f>IF(N99="základní",J99,0)</f>
        <v>0</v>
      </c>
      <c r="BF99" s="160">
        <f>IF(N99="snížená",J99,0)</f>
        <v>0</v>
      </c>
      <c r="BG99" s="160">
        <f>IF(N99="zákl. přenesená",J99,0)</f>
        <v>0</v>
      </c>
      <c r="BH99" s="160">
        <f>IF(N99="sníž. přenesená",J99,0)</f>
        <v>0</v>
      </c>
      <c r="BI99" s="160">
        <f>IF(N99="nulová",J99,0)</f>
        <v>0</v>
      </c>
      <c r="BJ99" s="23" t="s">
        <v>11</v>
      </c>
      <c r="BK99" s="160">
        <f>ROUND(I99*H99,0)</f>
        <v>0</v>
      </c>
      <c r="BL99" s="23" t="s">
        <v>133</v>
      </c>
      <c r="BM99" s="23" t="s">
        <v>378</v>
      </c>
    </row>
    <row r="100" spans="2:47" s="1" customFormat="1" ht="148.5">
      <c r="B100" s="37"/>
      <c r="D100" s="161" t="s">
        <v>135</v>
      </c>
      <c r="F100" s="162" t="s">
        <v>152</v>
      </c>
      <c r="L100" s="37"/>
      <c r="M100" s="163"/>
      <c r="N100" s="38"/>
      <c r="O100" s="38"/>
      <c r="P100" s="38"/>
      <c r="Q100" s="38"/>
      <c r="R100" s="38"/>
      <c r="S100" s="38"/>
      <c r="T100" s="66"/>
      <c r="AT100" s="23" t="s">
        <v>135</v>
      </c>
      <c r="AU100" s="23" t="s">
        <v>81</v>
      </c>
    </row>
    <row r="101" spans="2:51" s="11" customFormat="1" ht="13.5">
      <c r="B101" s="164"/>
      <c r="D101" s="165" t="s">
        <v>137</v>
      </c>
      <c r="E101" s="166" t="s">
        <v>5</v>
      </c>
      <c r="F101" s="167" t="s">
        <v>379</v>
      </c>
      <c r="H101" s="168">
        <v>74</v>
      </c>
      <c r="L101" s="164"/>
      <c r="M101" s="169"/>
      <c r="N101" s="170"/>
      <c r="O101" s="170"/>
      <c r="P101" s="170"/>
      <c r="Q101" s="170"/>
      <c r="R101" s="170"/>
      <c r="S101" s="170"/>
      <c r="T101" s="171"/>
      <c r="AT101" s="172" t="s">
        <v>137</v>
      </c>
      <c r="AU101" s="172" t="s">
        <v>81</v>
      </c>
      <c r="AV101" s="11" t="s">
        <v>81</v>
      </c>
      <c r="AW101" s="11" t="s">
        <v>34</v>
      </c>
      <c r="AX101" s="11" t="s">
        <v>11</v>
      </c>
      <c r="AY101" s="172" t="s">
        <v>126</v>
      </c>
    </row>
    <row r="102" spans="2:65" s="1" customFormat="1" ht="31.5" customHeight="1">
      <c r="B102" s="149"/>
      <c r="C102" s="150" t="s">
        <v>154</v>
      </c>
      <c r="D102" s="150" t="s">
        <v>128</v>
      </c>
      <c r="E102" s="151" t="s">
        <v>165</v>
      </c>
      <c r="F102" s="152" t="s">
        <v>166</v>
      </c>
      <c r="G102" s="153" t="s">
        <v>167</v>
      </c>
      <c r="H102" s="154">
        <v>3.33</v>
      </c>
      <c r="I102" s="281"/>
      <c r="J102" s="155">
        <f>ROUND(I102*H102,0)</f>
        <v>0</v>
      </c>
      <c r="K102" s="152" t="s">
        <v>132</v>
      </c>
      <c r="L102" s="37"/>
      <c r="M102" s="156" t="s">
        <v>5</v>
      </c>
      <c r="N102" s="157" t="s">
        <v>43</v>
      </c>
      <c r="O102" s="158">
        <v>1.548</v>
      </c>
      <c r="P102" s="158">
        <f>O102*H102</f>
        <v>5.15484</v>
      </c>
      <c r="Q102" s="158">
        <v>0</v>
      </c>
      <c r="R102" s="158">
        <f>Q102*H102</f>
        <v>0</v>
      </c>
      <c r="S102" s="158">
        <v>0</v>
      </c>
      <c r="T102" s="159">
        <f>S102*H102</f>
        <v>0</v>
      </c>
      <c r="AR102" s="23" t="s">
        <v>133</v>
      </c>
      <c r="AT102" s="23" t="s">
        <v>128</v>
      </c>
      <c r="AU102" s="23" t="s">
        <v>81</v>
      </c>
      <c r="AY102" s="23" t="s">
        <v>126</v>
      </c>
      <c r="BE102" s="160">
        <f>IF(N102="základní",J102,0)</f>
        <v>0</v>
      </c>
      <c r="BF102" s="160">
        <f>IF(N102="snížená",J102,0)</f>
        <v>0</v>
      </c>
      <c r="BG102" s="160">
        <f>IF(N102="zákl. přenesená",J102,0)</f>
        <v>0</v>
      </c>
      <c r="BH102" s="160">
        <f>IF(N102="sníž. přenesená",J102,0)</f>
        <v>0</v>
      </c>
      <c r="BI102" s="160">
        <f>IF(N102="nulová",J102,0)</f>
        <v>0</v>
      </c>
      <c r="BJ102" s="23" t="s">
        <v>11</v>
      </c>
      <c r="BK102" s="160">
        <f>ROUND(I102*H102,0)</f>
        <v>0</v>
      </c>
      <c r="BL102" s="23" t="s">
        <v>133</v>
      </c>
      <c r="BM102" s="23" t="s">
        <v>380</v>
      </c>
    </row>
    <row r="103" spans="2:47" s="1" customFormat="1" ht="378">
      <c r="B103" s="37"/>
      <c r="D103" s="161" t="s">
        <v>135</v>
      </c>
      <c r="F103" s="162" t="s">
        <v>169</v>
      </c>
      <c r="L103" s="37"/>
      <c r="M103" s="163"/>
      <c r="N103" s="38"/>
      <c r="O103" s="38"/>
      <c r="P103" s="38"/>
      <c r="Q103" s="38"/>
      <c r="R103" s="38"/>
      <c r="S103" s="38"/>
      <c r="T103" s="66"/>
      <c r="AT103" s="23" t="s">
        <v>135</v>
      </c>
      <c r="AU103" s="23" t="s">
        <v>81</v>
      </c>
    </row>
    <row r="104" spans="2:51" s="11" customFormat="1" ht="13.5">
      <c r="B104" s="164"/>
      <c r="D104" s="165" t="s">
        <v>137</v>
      </c>
      <c r="E104" s="166" t="s">
        <v>5</v>
      </c>
      <c r="F104" s="167" t="s">
        <v>381</v>
      </c>
      <c r="H104" s="168">
        <v>3.33</v>
      </c>
      <c r="L104" s="164"/>
      <c r="M104" s="169"/>
      <c r="N104" s="170"/>
      <c r="O104" s="170"/>
      <c r="P104" s="170"/>
      <c r="Q104" s="170"/>
      <c r="R104" s="170"/>
      <c r="S104" s="170"/>
      <c r="T104" s="171"/>
      <c r="AT104" s="172" t="s">
        <v>137</v>
      </c>
      <c r="AU104" s="172" t="s">
        <v>81</v>
      </c>
      <c r="AV104" s="11" t="s">
        <v>81</v>
      </c>
      <c r="AW104" s="11" t="s">
        <v>34</v>
      </c>
      <c r="AX104" s="11" t="s">
        <v>11</v>
      </c>
      <c r="AY104" s="172" t="s">
        <v>126</v>
      </c>
    </row>
    <row r="105" spans="2:65" s="1" customFormat="1" ht="31.5" customHeight="1">
      <c r="B105" s="149"/>
      <c r="C105" s="150" t="s">
        <v>159</v>
      </c>
      <c r="D105" s="150" t="s">
        <v>128</v>
      </c>
      <c r="E105" s="151" t="s">
        <v>172</v>
      </c>
      <c r="F105" s="152" t="s">
        <v>173</v>
      </c>
      <c r="G105" s="153" t="s">
        <v>167</v>
      </c>
      <c r="H105" s="154">
        <v>6.66</v>
      </c>
      <c r="I105" s="281"/>
      <c r="J105" s="155">
        <f>ROUND(I105*H105,0)</f>
        <v>0</v>
      </c>
      <c r="K105" s="152" t="s">
        <v>132</v>
      </c>
      <c r="L105" s="37"/>
      <c r="M105" s="156" t="s">
        <v>5</v>
      </c>
      <c r="N105" s="157" t="s">
        <v>43</v>
      </c>
      <c r="O105" s="158">
        <v>0.368</v>
      </c>
      <c r="P105" s="158">
        <f>O105*H105</f>
        <v>2.45088</v>
      </c>
      <c r="Q105" s="158">
        <v>0</v>
      </c>
      <c r="R105" s="158">
        <f>Q105*H105</f>
        <v>0</v>
      </c>
      <c r="S105" s="158">
        <v>0</v>
      </c>
      <c r="T105" s="159">
        <f>S105*H105</f>
        <v>0</v>
      </c>
      <c r="AR105" s="23" t="s">
        <v>133</v>
      </c>
      <c r="AT105" s="23" t="s">
        <v>128</v>
      </c>
      <c r="AU105" s="23" t="s">
        <v>81</v>
      </c>
      <c r="AY105" s="23" t="s">
        <v>126</v>
      </c>
      <c r="BE105" s="160">
        <f>IF(N105="základní",J105,0)</f>
        <v>0</v>
      </c>
      <c r="BF105" s="160">
        <f>IF(N105="snížená",J105,0)</f>
        <v>0</v>
      </c>
      <c r="BG105" s="160">
        <f>IF(N105="zákl. přenesená",J105,0)</f>
        <v>0</v>
      </c>
      <c r="BH105" s="160">
        <f>IF(N105="sníž. přenesená",J105,0)</f>
        <v>0</v>
      </c>
      <c r="BI105" s="160">
        <f>IF(N105="nulová",J105,0)</f>
        <v>0</v>
      </c>
      <c r="BJ105" s="23" t="s">
        <v>11</v>
      </c>
      <c r="BK105" s="160">
        <f>ROUND(I105*H105,0)</f>
        <v>0</v>
      </c>
      <c r="BL105" s="23" t="s">
        <v>133</v>
      </c>
      <c r="BM105" s="23" t="s">
        <v>382</v>
      </c>
    </row>
    <row r="106" spans="2:47" s="1" customFormat="1" ht="94.5">
      <c r="B106" s="37"/>
      <c r="D106" s="161" t="s">
        <v>135</v>
      </c>
      <c r="F106" s="162" t="s">
        <v>175</v>
      </c>
      <c r="L106" s="37"/>
      <c r="M106" s="163"/>
      <c r="N106" s="38"/>
      <c r="O106" s="38"/>
      <c r="P106" s="38"/>
      <c r="Q106" s="38"/>
      <c r="R106" s="38"/>
      <c r="S106" s="38"/>
      <c r="T106" s="66"/>
      <c r="AT106" s="23" t="s">
        <v>135</v>
      </c>
      <c r="AU106" s="23" t="s">
        <v>81</v>
      </c>
    </row>
    <row r="107" spans="2:51" s="11" customFormat="1" ht="13.5">
      <c r="B107" s="164"/>
      <c r="D107" s="165" t="s">
        <v>137</v>
      </c>
      <c r="E107" s="166" t="s">
        <v>5</v>
      </c>
      <c r="F107" s="167" t="s">
        <v>383</v>
      </c>
      <c r="H107" s="168">
        <v>6.66</v>
      </c>
      <c r="L107" s="164"/>
      <c r="M107" s="169"/>
      <c r="N107" s="170"/>
      <c r="O107" s="170"/>
      <c r="P107" s="170"/>
      <c r="Q107" s="170"/>
      <c r="R107" s="170"/>
      <c r="S107" s="170"/>
      <c r="T107" s="171"/>
      <c r="AT107" s="172" t="s">
        <v>137</v>
      </c>
      <c r="AU107" s="172" t="s">
        <v>81</v>
      </c>
      <c r="AV107" s="11" t="s">
        <v>81</v>
      </c>
      <c r="AW107" s="11" t="s">
        <v>34</v>
      </c>
      <c r="AX107" s="11" t="s">
        <v>11</v>
      </c>
      <c r="AY107" s="172" t="s">
        <v>126</v>
      </c>
    </row>
    <row r="108" spans="2:65" s="1" customFormat="1" ht="44.25" customHeight="1">
      <c r="B108" s="149"/>
      <c r="C108" s="150" t="s">
        <v>164</v>
      </c>
      <c r="D108" s="150" t="s">
        <v>128</v>
      </c>
      <c r="E108" s="151" t="s">
        <v>178</v>
      </c>
      <c r="F108" s="152" t="s">
        <v>179</v>
      </c>
      <c r="G108" s="153" t="s">
        <v>167</v>
      </c>
      <c r="H108" s="154">
        <v>6.66</v>
      </c>
      <c r="I108" s="281"/>
      <c r="J108" s="155">
        <f>ROUND(I108*H108,0)</f>
        <v>0</v>
      </c>
      <c r="K108" s="152" t="s">
        <v>132</v>
      </c>
      <c r="L108" s="37"/>
      <c r="M108" s="156" t="s">
        <v>5</v>
      </c>
      <c r="N108" s="157" t="s">
        <v>43</v>
      </c>
      <c r="O108" s="158">
        <v>0.058</v>
      </c>
      <c r="P108" s="158">
        <f>O108*H108</f>
        <v>0.38628</v>
      </c>
      <c r="Q108" s="158">
        <v>0</v>
      </c>
      <c r="R108" s="158">
        <f>Q108*H108</f>
        <v>0</v>
      </c>
      <c r="S108" s="158">
        <v>0</v>
      </c>
      <c r="T108" s="159">
        <f>S108*H108</f>
        <v>0</v>
      </c>
      <c r="AR108" s="23" t="s">
        <v>133</v>
      </c>
      <c r="AT108" s="23" t="s">
        <v>128</v>
      </c>
      <c r="AU108" s="23" t="s">
        <v>81</v>
      </c>
      <c r="AY108" s="23" t="s">
        <v>126</v>
      </c>
      <c r="BE108" s="160">
        <f>IF(N108="základní",J108,0)</f>
        <v>0</v>
      </c>
      <c r="BF108" s="160">
        <f>IF(N108="snížená",J108,0)</f>
        <v>0</v>
      </c>
      <c r="BG108" s="160">
        <f>IF(N108="zákl. přenesená",J108,0)</f>
        <v>0</v>
      </c>
      <c r="BH108" s="160">
        <f>IF(N108="sníž. přenesená",J108,0)</f>
        <v>0</v>
      </c>
      <c r="BI108" s="160">
        <f>IF(N108="nulová",J108,0)</f>
        <v>0</v>
      </c>
      <c r="BJ108" s="23" t="s">
        <v>11</v>
      </c>
      <c r="BK108" s="160">
        <f>ROUND(I108*H108,0)</f>
        <v>0</v>
      </c>
      <c r="BL108" s="23" t="s">
        <v>133</v>
      </c>
      <c r="BM108" s="23" t="s">
        <v>384</v>
      </c>
    </row>
    <row r="109" spans="2:47" s="1" customFormat="1" ht="94.5">
      <c r="B109" s="37"/>
      <c r="D109" s="165" t="s">
        <v>135</v>
      </c>
      <c r="F109" s="173" t="s">
        <v>175</v>
      </c>
      <c r="L109" s="37"/>
      <c r="M109" s="163"/>
      <c r="N109" s="38"/>
      <c r="O109" s="38"/>
      <c r="P109" s="38"/>
      <c r="Q109" s="38"/>
      <c r="R109" s="38"/>
      <c r="S109" s="38"/>
      <c r="T109" s="66"/>
      <c r="AT109" s="23" t="s">
        <v>135</v>
      </c>
      <c r="AU109" s="23" t="s">
        <v>81</v>
      </c>
    </row>
    <row r="110" spans="2:65" s="1" customFormat="1" ht="31.5" customHeight="1">
      <c r="B110" s="149"/>
      <c r="C110" s="150" t="s">
        <v>171</v>
      </c>
      <c r="D110" s="150" t="s">
        <v>128</v>
      </c>
      <c r="E110" s="151" t="s">
        <v>181</v>
      </c>
      <c r="F110" s="152" t="s">
        <v>182</v>
      </c>
      <c r="G110" s="153" t="s">
        <v>167</v>
      </c>
      <c r="H110" s="154">
        <v>6.66</v>
      </c>
      <c r="I110" s="281"/>
      <c r="J110" s="155">
        <f>ROUND(I110*H110,0)</f>
        <v>0</v>
      </c>
      <c r="K110" s="152" t="s">
        <v>132</v>
      </c>
      <c r="L110" s="37"/>
      <c r="M110" s="156" t="s">
        <v>5</v>
      </c>
      <c r="N110" s="157" t="s">
        <v>43</v>
      </c>
      <c r="O110" s="158">
        <v>0.299</v>
      </c>
      <c r="P110" s="158">
        <f>O110*H110</f>
        <v>1.9913399999999999</v>
      </c>
      <c r="Q110" s="158">
        <v>0</v>
      </c>
      <c r="R110" s="158">
        <f>Q110*H110</f>
        <v>0</v>
      </c>
      <c r="S110" s="158">
        <v>0</v>
      </c>
      <c r="T110" s="159">
        <f>S110*H110</f>
        <v>0</v>
      </c>
      <c r="AR110" s="23" t="s">
        <v>133</v>
      </c>
      <c r="AT110" s="23" t="s">
        <v>128</v>
      </c>
      <c r="AU110" s="23" t="s">
        <v>81</v>
      </c>
      <c r="AY110" s="23" t="s">
        <v>126</v>
      </c>
      <c r="BE110" s="160">
        <f>IF(N110="základní",J110,0)</f>
        <v>0</v>
      </c>
      <c r="BF110" s="160">
        <f>IF(N110="snížená",J110,0)</f>
        <v>0</v>
      </c>
      <c r="BG110" s="160">
        <f>IF(N110="zákl. přenesená",J110,0)</f>
        <v>0</v>
      </c>
      <c r="BH110" s="160">
        <f>IF(N110="sníž. přenesená",J110,0)</f>
        <v>0</v>
      </c>
      <c r="BI110" s="160">
        <f>IF(N110="nulová",J110,0)</f>
        <v>0</v>
      </c>
      <c r="BJ110" s="23" t="s">
        <v>11</v>
      </c>
      <c r="BK110" s="160">
        <f>ROUND(I110*H110,0)</f>
        <v>0</v>
      </c>
      <c r="BL110" s="23" t="s">
        <v>133</v>
      </c>
      <c r="BM110" s="23" t="s">
        <v>385</v>
      </c>
    </row>
    <row r="111" spans="2:47" s="1" customFormat="1" ht="409.5">
      <c r="B111" s="37"/>
      <c r="D111" s="161" t="s">
        <v>135</v>
      </c>
      <c r="F111" s="162" t="s">
        <v>184</v>
      </c>
      <c r="L111" s="37"/>
      <c r="M111" s="163"/>
      <c r="N111" s="38"/>
      <c r="O111" s="38"/>
      <c r="P111" s="38"/>
      <c r="Q111" s="38"/>
      <c r="R111" s="38"/>
      <c r="S111" s="38"/>
      <c r="T111" s="66"/>
      <c r="AT111" s="23" t="s">
        <v>135</v>
      </c>
      <c r="AU111" s="23" t="s">
        <v>81</v>
      </c>
    </row>
    <row r="112" spans="2:51" s="11" customFormat="1" ht="13.5">
      <c r="B112" s="164"/>
      <c r="D112" s="165" t="s">
        <v>137</v>
      </c>
      <c r="E112" s="166" t="s">
        <v>5</v>
      </c>
      <c r="F112" s="167" t="s">
        <v>386</v>
      </c>
      <c r="H112" s="168">
        <v>6.66</v>
      </c>
      <c r="L112" s="164"/>
      <c r="M112" s="169"/>
      <c r="N112" s="170"/>
      <c r="O112" s="170"/>
      <c r="P112" s="170"/>
      <c r="Q112" s="170"/>
      <c r="R112" s="170"/>
      <c r="S112" s="170"/>
      <c r="T112" s="171"/>
      <c r="AT112" s="172" t="s">
        <v>137</v>
      </c>
      <c r="AU112" s="172" t="s">
        <v>81</v>
      </c>
      <c r="AV112" s="11" t="s">
        <v>81</v>
      </c>
      <c r="AW112" s="11" t="s">
        <v>34</v>
      </c>
      <c r="AX112" s="11" t="s">
        <v>11</v>
      </c>
      <c r="AY112" s="172" t="s">
        <v>126</v>
      </c>
    </row>
    <row r="113" spans="2:65" s="1" customFormat="1" ht="44.25" customHeight="1">
      <c r="B113" s="149"/>
      <c r="C113" s="150" t="s">
        <v>177</v>
      </c>
      <c r="D113" s="150" t="s">
        <v>128</v>
      </c>
      <c r="E113" s="151" t="s">
        <v>187</v>
      </c>
      <c r="F113" s="152" t="s">
        <v>188</v>
      </c>
      <c r="G113" s="153" t="s">
        <v>131</v>
      </c>
      <c r="H113" s="154">
        <v>74</v>
      </c>
      <c r="I113" s="281"/>
      <c r="J113" s="155">
        <f>ROUND(I113*H113,0)</f>
        <v>0</v>
      </c>
      <c r="K113" s="152" t="s">
        <v>132</v>
      </c>
      <c r="L113" s="37"/>
      <c r="M113" s="156" t="s">
        <v>5</v>
      </c>
      <c r="N113" s="157" t="s">
        <v>43</v>
      </c>
      <c r="O113" s="158">
        <v>0.09</v>
      </c>
      <c r="P113" s="158">
        <f>O113*H113</f>
        <v>6.66</v>
      </c>
      <c r="Q113" s="158">
        <v>0</v>
      </c>
      <c r="R113" s="158">
        <f>Q113*H113</f>
        <v>0</v>
      </c>
      <c r="S113" s="158">
        <v>0</v>
      </c>
      <c r="T113" s="159">
        <f>S113*H113</f>
        <v>0</v>
      </c>
      <c r="AR113" s="23" t="s">
        <v>133</v>
      </c>
      <c r="AT113" s="23" t="s">
        <v>128</v>
      </c>
      <c r="AU113" s="23" t="s">
        <v>81</v>
      </c>
      <c r="AY113" s="23" t="s">
        <v>126</v>
      </c>
      <c r="BE113" s="160">
        <f>IF(N113="základní",J113,0)</f>
        <v>0</v>
      </c>
      <c r="BF113" s="160">
        <f>IF(N113="snížená",J113,0)</f>
        <v>0</v>
      </c>
      <c r="BG113" s="160">
        <f>IF(N113="zákl. přenesená",J113,0)</f>
        <v>0</v>
      </c>
      <c r="BH113" s="160">
        <f>IF(N113="sníž. přenesená",J113,0)</f>
        <v>0</v>
      </c>
      <c r="BI113" s="160">
        <f>IF(N113="nulová",J113,0)</f>
        <v>0</v>
      </c>
      <c r="BJ113" s="23" t="s">
        <v>11</v>
      </c>
      <c r="BK113" s="160">
        <f>ROUND(I113*H113,0)</f>
        <v>0</v>
      </c>
      <c r="BL113" s="23" t="s">
        <v>133</v>
      </c>
      <c r="BM113" s="23" t="s">
        <v>387</v>
      </c>
    </row>
    <row r="114" spans="2:47" s="1" customFormat="1" ht="94.5">
      <c r="B114" s="37"/>
      <c r="D114" s="161" t="s">
        <v>135</v>
      </c>
      <c r="F114" s="162" t="s">
        <v>190</v>
      </c>
      <c r="L114" s="37"/>
      <c r="M114" s="163"/>
      <c r="N114" s="38"/>
      <c r="O114" s="38"/>
      <c r="P114" s="38"/>
      <c r="Q114" s="38"/>
      <c r="R114" s="38"/>
      <c r="S114" s="38"/>
      <c r="T114" s="66"/>
      <c r="AT114" s="23" t="s">
        <v>135</v>
      </c>
      <c r="AU114" s="23" t="s">
        <v>81</v>
      </c>
    </row>
    <row r="115" spans="2:51" s="11" customFormat="1" ht="13.5">
      <c r="B115" s="164"/>
      <c r="D115" s="165" t="s">
        <v>137</v>
      </c>
      <c r="E115" s="166" t="s">
        <v>5</v>
      </c>
      <c r="F115" s="167" t="s">
        <v>388</v>
      </c>
      <c r="H115" s="168">
        <v>74</v>
      </c>
      <c r="L115" s="164"/>
      <c r="M115" s="169"/>
      <c r="N115" s="170"/>
      <c r="O115" s="170"/>
      <c r="P115" s="170"/>
      <c r="Q115" s="170"/>
      <c r="R115" s="170"/>
      <c r="S115" s="170"/>
      <c r="T115" s="171"/>
      <c r="AT115" s="172" t="s">
        <v>137</v>
      </c>
      <c r="AU115" s="172" t="s">
        <v>81</v>
      </c>
      <c r="AV115" s="11" t="s">
        <v>81</v>
      </c>
      <c r="AW115" s="11" t="s">
        <v>34</v>
      </c>
      <c r="AX115" s="11" t="s">
        <v>11</v>
      </c>
      <c r="AY115" s="172" t="s">
        <v>126</v>
      </c>
    </row>
    <row r="116" spans="2:65" s="1" customFormat="1" ht="22.5" customHeight="1">
      <c r="B116" s="149"/>
      <c r="C116" s="174" t="s">
        <v>26</v>
      </c>
      <c r="D116" s="174" t="s">
        <v>193</v>
      </c>
      <c r="E116" s="175" t="s">
        <v>194</v>
      </c>
      <c r="F116" s="176" t="s">
        <v>195</v>
      </c>
      <c r="G116" s="177" t="s">
        <v>196</v>
      </c>
      <c r="H116" s="178">
        <v>3.053</v>
      </c>
      <c r="I116" s="282"/>
      <c r="J116" s="179">
        <f>ROUND(I116*H116,0)</f>
        <v>0</v>
      </c>
      <c r="K116" s="176" t="s">
        <v>132</v>
      </c>
      <c r="L116" s="180"/>
      <c r="M116" s="181" t="s">
        <v>5</v>
      </c>
      <c r="N116" s="182" t="s">
        <v>43</v>
      </c>
      <c r="O116" s="158">
        <v>0</v>
      </c>
      <c r="P116" s="158">
        <f>O116*H116</f>
        <v>0</v>
      </c>
      <c r="Q116" s="158">
        <v>1</v>
      </c>
      <c r="R116" s="158">
        <f>Q116*H116</f>
        <v>3.053</v>
      </c>
      <c r="S116" s="158">
        <v>0</v>
      </c>
      <c r="T116" s="159">
        <f>S116*H116</f>
        <v>0</v>
      </c>
      <c r="AR116" s="23" t="s">
        <v>171</v>
      </c>
      <c r="AT116" s="23" t="s">
        <v>193</v>
      </c>
      <c r="AU116" s="23" t="s">
        <v>81</v>
      </c>
      <c r="AY116" s="23" t="s">
        <v>126</v>
      </c>
      <c r="BE116" s="160">
        <f>IF(N116="základní",J116,0)</f>
        <v>0</v>
      </c>
      <c r="BF116" s="160">
        <f>IF(N116="snížená",J116,0)</f>
        <v>0</v>
      </c>
      <c r="BG116" s="160">
        <f>IF(N116="zákl. přenesená",J116,0)</f>
        <v>0</v>
      </c>
      <c r="BH116" s="160">
        <f>IF(N116="sníž. přenesená",J116,0)</f>
        <v>0</v>
      </c>
      <c r="BI116" s="160">
        <f>IF(N116="nulová",J116,0)</f>
        <v>0</v>
      </c>
      <c r="BJ116" s="23" t="s">
        <v>11</v>
      </c>
      <c r="BK116" s="160">
        <f>ROUND(I116*H116,0)</f>
        <v>0</v>
      </c>
      <c r="BL116" s="23" t="s">
        <v>133</v>
      </c>
      <c r="BM116" s="23" t="s">
        <v>389</v>
      </c>
    </row>
    <row r="117" spans="2:51" s="11" customFormat="1" ht="13.5">
      <c r="B117" s="164"/>
      <c r="D117" s="161" t="s">
        <v>137</v>
      </c>
      <c r="E117" s="172" t="s">
        <v>5</v>
      </c>
      <c r="F117" s="183" t="s">
        <v>390</v>
      </c>
      <c r="H117" s="184">
        <v>1.85</v>
      </c>
      <c r="L117" s="164"/>
      <c r="M117" s="169"/>
      <c r="N117" s="170"/>
      <c r="O117" s="170"/>
      <c r="P117" s="170"/>
      <c r="Q117" s="170"/>
      <c r="R117" s="170"/>
      <c r="S117" s="170"/>
      <c r="T117" s="171"/>
      <c r="AT117" s="172" t="s">
        <v>137</v>
      </c>
      <c r="AU117" s="172" t="s">
        <v>81</v>
      </c>
      <c r="AV117" s="11" t="s">
        <v>81</v>
      </c>
      <c r="AW117" s="11" t="s">
        <v>34</v>
      </c>
      <c r="AX117" s="11" t="s">
        <v>11</v>
      </c>
      <c r="AY117" s="172" t="s">
        <v>126</v>
      </c>
    </row>
    <row r="118" spans="2:51" s="11" customFormat="1" ht="13.5">
      <c r="B118" s="164"/>
      <c r="D118" s="165" t="s">
        <v>137</v>
      </c>
      <c r="F118" s="167" t="s">
        <v>391</v>
      </c>
      <c r="H118" s="168">
        <v>3.053</v>
      </c>
      <c r="L118" s="164"/>
      <c r="M118" s="169"/>
      <c r="N118" s="170"/>
      <c r="O118" s="170"/>
      <c r="P118" s="170"/>
      <c r="Q118" s="170"/>
      <c r="R118" s="170"/>
      <c r="S118" s="170"/>
      <c r="T118" s="171"/>
      <c r="AT118" s="172" t="s">
        <v>137</v>
      </c>
      <c r="AU118" s="172" t="s">
        <v>81</v>
      </c>
      <c r="AV118" s="11" t="s">
        <v>81</v>
      </c>
      <c r="AW118" s="11" t="s">
        <v>6</v>
      </c>
      <c r="AX118" s="11" t="s">
        <v>11</v>
      </c>
      <c r="AY118" s="172" t="s">
        <v>126</v>
      </c>
    </row>
    <row r="119" spans="2:65" s="1" customFormat="1" ht="31.5" customHeight="1">
      <c r="B119" s="149"/>
      <c r="C119" s="150" t="s">
        <v>186</v>
      </c>
      <c r="D119" s="150" t="s">
        <v>128</v>
      </c>
      <c r="E119" s="151" t="s">
        <v>201</v>
      </c>
      <c r="F119" s="152" t="s">
        <v>202</v>
      </c>
      <c r="G119" s="153" t="s">
        <v>131</v>
      </c>
      <c r="H119" s="154">
        <v>74</v>
      </c>
      <c r="I119" s="281"/>
      <c r="J119" s="155">
        <f>ROUND(I119*H119,0)</f>
        <v>0</v>
      </c>
      <c r="K119" s="152" t="s">
        <v>132</v>
      </c>
      <c r="L119" s="37"/>
      <c r="M119" s="156" t="s">
        <v>5</v>
      </c>
      <c r="N119" s="157" t="s">
        <v>43</v>
      </c>
      <c r="O119" s="158">
        <v>0.058</v>
      </c>
      <c r="P119" s="158">
        <f>O119*H119</f>
        <v>4.292</v>
      </c>
      <c r="Q119" s="158">
        <v>0</v>
      </c>
      <c r="R119" s="158">
        <f>Q119*H119</f>
        <v>0</v>
      </c>
      <c r="S119" s="158">
        <v>0</v>
      </c>
      <c r="T119" s="159">
        <f>S119*H119</f>
        <v>0</v>
      </c>
      <c r="AR119" s="23" t="s">
        <v>133</v>
      </c>
      <c r="AT119" s="23" t="s">
        <v>128</v>
      </c>
      <c r="AU119" s="23" t="s">
        <v>81</v>
      </c>
      <c r="AY119" s="23" t="s">
        <v>126</v>
      </c>
      <c r="BE119" s="160">
        <f>IF(N119="základní",J119,0)</f>
        <v>0</v>
      </c>
      <c r="BF119" s="160">
        <f>IF(N119="snížená",J119,0)</f>
        <v>0</v>
      </c>
      <c r="BG119" s="160">
        <f>IF(N119="zákl. přenesená",J119,0)</f>
        <v>0</v>
      </c>
      <c r="BH119" s="160">
        <f>IF(N119="sníž. přenesená",J119,0)</f>
        <v>0</v>
      </c>
      <c r="BI119" s="160">
        <f>IF(N119="nulová",J119,0)</f>
        <v>0</v>
      </c>
      <c r="BJ119" s="23" t="s">
        <v>11</v>
      </c>
      <c r="BK119" s="160">
        <f>ROUND(I119*H119,0)</f>
        <v>0</v>
      </c>
      <c r="BL119" s="23" t="s">
        <v>133</v>
      </c>
      <c r="BM119" s="23" t="s">
        <v>392</v>
      </c>
    </row>
    <row r="120" spans="2:47" s="1" customFormat="1" ht="121.5">
      <c r="B120" s="37"/>
      <c r="D120" s="161" t="s">
        <v>135</v>
      </c>
      <c r="F120" s="162" t="s">
        <v>204</v>
      </c>
      <c r="L120" s="37"/>
      <c r="M120" s="163"/>
      <c r="N120" s="38"/>
      <c r="O120" s="38"/>
      <c r="P120" s="38"/>
      <c r="Q120" s="38"/>
      <c r="R120" s="38"/>
      <c r="S120" s="38"/>
      <c r="T120" s="66"/>
      <c r="AT120" s="23" t="s">
        <v>135</v>
      </c>
      <c r="AU120" s="23" t="s">
        <v>81</v>
      </c>
    </row>
    <row r="121" spans="2:51" s="11" customFormat="1" ht="13.5">
      <c r="B121" s="164"/>
      <c r="D121" s="165" t="s">
        <v>137</v>
      </c>
      <c r="E121" s="166" t="s">
        <v>5</v>
      </c>
      <c r="F121" s="167" t="s">
        <v>393</v>
      </c>
      <c r="H121" s="168">
        <v>74</v>
      </c>
      <c r="L121" s="164"/>
      <c r="M121" s="169"/>
      <c r="N121" s="170"/>
      <c r="O121" s="170"/>
      <c r="P121" s="170"/>
      <c r="Q121" s="170"/>
      <c r="R121" s="170"/>
      <c r="S121" s="170"/>
      <c r="T121" s="171"/>
      <c r="AT121" s="172" t="s">
        <v>137</v>
      </c>
      <c r="AU121" s="172" t="s">
        <v>81</v>
      </c>
      <c r="AV121" s="11" t="s">
        <v>81</v>
      </c>
      <c r="AW121" s="11" t="s">
        <v>34</v>
      </c>
      <c r="AX121" s="11" t="s">
        <v>11</v>
      </c>
      <c r="AY121" s="172" t="s">
        <v>126</v>
      </c>
    </row>
    <row r="122" spans="2:65" s="1" customFormat="1" ht="22.5" customHeight="1">
      <c r="B122" s="149"/>
      <c r="C122" s="174" t="s">
        <v>192</v>
      </c>
      <c r="D122" s="174" t="s">
        <v>193</v>
      </c>
      <c r="E122" s="175" t="s">
        <v>207</v>
      </c>
      <c r="F122" s="176" t="s">
        <v>208</v>
      </c>
      <c r="G122" s="177" t="s">
        <v>209</v>
      </c>
      <c r="H122" s="178">
        <v>1.11</v>
      </c>
      <c r="I122" s="282"/>
      <c r="J122" s="179">
        <f>ROUND(I122*H122,0)</f>
        <v>0</v>
      </c>
      <c r="K122" s="176" t="s">
        <v>132</v>
      </c>
      <c r="L122" s="180"/>
      <c r="M122" s="181" t="s">
        <v>5</v>
      </c>
      <c r="N122" s="182" t="s">
        <v>43</v>
      </c>
      <c r="O122" s="158">
        <v>0</v>
      </c>
      <c r="P122" s="158">
        <f>O122*H122</f>
        <v>0</v>
      </c>
      <c r="Q122" s="158">
        <v>0.001</v>
      </c>
      <c r="R122" s="158">
        <f>Q122*H122</f>
        <v>0.00111</v>
      </c>
      <c r="S122" s="158">
        <v>0</v>
      </c>
      <c r="T122" s="159">
        <f>S122*H122</f>
        <v>0</v>
      </c>
      <c r="AR122" s="23" t="s">
        <v>171</v>
      </c>
      <c r="AT122" s="23" t="s">
        <v>193</v>
      </c>
      <c r="AU122" s="23" t="s">
        <v>81</v>
      </c>
      <c r="AY122" s="23" t="s">
        <v>126</v>
      </c>
      <c r="BE122" s="160">
        <f>IF(N122="základní",J122,0)</f>
        <v>0</v>
      </c>
      <c r="BF122" s="160">
        <f>IF(N122="snížená",J122,0)</f>
        <v>0</v>
      </c>
      <c r="BG122" s="160">
        <f>IF(N122="zákl. přenesená",J122,0)</f>
        <v>0</v>
      </c>
      <c r="BH122" s="160">
        <f>IF(N122="sníž. přenesená",J122,0)</f>
        <v>0</v>
      </c>
      <c r="BI122" s="160">
        <f>IF(N122="nulová",J122,0)</f>
        <v>0</v>
      </c>
      <c r="BJ122" s="23" t="s">
        <v>11</v>
      </c>
      <c r="BK122" s="160">
        <f>ROUND(I122*H122,0)</f>
        <v>0</v>
      </c>
      <c r="BL122" s="23" t="s">
        <v>133</v>
      </c>
      <c r="BM122" s="23" t="s">
        <v>394</v>
      </c>
    </row>
    <row r="123" spans="2:51" s="11" customFormat="1" ht="13.5">
      <c r="B123" s="164"/>
      <c r="D123" s="165" t="s">
        <v>137</v>
      </c>
      <c r="F123" s="167" t="s">
        <v>395</v>
      </c>
      <c r="H123" s="168">
        <v>1.11</v>
      </c>
      <c r="L123" s="164"/>
      <c r="M123" s="169"/>
      <c r="N123" s="170"/>
      <c r="O123" s="170"/>
      <c r="P123" s="170"/>
      <c r="Q123" s="170"/>
      <c r="R123" s="170"/>
      <c r="S123" s="170"/>
      <c r="T123" s="171"/>
      <c r="AT123" s="172" t="s">
        <v>137</v>
      </c>
      <c r="AU123" s="172" t="s">
        <v>81</v>
      </c>
      <c r="AV123" s="11" t="s">
        <v>81</v>
      </c>
      <c r="AW123" s="11" t="s">
        <v>6</v>
      </c>
      <c r="AX123" s="11" t="s">
        <v>11</v>
      </c>
      <c r="AY123" s="172" t="s">
        <v>126</v>
      </c>
    </row>
    <row r="124" spans="2:65" s="1" customFormat="1" ht="22.5" customHeight="1">
      <c r="B124" s="149"/>
      <c r="C124" s="150" t="s">
        <v>200</v>
      </c>
      <c r="D124" s="150" t="s">
        <v>128</v>
      </c>
      <c r="E124" s="151" t="s">
        <v>212</v>
      </c>
      <c r="F124" s="152" t="s">
        <v>213</v>
      </c>
      <c r="G124" s="153" t="s">
        <v>131</v>
      </c>
      <c r="H124" s="154">
        <v>122.5</v>
      </c>
      <c r="I124" s="281"/>
      <c r="J124" s="155">
        <f>ROUND(I124*H124,0)</f>
        <v>0</v>
      </c>
      <c r="K124" s="152" t="s">
        <v>132</v>
      </c>
      <c r="L124" s="37"/>
      <c r="M124" s="156" t="s">
        <v>5</v>
      </c>
      <c r="N124" s="157" t="s">
        <v>43</v>
      </c>
      <c r="O124" s="158">
        <v>0.018</v>
      </c>
      <c r="P124" s="158">
        <f>O124*H124</f>
        <v>2.2049999999999996</v>
      </c>
      <c r="Q124" s="158">
        <v>0</v>
      </c>
      <c r="R124" s="158">
        <f>Q124*H124</f>
        <v>0</v>
      </c>
      <c r="S124" s="158">
        <v>0</v>
      </c>
      <c r="T124" s="159">
        <f>S124*H124</f>
        <v>0</v>
      </c>
      <c r="AR124" s="23" t="s">
        <v>133</v>
      </c>
      <c r="AT124" s="23" t="s">
        <v>128</v>
      </c>
      <c r="AU124" s="23" t="s">
        <v>81</v>
      </c>
      <c r="AY124" s="23" t="s">
        <v>126</v>
      </c>
      <c r="BE124" s="160">
        <f>IF(N124="základní",J124,0)</f>
        <v>0</v>
      </c>
      <c r="BF124" s="160">
        <f>IF(N124="snížená",J124,0)</f>
        <v>0</v>
      </c>
      <c r="BG124" s="160">
        <f>IF(N124="zákl. přenesená",J124,0)</f>
        <v>0</v>
      </c>
      <c r="BH124" s="160">
        <f>IF(N124="sníž. přenesená",J124,0)</f>
        <v>0</v>
      </c>
      <c r="BI124" s="160">
        <f>IF(N124="nulová",J124,0)</f>
        <v>0</v>
      </c>
      <c r="BJ124" s="23" t="s">
        <v>11</v>
      </c>
      <c r="BK124" s="160">
        <f>ROUND(I124*H124,0)</f>
        <v>0</v>
      </c>
      <c r="BL124" s="23" t="s">
        <v>133</v>
      </c>
      <c r="BM124" s="23" t="s">
        <v>396</v>
      </c>
    </row>
    <row r="125" spans="2:47" s="1" customFormat="1" ht="162">
      <c r="B125" s="37"/>
      <c r="D125" s="161" t="s">
        <v>135</v>
      </c>
      <c r="F125" s="162" t="s">
        <v>215</v>
      </c>
      <c r="L125" s="37"/>
      <c r="M125" s="163"/>
      <c r="N125" s="38"/>
      <c r="O125" s="38"/>
      <c r="P125" s="38"/>
      <c r="Q125" s="38"/>
      <c r="R125" s="38"/>
      <c r="S125" s="38"/>
      <c r="T125" s="66"/>
      <c r="AT125" s="23" t="s">
        <v>135</v>
      </c>
      <c r="AU125" s="23" t="s">
        <v>81</v>
      </c>
    </row>
    <row r="126" spans="2:51" s="11" customFormat="1" ht="13.5">
      <c r="B126" s="164"/>
      <c r="D126" s="161" t="s">
        <v>137</v>
      </c>
      <c r="E126" s="172" t="s">
        <v>5</v>
      </c>
      <c r="F126" s="183" t="s">
        <v>374</v>
      </c>
      <c r="H126" s="184">
        <v>122.5</v>
      </c>
      <c r="L126" s="164"/>
      <c r="M126" s="169"/>
      <c r="N126" s="170"/>
      <c r="O126" s="170"/>
      <c r="P126" s="170"/>
      <c r="Q126" s="170"/>
      <c r="R126" s="170"/>
      <c r="S126" s="170"/>
      <c r="T126" s="171"/>
      <c r="AT126" s="172" t="s">
        <v>137</v>
      </c>
      <c r="AU126" s="172" t="s">
        <v>81</v>
      </c>
      <c r="AV126" s="11" t="s">
        <v>81</v>
      </c>
      <c r="AW126" s="11" t="s">
        <v>34</v>
      </c>
      <c r="AX126" s="11" t="s">
        <v>11</v>
      </c>
      <c r="AY126" s="172" t="s">
        <v>126</v>
      </c>
    </row>
    <row r="127" spans="2:63" s="10" customFormat="1" ht="29.85" customHeight="1">
      <c r="B127" s="136"/>
      <c r="D127" s="146" t="s">
        <v>71</v>
      </c>
      <c r="E127" s="147" t="s">
        <v>154</v>
      </c>
      <c r="F127" s="147" t="s">
        <v>217</v>
      </c>
      <c r="J127" s="148">
        <f>BK127</f>
        <v>0</v>
      </c>
      <c r="L127" s="136"/>
      <c r="M127" s="140"/>
      <c r="N127" s="141"/>
      <c r="O127" s="141"/>
      <c r="P127" s="142">
        <f>SUM(P128:P146)</f>
        <v>70.057</v>
      </c>
      <c r="Q127" s="141"/>
      <c r="R127" s="142">
        <f>SUM(R128:R146)</f>
        <v>26.968265000000002</v>
      </c>
      <c r="S127" s="141"/>
      <c r="T127" s="143">
        <f>SUM(T128:T146)</f>
        <v>0</v>
      </c>
      <c r="AR127" s="137" t="s">
        <v>11</v>
      </c>
      <c r="AT127" s="144" t="s">
        <v>71</v>
      </c>
      <c r="AU127" s="144" t="s">
        <v>11</v>
      </c>
      <c r="AY127" s="137" t="s">
        <v>126</v>
      </c>
      <c r="BK127" s="145">
        <f>SUM(BK128:BK146)</f>
        <v>0</v>
      </c>
    </row>
    <row r="128" spans="2:65" s="1" customFormat="1" ht="22.5" customHeight="1">
      <c r="B128" s="149"/>
      <c r="C128" s="150" t="s">
        <v>206</v>
      </c>
      <c r="D128" s="150" t="s">
        <v>128</v>
      </c>
      <c r="E128" s="151" t="s">
        <v>219</v>
      </c>
      <c r="F128" s="152" t="s">
        <v>220</v>
      </c>
      <c r="G128" s="153" t="s">
        <v>131</v>
      </c>
      <c r="H128" s="154">
        <v>122.5</v>
      </c>
      <c r="I128" s="281"/>
      <c r="J128" s="155">
        <f>ROUND(I128*H128,0)</f>
        <v>0</v>
      </c>
      <c r="K128" s="152" t="s">
        <v>132</v>
      </c>
      <c r="L128" s="37"/>
      <c r="M128" s="156" t="s">
        <v>5</v>
      </c>
      <c r="N128" s="157" t="s">
        <v>43</v>
      </c>
      <c r="O128" s="158">
        <v>0.02</v>
      </c>
      <c r="P128" s="158">
        <f>O128*H128</f>
        <v>2.45</v>
      </c>
      <c r="Q128" s="158">
        <v>0</v>
      </c>
      <c r="R128" s="158">
        <f>Q128*H128</f>
        <v>0</v>
      </c>
      <c r="S128" s="158">
        <v>0</v>
      </c>
      <c r="T128" s="159">
        <f>S128*H128</f>
        <v>0</v>
      </c>
      <c r="AR128" s="23" t="s">
        <v>133</v>
      </c>
      <c r="AT128" s="23" t="s">
        <v>128</v>
      </c>
      <c r="AU128" s="23" t="s">
        <v>81</v>
      </c>
      <c r="AY128" s="23" t="s">
        <v>126</v>
      </c>
      <c r="BE128" s="160">
        <f>IF(N128="základní",J128,0)</f>
        <v>0</v>
      </c>
      <c r="BF128" s="160">
        <f>IF(N128="snížená",J128,0)</f>
        <v>0</v>
      </c>
      <c r="BG128" s="160">
        <f>IF(N128="zákl. přenesená",J128,0)</f>
        <v>0</v>
      </c>
      <c r="BH128" s="160">
        <f>IF(N128="sníž. přenesená",J128,0)</f>
        <v>0</v>
      </c>
      <c r="BI128" s="160">
        <f>IF(N128="nulová",J128,0)</f>
        <v>0</v>
      </c>
      <c r="BJ128" s="23" t="s">
        <v>11</v>
      </c>
      <c r="BK128" s="160">
        <f>ROUND(I128*H128,0)</f>
        <v>0</v>
      </c>
      <c r="BL128" s="23" t="s">
        <v>133</v>
      </c>
      <c r="BM128" s="23" t="s">
        <v>397</v>
      </c>
    </row>
    <row r="129" spans="2:51" s="11" customFormat="1" ht="13.5">
      <c r="B129" s="164"/>
      <c r="D129" s="165" t="s">
        <v>137</v>
      </c>
      <c r="E129" s="166" t="s">
        <v>5</v>
      </c>
      <c r="F129" s="167" t="s">
        <v>398</v>
      </c>
      <c r="H129" s="168">
        <v>122.5</v>
      </c>
      <c r="L129" s="164"/>
      <c r="M129" s="169"/>
      <c r="N129" s="170"/>
      <c r="O129" s="170"/>
      <c r="P129" s="170"/>
      <c r="Q129" s="170"/>
      <c r="R129" s="170"/>
      <c r="S129" s="170"/>
      <c r="T129" s="171"/>
      <c r="AT129" s="172" t="s">
        <v>137</v>
      </c>
      <c r="AU129" s="172" t="s">
        <v>81</v>
      </c>
      <c r="AV129" s="11" t="s">
        <v>81</v>
      </c>
      <c r="AW129" s="11" t="s">
        <v>34</v>
      </c>
      <c r="AX129" s="11" t="s">
        <v>11</v>
      </c>
      <c r="AY129" s="172" t="s">
        <v>126</v>
      </c>
    </row>
    <row r="130" spans="2:65" s="1" customFormat="1" ht="22.5" customHeight="1">
      <c r="B130" s="149"/>
      <c r="C130" s="150" t="s">
        <v>12</v>
      </c>
      <c r="D130" s="150" t="s">
        <v>128</v>
      </c>
      <c r="E130" s="151" t="s">
        <v>224</v>
      </c>
      <c r="F130" s="152" t="s">
        <v>225</v>
      </c>
      <c r="G130" s="153" t="s">
        <v>131</v>
      </c>
      <c r="H130" s="154">
        <v>122.5</v>
      </c>
      <c r="I130" s="281"/>
      <c r="J130" s="155">
        <f>ROUND(I130*H130,0)</f>
        <v>0</v>
      </c>
      <c r="K130" s="152" t="s">
        <v>132</v>
      </c>
      <c r="L130" s="37"/>
      <c r="M130" s="156" t="s">
        <v>5</v>
      </c>
      <c r="N130" s="157" t="s">
        <v>43</v>
      </c>
      <c r="O130" s="158">
        <v>0.026</v>
      </c>
      <c r="P130" s="158">
        <f>O130*H130</f>
        <v>3.185</v>
      </c>
      <c r="Q130" s="158">
        <v>0</v>
      </c>
      <c r="R130" s="158">
        <f>Q130*H130</f>
        <v>0</v>
      </c>
      <c r="S130" s="158">
        <v>0</v>
      </c>
      <c r="T130" s="159">
        <f>S130*H130</f>
        <v>0</v>
      </c>
      <c r="AR130" s="23" t="s">
        <v>133</v>
      </c>
      <c r="AT130" s="23" t="s">
        <v>128</v>
      </c>
      <c r="AU130" s="23" t="s">
        <v>81</v>
      </c>
      <c r="AY130" s="23" t="s">
        <v>126</v>
      </c>
      <c r="BE130" s="160">
        <f>IF(N130="základní",J130,0)</f>
        <v>0</v>
      </c>
      <c r="BF130" s="160">
        <f>IF(N130="snížená",J130,0)</f>
        <v>0</v>
      </c>
      <c r="BG130" s="160">
        <f>IF(N130="zákl. přenesená",J130,0)</f>
        <v>0</v>
      </c>
      <c r="BH130" s="160">
        <f>IF(N130="sníž. přenesená",J130,0)</f>
        <v>0</v>
      </c>
      <c r="BI130" s="160">
        <f>IF(N130="nulová",J130,0)</f>
        <v>0</v>
      </c>
      <c r="BJ130" s="23" t="s">
        <v>11</v>
      </c>
      <c r="BK130" s="160">
        <f>ROUND(I130*H130,0)</f>
        <v>0</v>
      </c>
      <c r="BL130" s="23" t="s">
        <v>133</v>
      </c>
      <c r="BM130" s="23" t="s">
        <v>399</v>
      </c>
    </row>
    <row r="131" spans="2:51" s="11" customFormat="1" ht="13.5">
      <c r="B131" s="164"/>
      <c r="D131" s="165" t="s">
        <v>137</v>
      </c>
      <c r="E131" s="166" t="s">
        <v>5</v>
      </c>
      <c r="F131" s="167" t="s">
        <v>400</v>
      </c>
      <c r="H131" s="168">
        <v>122.5</v>
      </c>
      <c r="L131" s="164"/>
      <c r="M131" s="169"/>
      <c r="N131" s="170"/>
      <c r="O131" s="170"/>
      <c r="P131" s="170"/>
      <c r="Q131" s="170"/>
      <c r="R131" s="170"/>
      <c r="S131" s="170"/>
      <c r="T131" s="171"/>
      <c r="AT131" s="172" t="s">
        <v>137</v>
      </c>
      <c r="AU131" s="172" t="s">
        <v>81</v>
      </c>
      <c r="AV131" s="11" t="s">
        <v>81</v>
      </c>
      <c r="AW131" s="11" t="s">
        <v>34</v>
      </c>
      <c r="AX131" s="11" t="s">
        <v>11</v>
      </c>
      <c r="AY131" s="172" t="s">
        <v>126</v>
      </c>
    </row>
    <row r="132" spans="2:65" s="1" customFormat="1" ht="57" customHeight="1">
      <c r="B132" s="149"/>
      <c r="C132" s="150" t="s">
        <v>218</v>
      </c>
      <c r="D132" s="150" t="s">
        <v>128</v>
      </c>
      <c r="E132" s="151" t="s">
        <v>235</v>
      </c>
      <c r="F132" s="152" t="s">
        <v>236</v>
      </c>
      <c r="G132" s="153" t="s">
        <v>131</v>
      </c>
      <c r="H132" s="154">
        <v>122.5</v>
      </c>
      <c r="I132" s="281"/>
      <c r="J132" s="155">
        <f>ROUND(I132*H132,0)</f>
        <v>0</v>
      </c>
      <c r="K132" s="152" t="s">
        <v>132</v>
      </c>
      <c r="L132" s="37"/>
      <c r="M132" s="156" t="s">
        <v>5</v>
      </c>
      <c r="N132" s="157" t="s">
        <v>43</v>
      </c>
      <c r="O132" s="158">
        <v>0.5</v>
      </c>
      <c r="P132" s="158">
        <f>O132*H132</f>
        <v>61.25</v>
      </c>
      <c r="Q132" s="158">
        <v>0.08425</v>
      </c>
      <c r="R132" s="158">
        <f>Q132*H132</f>
        <v>10.320625000000001</v>
      </c>
      <c r="S132" s="158">
        <v>0</v>
      </c>
      <c r="T132" s="159">
        <f>S132*H132</f>
        <v>0</v>
      </c>
      <c r="AR132" s="23" t="s">
        <v>133</v>
      </c>
      <c r="AT132" s="23" t="s">
        <v>128</v>
      </c>
      <c r="AU132" s="23" t="s">
        <v>81</v>
      </c>
      <c r="AY132" s="23" t="s">
        <v>126</v>
      </c>
      <c r="BE132" s="160">
        <f>IF(N132="základní",J132,0)</f>
        <v>0</v>
      </c>
      <c r="BF132" s="160">
        <f>IF(N132="snížená",J132,0)</f>
        <v>0</v>
      </c>
      <c r="BG132" s="160">
        <f>IF(N132="zákl. přenesená",J132,0)</f>
        <v>0</v>
      </c>
      <c r="BH132" s="160">
        <f>IF(N132="sníž. přenesená",J132,0)</f>
        <v>0</v>
      </c>
      <c r="BI132" s="160">
        <f>IF(N132="nulová",J132,0)</f>
        <v>0</v>
      </c>
      <c r="BJ132" s="23" t="s">
        <v>11</v>
      </c>
      <c r="BK132" s="160">
        <f>ROUND(I132*H132,0)</f>
        <v>0</v>
      </c>
      <c r="BL132" s="23" t="s">
        <v>133</v>
      </c>
      <c r="BM132" s="23" t="s">
        <v>401</v>
      </c>
    </row>
    <row r="133" spans="2:47" s="1" customFormat="1" ht="121.5">
      <c r="B133" s="37"/>
      <c r="D133" s="161" t="s">
        <v>135</v>
      </c>
      <c r="F133" s="162" t="s">
        <v>238</v>
      </c>
      <c r="L133" s="37"/>
      <c r="M133" s="163"/>
      <c r="N133" s="38"/>
      <c r="O133" s="38"/>
      <c r="P133" s="38"/>
      <c r="Q133" s="38"/>
      <c r="R133" s="38"/>
      <c r="S133" s="38"/>
      <c r="T133" s="66"/>
      <c r="AT133" s="23" t="s">
        <v>135</v>
      </c>
      <c r="AU133" s="23" t="s">
        <v>81</v>
      </c>
    </row>
    <row r="134" spans="2:51" s="11" customFormat="1" ht="13.5">
      <c r="B134" s="164"/>
      <c r="D134" s="161" t="s">
        <v>137</v>
      </c>
      <c r="E134" s="172" t="s">
        <v>5</v>
      </c>
      <c r="F134" s="183" t="s">
        <v>402</v>
      </c>
      <c r="H134" s="184">
        <v>121</v>
      </c>
      <c r="L134" s="164"/>
      <c r="M134" s="169"/>
      <c r="N134" s="170"/>
      <c r="O134" s="170"/>
      <c r="P134" s="170"/>
      <c r="Q134" s="170"/>
      <c r="R134" s="170"/>
      <c r="S134" s="170"/>
      <c r="T134" s="171"/>
      <c r="AT134" s="172" t="s">
        <v>137</v>
      </c>
      <c r="AU134" s="172" t="s">
        <v>81</v>
      </c>
      <c r="AV134" s="11" t="s">
        <v>81</v>
      </c>
      <c r="AW134" s="11" t="s">
        <v>34</v>
      </c>
      <c r="AX134" s="11" t="s">
        <v>72</v>
      </c>
      <c r="AY134" s="172" t="s">
        <v>126</v>
      </c>
    </row>
    <row r="135" spans="2:51" s="11" customFormat="1" ht="13.5">
      <c r="B135" s="164"/>
      <c r="D135" s="161" t="s">
        <v>137</v>
      </c>
      <c r="E135" s="172" t="s">
        <v>5</v>
      </c>
      <c r="F135" s="183" t="s">
        <v>403</v>
      </c>
      <c r="H135" s="184">
        <v>1.5</v>
      </c>
      <c r="L135" s="164"/>
      <c r="M135" s="169"/>
      <c r="N135" s="170"/>
      <c r="O135" s="170"/>
      <c r="P135" s="170"/>
      <c r="Q135" s="170"/>
      <c r="R135" s="170"/>
      <c r="S135" s="170"/>
      <c r="T135" s="171"/>
      <c r="AT135" s="172" t="s">
        <v>137</v>
      </c>
      <c r="AU135" s="172" t="s">
        <v>81</v>
      </c>
      <c r="AV135" s="11" t="s">
        <v>81</v>
      </c>
      <c r="AW135" s="11" t="s">
        <v>34</v>
      </c>
      <c r="AX135" s="11" t="s">
        <v>72</v>
      </c>
      <c r="AY135" s="172" t="s">
        <v>126</v>
      </c>
    </row>
    <row r="136" spans="2:51" s="13" customFormat="1" ht="13.5">
      <c r="B136" s="192"/>
      <c r="D136" s="165" t="s">
        <v>137</v>
      </c>
      <c r="E136" s="193" t="s">
        <v>5</v>
      </c>
      <c r="F136" s="194" t="s">
        <v>404</v>
      </c>
      <c r="H136" s="195">
        <v>122.5</v>
      </c>
      <c r="L136" s="192"/>
      <c r="M136" s="196"/>
      <c r="N136" s="197"/>
      <c r="O136" s="197"/>
      <c r="P136" s="197"/>
      <c r="Q136" s="197"/>
      <c r="R136" s="197"/>
      <c r="S136" s="197"/>
      <c r="T136" s="198"/>
      <c r="AT136" s="199" t="s">
        <v>137</v>
      </c>
      <c r="AU136" s="199" t="s">
        <v>81</v>
      </c>
      <c r="AV136" s="13" t="s">
        <v>133</v>
      </c>
      <c r="AW136" s="13" t="s">
        <v>34</v>
      </c>
      <c r="AX136" s="13" t="s">
        <v>11</v>
      </c>
      <c r="AY136" s="199" t="s">
        <v>126</v>
      </c>
    </row>
    <row r="137" spans="2:65" s="1" customFormat="1" ht="22.5" customHeight="1">
      <c r="B137" s="149"/>
      <c r="C137" s="174" t="s">
        <v>223</v>
      </c>
      <c r="D137" s="174" t="s">
        <v>193</v>
      </c>
      <c r="E137" s="175" t="s">
        <v>246</v>
      </c>
      <c r="F137" s="176" t="s">
        <v>247</v>
      </c>
      <c r="G137" s="177" t="s">
        <v>131</v>
      </c>
      <c r="H137" s="178">
        <v>123.725</v>
      </c>
      <c r="I137" s="282"/>
      <c r="J137" s="179">
        <f>ROUND(I137*H137,0)</f>
        <v>0</v>
      </c>
      <c r="K137" s="176" t="s">
        <v>132</v>
      </c>
      <c r="L137" s="180"/>
      <c r="M137" s="181" t="s">
        <v>5</v>
      </c>
      <c r="N137" s="182" t="s">
        <v>43</v>
      </c>
      <c r="O137" s="158">
        <v>0</v>
      </c>
      <c r="P137" s="158">
        <f>O137*H137</f>
        <v>0</v>
      </c>
      <c r="Q137" s="158">
        <v>0.131</v>
      </c>
      <c r="R137" s="158">
        <f>Q137*H137</f>
        <v>16.207975</v>
      </c>
      <c r="S137" s="158">
        <v>0</v>
      </c>
      <c r="T137" s="159">
        <f>S137*H137</f>
        <v>0</v>
      </c>
      <c r="AR137" s="23" t="s">
        <v>171</v>
      </c>
      <c r="AT137" s="23" t="s">
        <v>193</v>
      </c>
      <c r="AU137" s="23" t="s">
        <v>81</v>
      </c>
      <c r="AY137" s="23" t="s">
        <v>126</v>
      </c>
      <c r="BE137" s="160">
        <f>IF(N137="základní",J137,0)</f>
        <v>0</v>
      </c>
      <c r="BF137" s="160">
        <f>IF(N137="snížená",J137,0)</f>
        <v>0</v>
      </c>
      <c r="BG137" s="160">
        <f>IF(N137="zákl. přenesená",J137,0)</f>
        <v>0</v>
      </c>
      <c r="BH137" s="160">
        <f>IF(N137="sníž. přenesená",J137,0)</f>
        <v>0</v>
      </c>
      <c r="BI137" s="160">
        <f>IF(N137="nulová",J137,0)</f>
        <v>0</v>
      </c>
      <c r="BJ137" s="23" t="s">
        <v>11</v>
      </c>
      <c r="BK137" s="160">
        <f>ROUND(I137*H137,0)</f>
        <v>0</v>
      </c>
      <c r="BL137" s="23" t="s">
        <v>133</v>
      </c>
      <c r="BM137" s="23" t="s">
        <v>405</v>
      </c>
    </row>
    <row r="138" spans="2:51" s="11" customFormat="1" ht="13.5">
      <c r="B138" s="164"/>
      <c r="D138" s="161" t="s">
        <v>137</v>
      </c>
      <c r="E138" s="172" t="s">
        <v>5</v>
      </c>
      <c r="F138" s="183" t="s">
        <v>406</v>
      </c>
      <c r="H138" s="184">
        <v>122.5</v>
      </c>
      <c r="L138" s="164"/>
      <c r="M138" s="169"/>
      <c r="N138" s="170"/>
      <c r="O138" s="170"/>
      <c r="P138" s="170"/>
      <c r="Q138" s="170"/>
      <c r="R138" s="170"/>
      <c r="S138" s="170"/>
      <c r="T138" s="171"/>
      <c r="AT138" s="172" t="s">
        <v>137</v>
      </c>
      <c r="AU138" s="172" t="s">
        <v>81</v>
      </c>
      <c r="AV138" s="11" t="s">
        <v>81</v>
      </c>
      <c r="AW138" s="11" t="s">
        <v>34</v>
      </c>
      <c r="AX138" s="11" t="s">
        <v>11</v>
      </c>
      <c r="AY138" s="172" t="s">
        <v>126</v>
      </c>
    </row>
    <row r="139" spans="2:51" s="11" customFormat="1" ht="13.5">
      <c r="B139" s="164"/>
      <c r="D139" s="165" t="s">
        <v>137</v>
      </c>
      <c r="F139" s="167" t="s">
        <v>407</v>
      </c>
      <c r="H139" s="168">
        <v>123.725</v>
      </c>
      <c r="L139" s="164"/>
      <c r="M139" s="169"/>
      <c r="N139" s="170"/>
      <c r="O139" s="170"/>
      <c r="P139" s="170"/>
      <c r="Q139" s="170"/>
      <c r="R139" s="170"/>
      <c r="S139" s="170"/>
      <c r="T139" s="171"/>
      <c r="AT139" s="172" t="s">
        <v>137</v>
      </c>
      <c r="AU139" s="172" t="s">
        <v>81</v>
      </c>
      <c r="AV139" s="11" t="s">
        <v>81</v>
      </c>
      <c r="AW139" s="11" t="s">
        <v>6</v>
      </c>
      <c r="AX139" s="11" t="s">
        <v>11</v>
      </c>
      <c r="AY139" s="172" t="s">
        <v>126</v>
      </c>
    </row>
    <row r="140" spans="2:65" s="1" customFormat="1" ht="22.5" customHeight="1">
      <c r="B140" s="149"/>
      <c r="C140" s="174" t="s">
        <v>228</v>
      </c>
      <c r="D140" s="174" t="s">
        <v>193</v>
      </c>
      <c r="E140" s="175" t="s">
        <v>250</v>
      </c>
      <c r="F140" s="176" t="s">
        <v>251</v>
      </c>
      <c r="G140" s="177" t="s">
        <v>131</v>
      </c>
      <c r="H140" s="178">
        <v>1.515</v>
      </c>
      <c r="I140" s="282"/>
      <c r="J140" s="179">
        <f>ROUND(I140*H140,0)</f>
        <v>0</v>
      </c>
      <c r="K140" s="176" t="s">
        <v>132</v>
      </c>
      <c r="L140" s="180"/>
      <c r="M140" s="181" t="s">
        <v>5</v>
      </c>
      <c r="N140" s="182" t="s">
        <v>43</v>
      </c>
      <c r="O140" s="158">
        <v>0</v>
      </c>
      <c r="P140" s="158">
        <f>O140*H140</f>
        <v>0</v>
      </c>
      <c r="Q140" s="158">
        <v>0.131</v>
      </c>
      <c r="R140" s="158">
        <f>Q140*H140</f>
        <v>0.198465</v>
      </c>
      <c r="S140" s="158">
        <v>0</v>
      </c>
      <c r="T140" s="159">
        <f>S140*H140</f>
        <v>0</v>
      </c>
      <c r="AR140" s="23" t="s">
        <v>171</v>
      </c>
      <c r="AT140" s="23" t="s">
        <v>193</v>
      </c>
      <c r="AU140" s="23" t="s">
        <v>81</v>
      </c>
      <c r="AY140" s="23" t="s">
        <v>126</v>
      </c>
      <c r="BE140" s="160">
        <f>IF(N140="základní",J140,0)</f>
        <v>0</v>
      </c>
      <c r="BF140" s="160">
        <f>IF(N140="snížená",J140,0)</f>
        <v>0</v>
      </c>
      <c r="BG140" s="160">
        <f>IF(N140="zákl. přenesená",J140,0)</f>
        <v>0</v>
      </c>
      <c r="BH140" s="160">
        <f>IF(N140="sníž. přenesená",J140,0)</f>
        <v>0</v>
      </c>
      <c r="BI140" s="160">
        <f>IF(N140="nulová",J140,0)</f>
        <v>0</v>
      </c>
      <c r="BJ140" s="23" t="s">
        <v>11</v>
      </c>
      <c r="BK140" s="160">
        <f>ROUND(I140*H140,0)</f>
        <v>0</v>
      </c>
      <c r="BL140" s="23" t="s">
        <v>133</v>
      </c>
      <c r="BM140" s="23" t="s">
        <v>408</v>
      </c>
    </row>
    <row r="141" spans="2:51" s="11" customFormat="1" ht="13.5">
      <c r="B141" s="164"/>
      <c r="D141" s="161" t="s">
        <v>137</v>
      </c>
      <c r="E141" s="172" t="s">
        <v>5</v>
      </c>
      <c r="F141" s="183" t="s">
        <v>403</v>
      </c>
      <c r="H141" s="184">
        <v>1.5</v>
      </c>
      <c r="L141" s="164"/>
      <c r="M141" s="169"/>
      <c r="N141" s="170"/>
      <c r="O141" s="170"/>
      <c r="P141" s="170"/>
      <c r="Q141" s="170"/>
      <c r="R141" s="170"/>
      <c r="S141" s="170"/>
      <c r="T141" s="171"/>
      <c r="AT141" s="172" t="s">
        <v>137</v>
      </c>
      <c r="AU141" s="172" t="s">
        <v>81</v>
      </c>
      <c r="AV141" s="11" t="s">
        <v>81</v>
      </c>
      <c r="AW141" s="11" t="s">
        <v>34</v>
      </c>
      <c r="AX141" s="11" t="s">
        <v>11</v>
      </c>
      <c r="AY141" s="172" t="s">
        <v>126</v>
      </c>
    </row>
    <row r="142" spans="2:51" s="11" customFormat="1" ht="13.5">
      <c r="B142" s="164"/>
      <c r="D142" s="165" t="s">
        <v>137</v>
      </c>
      <c r="F142" s="167" t="s">
        <v>409</v>
      </c>
      <c r="H142" s="168">
        <v>1.515</v>
      </c>
      <c r="L142" s="164"/>
      <c r="M142" s="169"/>
      <c r="N142" s="170"/>
      <c r="O142" s="170"/>
      <c r="P142" s="170"/>
      <c r="Q142" s="170"/>
      <c r="R142" s="170"/>
      <c r="S142" s="170"/>
      <c r="T142" s="171"/>
      <c r="AT142" s="172" t="s">
        <v>137</v>
      </c>
      <c r="AU142" s="172" t="s">
        <v>81</v>
      </c>
      <c r="AV142" s="11" t="s">
        <v>81</v>
      </c>
      <c r="AW142" s="11" t="s">
        <v>6</v>
      </c>
      <c r="AX142" s="11" t="s">
        <v>11</v>
      </c>
      <c r="AY142" s="172" t="s">
        <v>126</v>
      </c>
    </row>
    <row r="143" spans="2:65" s="1" customFormat="1" ht="57" customHeight="1">
      <c r="B143" s="149"/>
      <c r="C143" s="150" t="s">
        <v>234</v>
      </c>
      <c r="D143" s="150" t="s">
        <v>128</v>
      </c>
      <c r="E143" s="151" t="s">
        <v>255</v>
      </c>
      <c r="F143" s="152" t="s">
        <v>256</v>
      </c>
      <c r="G143" s="153" t="s">
        <v>131</v>
      </c>
      <c r="H143" s="154">
        <v>1.5</v>
      </c>
      <c r="I143" s="281"/>
      <c r="J143" s="155">
        <f>ROUND(I143*H143,0)</f>
        <v>0</v>
      </c>
      <c r="K143" s="152" t="s">
        <v>132</v>
      </c>
      <c r="L143" s="37"/>
      <c r="M143" s="156" t="s">
        <v>5</v>
      </c>
      <c r="N143" s="157" t="s">
        <v>43</v>
      </c>
      <c r="O143" s="158">
        <v>0.06</v>
      </c>
      <c r="P143" s="158">
        <f>O143*H143</f>
        <v>0.09</v>
      </c>
      <c r="Q143" s="158">
        <v>0</v>
      </c>
      <c r="R143" s="158">
        <f>Q143*H143</f>
        <v>0</v>
      </c>
      <c r="S143" s="158">
        <v>0</v>
      </c>
      <c r="T143" s="159">
        <f>S143*H143</f>
        <v>0</v>
      </c>
      <c r="AR143" s="23" t="s">
        <v>133</v>
      </c>
      <c r="AT143" s="23" t="s">
        <v>128</v>
      </c>
      <c r="AU143" s="23" t="s">
        <v>81</v>
      </c>
      <c r="AY143" s="23" t="s">
        <v>126</v>
      </c>
      <c r="BE143" s="160">
        <f>IF(N143="základní",J143,0)</f>
        <v>0</v>
      </c>
      <c r="BF143" s="160">
        <f>IF(N143="snížená",J143,0)</f>
        <v>0</v>
      </c>
      <c r="BG143" s="160">
        <f>IF(N143="zákl. přenesená",J143,0)</f>
        <v>0</v>
      </c>
      <c r="BH143" s="160">
        <f>IF(N143="sníž. přenesená",J143,0)</f>
        <v>0</v>
      </c>
      <c r="BI143" s="160">
        <f>IF(N143="nulová",J143,0)</f>
        <v>0</v>
      </c>
      <c r="BJ143" s="23" t="s">
        <v>11</v>
      </c>
      <c r="BK143" s="160">
        <f>ROUND(I143*H143,0)</f>
        <v>0</v>
      </c>
      <c r="BL143" s="23" t="s">
        <v>133</v>
      </c>
      <c r="BM143" s="23" t="s">
        <v>410</v>
      </c>
    </row>
    <row r="144" spans="2:47" s="1" customFormat="1" ht="121.5">
      <c r="B144" s="37"/>
      <c r="D144" s="165" t="s">
        <v>135</v>
      </c>
      <c r="F144" s="173" t="s">
        <v>238</v>
      </c>
      <c r="L144" s="37"/>
      <c r="M144" s="163"/>
      <c r="N144" s="38"/>
      <c r="O144" s="38"/>
      <c r="P144" s="38"/>
      <c r="Q144" s="38"/>
      <c r="R144" s="38"/>
      <c r="S144" s="38"/>
      <c r="T144" s="66"/>
      <c r="AT144" s="23" t="s">
        <v>135</v>
      </c>
      <c r="AU144" s="23" t="s">
        <v>81</v>
      </c>
    </row>
    <row r="145" spans="2:65" s="1" customFormat="1" ht="22.5" customHeight="1">
      <c r="B145" s="149"/>
      <c r="C145" s="150" t="s">
        <v>245</v>
      </c>
      <c r="D145" s="150" t="s">
        <v>128</v>
      </c>
      <c r="E145" s="151" t="s">
        <v>259</v>
      </c>
      <c r="F145" s="152" t="s">
        <v>260</v>
      </c>
      <c r="G145" s="153" t="s">
        <v>150</v>
      </c>
      <c r="H145" s="154">
        <v>67</v>
      </c>
      <c r="I145" s="281"/>
      <c r="J145" s="155">
        <f>ROUND(I145*H145,0)</f>
        <v>0</v>
      </c>
      <c r="K145" s="152" t="s">
        <v>132</v>
      </c>
      <c r="L145" s="37"/>
      <c r="M145" s="156" t="s">
        <v>5</v>
      </c>
      <c r="N145" s="157" t="s">
        <v>43</v>
      </c>
      <c r="O145" s="158">
        <v>0.046</v>
      </c>
      <c r="P145" s="158">
        <f>O145*H145</f>
        <v>3.082</v>
      </c>
      <c r="Q145" s="158">
        <v>0.0036</v>
      </c>
      <c r="R145" s="158">
        <f>Q145*H145</f>
        <v>0.2412</v>
      </c>
      <c r="S145" s="158">
        <v>0</v>
      </c>
      <c r="T145" s="159">
        <f>S145*H145</f>
        <v>0</v>
      </c>
      <c r="AR145" s="23" t="s">
        <v>133</v>
      </c>
      <c r="AT145" s="23" t="s">
        <v>128</v>
      </c>
      <c r="AU145" s="23" t="s">
        <v>81</v>
      </c>
      <c r="AY145" s="23" t="s">
        <v>126</v>
      </c>
      <c r="BE145" s="160">
        <f>IF(N145="základní",J145,0)</f>
        <v>0</v>
      </c>
      <c r="BF145" s="160">
        <f>IF(N145="snížená",J145,0)</f>
        <v>0</v>
      </c>
      <c r="BG145" s="160">
        <f>IF(N145="zákl. přenesená",J145,0)</f>
        <v>0</v>
      </c>
      <c r="BH145" s="160">
        <f>IF(N145="sníž. přenesená",J145,0)</f>
        <v>0</v>
      </c>
      <c r="BI145" s="160">
        <f>IF(N145="nulová",J145,0)</f>
        <v>0</v>
      </c>
      <c r="BJ145" s="23" t="s">
        <v>11</v>
      </c>
      <c r="BK145" s="160">
        <f>ROUND(I145*H145,0)</f>
        <v>0</v>
      </c>
      <c r="BL145" s="23" t="s">
        <v>133</v>
      </c>
      <c r="BM145" s="23" t="s">
        <v>411</v>
      </c>
    </row>
    <row r="146" spans="2:47" s="1" customFormat="1" ht="54">
      <c r="B146" s="37"/>
      <c r="D146" s="161" t="s">
        <v>135</v>
      </c>
      <c r="F146" s="162" t="s">
        <v>262</v>
      </c>
      <c r="L146" s="37"/>
      <c r="M146" s="163"/>
      <c r="N146" s="38"/>
      <c r="O146" s="38"/>
      <c r="P146" s="38"/>
      <c r="Q146" s="38"/>
      <c r="R146" s="38"/>
      <c r="S146" s="38"/>
      <c r="T146" s="66"/>
      <c r="AT146" s="23" t="s">
        <v>135</v>
      </c>
      <c r="AU146" s="23" t="s">
        <v>81</v>
      </c>
    </row>
    <row r="147" spans="2:63" s="10" customFormat="1" ht="29.85" customHeight="1">
      <c r="B147" s="136"/>
      <c r="D147" s="146" t="s">
        <v>71</v>
      </c>
      <c r="E147" s="147" t="s">
        <v>177</v>
      </c>
      <c r="F147" s="147" t="s">
        <v>274</v>
      </c>
      <c r="J147" s="148">
        <f>BK147</f>
        <v>0</v>
      </c>
      <c r="L147" s="136"/>
      <c r="M147" s="140"/>
      <c r="N147" s="141"/>
      <c r="O147" s="141"/>
      <c r="P147" s="142">
        <f>SUM(P148:P160)</f>
        <v>34.2548</v>
      </c>
      <c r="Q147" s="141"/>
      <c r="R147" s="142">
        <f>SUM(R148:R160)</f>
        <v>25.603094000000002</v>
      </c>
      <c r="S147" s="141"/>
      <c r="T147" s="143">
        <f>SUM(T148:T160)</f>
        <v>0</v>
      </c>
      <c r="AR147" s="137" t="s">
        <v>11</v>
      </c>
      <c r="AT147" s="144" t="s">
        <v>71</v>
      </c>
      <c r="AU147" s="144" t="s">
        <v>11</v>
      </c>
      <c r="AY147" s="137" t="s">
        <v>126</v>
      </c>
      <c r="BK147" s="145">
        <f>SUM(BK148:BK160)</f>
        <v>0</v>
      </c>
    </row>
    <row r="148" spans="2:65" s="1" customFormat="1" ht="44.25" customHeight="1">
      <c r="B148" s="149"/>
      <c r="C148" s="150" t="s">
        <v>10</v>
      </c>
      <c r="D148" s="150" t="s">
        <v>128</v>
      </c>
      <c r="E148" s="151" t="s">
        <v>276</v>
      </c>
      <c r="F148" s="152" t="s">
        <v>277</v>
      </c>
      <c r="G148" s="153" t="s">
        <v>150</v>
      </c>
      <c r="H148" s="154">
        <v>67</v>
      </c>
      <c r="I148" s="281"/>
      <c r="J148" s="155">
        <f>ROUND(I148*H148,0)</f>
        <v>0</v>
      </c>
      <c r="K148" s="152" t="s">
        <v>132</v>
      </c>
      <c r="L148" s="37"/>
      <c r="M148" s="156" t="s">
        <v>5</v>
      </c>
      <c r="N148" s="157" t="s">
        <v>43</v>
      </c>
      <c r="O148" s="158">
        <v>0.268</v>
      </c>
      <c r="P148" s="158">
        <f>O148*H148</f>
        <v>17.956</v>
      </c>
      <c r="Q148" s="158">
        <v>0.1554</v>
      </c>
      <c r="R148" s="158">
        <f>Q148*H148</f>
        <v>10.411800000000001</v>
      </c>
      <c r="S148" s="158">
        <v>0</v>
      </c>
      <c r="T148" s="159">
        <f>S148*H148</f>
        <v>0</v>
      </c>
      <c r="AR148" s="23" t="s">
        <v>133</v>
      </c>
      <c r="AT148" s="23" t="s">
        <v>128</v>
      </c>
      <c r="AU148" s="23" t="s">
        <v>81</v>
      </c>
      <c r="AY148" s="23" t="s">
        <v>126</v>
      </c>
      <c r="BE148" s="160">
        <f>IF(N148="základní",J148,0)</f>
        <v>0</v>
      </c>
      <c r="BF148" s="160">
        <f>IF(N148="snížená",J148,0)</f>
        <v>0</v>
      </c>
      <c r="BG148" s="160">
        <f>IF(N148="zákl. přenesená",J148,0)</f>
        <v>0</v>
      </c>
      <c r="BH148" s="160">
        <f>IF(N148="sníž. přenesená",J148,0)</f>
        <v>0</v>
      </c>
      <c r="BI148" s="160">
        <f>IF(N148="nulová",J148,0)</f>
        <v>0</v>
      </c>
      <c r="BJ148" s="23" t="s">
        <v>11</v>
      </c>
      <c r="BK148" s="160">
        <f>ROUND(I148*H148,0)</f>
        <v>0</v>
      </c>
      <c r="BL148" s="23" t="s">
        <v>133</v>
      </c>
      <c r="BM148" s="23" t="s">
        <v>412</v>
      </c>
    </row>
    <row r="149" spans="2:47" s="1" customFormat="1" ht="94.5">
      <c r="B149" s="37"/>
      <c r="D149" s="165" t="s">
        <v>135</v>
      </c>
      <c r="F149" s="173" t="s">
        <v>279</v>
      </c>
      <c r="L149" s="37"/>
      <c r="M149" s="163"/>
      <c r="N149" s="38"/>
      <c r="O149" s="38"/>
      <c r="P149" s="38"/>
      <c r="Q149" s="38"/>
      <c r="R149" s="38"/>
      <c r="S149" s="38"/>
      <c r="T149" s="66"/>
      <c r="AT149" s="23" t="s">
        <v>135</v>
      </c>
      <c r="AU149" s="23" t="s">
        <v>81</v>
      </c>
    </row>
    <row r="150" spans="2:65" s="1" customFormat="1" ht="22.5" customHeight="1">
      <c r="B150" s="149"/>
      <c r="C150" s="174" t="s">
        <v>254</v>
      </c>
      <c r="D150" s="174" t="s">
        <v>193</v>
      </c>
      <c r="E150" s="175" t="s">
        <v>282</v>
      </c>
      <c r="F150" s="176" t="s">
        <v>283</v>
      </c>
      <c r="G150" s="177" t="s">
        <v>267</v>
      </c>
      <c r="H150" s="178">
        <v>67</v>
      </c>
      <c r="I150" s="282"/>
      <c r="J150" s="179">
        <f>ROUND(I150*H150,0)</f>
        <v>0</v>
      </c>
      <c r="K150" s="176" t="s">
        <v>132</v>
      </c>
      <c r="L150" s="180"/>
      <c r="M150" s="181" t="s">
        <v>5</v>
      </c>
      <c r="N150" s="182" t="s">
        <v>43</v>
      </c>
      <c r="O150" s="158">
        <v>0</v>
      </c>
      <c r="P150" s="158">
        <f>O150*H150</f>
        <v>0</v>
      </c>
      <c r="Q150" s="158">
        <v>0.0821</v>
      </c>
      <c r="R150" s="158">
        <f>Q150*H150</f>
        <v>5.5007</v>
      </c>
      <c r="S150" s="158">
        <v>0</v>
      </c>
      <c r="T150" s="159">
        <f>S150*H150</f>
        <v>0</v>
      </c>
      <c r="AR150" s="23" t="s">
        <v>171</v>
      </c>
      <c r="AT150" s="23" t="s">
        <v>193</v>
      </c>
      <c r="AU150" s="23" t="s">
        <v>81</v>
      </c>
      <c r="AY150" s="23" t="s">
        <v>126</v>
      </c>
      <c r="BE150" s="160">
        <f>IF(N150="základní",J150,0)</f>
        <v>0</v>
      </c>
      <c r="BF150" s="160">
        <f>IF(N150="snížená",J150,0)</f>
        <v>0</v>
      </c>
      <c r="BG150" s="160">
        <f>IF(N150="zákl. přenesená",J150,0)</f>
        <v>0</v>
      </c>
      <c r="BH150" s="160">
        <f>IF(N150="sníž. přenesená",J150,0)</f>
        <v>0</v>
      </c>
      <c r="BI150" s="160">
        <f>IF(N150="nulová",J150,0)</f>
        <v>0</v>
      </c>
      <c r="BJ150" s="23" t="s">
        <v>11</v>
      </c>
      <c r="BK150" s="160">
        <f>ROUND(I150*H150,0)</f>
        <v>0</v>
      </c>
      <c r="BL150" s="23" t="s">
        <v>133</v>
      </c>
      <c r="BM150" s="23" t="s">
        <v>413</v>
      </c>
    </row>
    <row r="151" spans="2:65" s="1" customFormat="1" ht="31.5" customHeight="1">
      <c r="B151" s="149"/>
      <c r="C151" s="150" t="s">
        <v>258</v>
      </c>
      <c r="D151" s="150" t="s">
        <v>128</v>
      </c>
      <c r="E151" s="151" t="s">
        <v>286</v>
      </c>
      <c r="F151" s="152" t="s">
        <v>287</v>
      </c>
      <c r="G151" s="153" t="s">
        <v>150</v>
      </c>
      <c r="H151" s="154">
        <v>74</v>
      </c>
      <c r="I151" s="281"/>
      <c r="J151" s="155">
        <f>ROUND(I151*H151,0)</f>
        <v>0</v>
      </c>
      <c r="K151" s="152" t="s">
        <v>132</v>
      </c>
      <c r="L151" s="37"/>
      <c r="M151" s="156" t="s">
        <v>5</v>
      </c>
      <c r="N151" s="157" t="s">
        <v>43</v>
      </c>
      <c r="O151" s="158">
        <v>0.14</v>
      </c>
      <c r="P151" s="158">
        <f>O151*H151</f>
        <v>10.360000000000001</v>
      </c>
      <c r="Q151" s="158">
        <v>0.10095</v>
      </c>
      <c r="R151" s="158">
        <f>Q151*H151</f>
        <v>7.4703</v>
      </c>
      <c r="S151" s="158">
        <v>0</v>
      </c>
      <c r="T151" s="159">
        <f>S151*H151</f>
        <v>0</v>
      </c>
      <c r="AR151" s="23" t="s">
        <v>133</v>
      </c>
      <c r="AT151" s="23" t="s">
        <v>128</v>
      </c>
      <c r="AU151" s="23" t="s">
        <v>81</v>
      </c>
      <c r="AY151" s="23" t="s">
        <v>126</v>
      </c>
      <c r="BE151" s="160">
        <f>IF(N151="základní",J151,0)</f>
        <v>0</v>
      </c>
      <c r="BF151" s="160">
        <f>IF(N151="snížená",J151,0)</f>
        <v>0</v>
      </c>
      <c r="BG151" s="160">
        <f>IF(N151="zákl. přenesená",J151,0)</f>
        <v>0</v>
      </c>
      <c r="BH151" s="160">
        <f>IF(N151="sníž. přenesená",J151,0)</f>
        <v>0</v>
      </c>
      <c r="BI151" s="160">
        <f>IF(N151="nulová",J151,0)</f>
        <v>0</v>
      </c>
      <c r="BJ151" s="23" t="s">
        <v>11</v>
      </c>
      <c r="BK151" s="160">
        <f>ROUND(I151*H151,0)</f>
        <v>0</v>
      </c>
      <c r="BL151" s="23" t="s">
        <v>133</v>
      </c>
      <c r="BM151" s="23" t="s">
        <v>414</v>
      </c>
    </row>
    <row r="152" spans="2:47" s="1" customFormat="1" ht="67.5">
      <c r="B152" s="37"/>
      <c r="D152" s="161" t="s">
        <v>135</v>
      </c>
      <c r="F152" s="162" t="s">
        <v>289</v>
      </c>
      <c r="L152" s="37"/>
      <c r="M152" s="163"/>
      <c r="N152" s="38"/>
      <c r="O152" s="38"/>
      <c r="P152" s="38"/>
      <c r="Q152" s="38"/>
      <c r="R152" s="38"/>
      <c r="S152" s="38"/>
      <c r="T152" s="66"/>
      <c r="AT152" s="23" t="s">
        <v>135</v>
      </c>
      <c r="AU152" s="23" t="s">
        <v>81</v>
      </c>
    </row>
    <row r="153" spans="2:51" s="11" customFormat="1" ht="13.5">
      <c r="B153" s="164"/>
      <c r="D153" s="165" t="s">
        <v>137</v>
      </c>
      <c r="E153" s="166" t="s">
        <v>5</v>
      </c>
      <c r="F153" s="167" t="s">
        <v>379</v>
      </c>
      <c r="H153" s="168">
        <v>74</v>
      </c>
      <c r="L153" s="164"/>
      <c r="M153" s="169"/>
      <c r="N153" s="170"/>
      <c r="O153" s="170"/>
      <c r="P153" s="170"/>
      <c r="Q153" s="170"/>
      <c r="R153" s="170"/>
      <c r="S153" s="170"/>
      <c r="T153" s="171"/>
      <c r="AT153" s="172" t="s">
        <v>137</v>
      </c>
      <c r="AU153" s="172" t="s">
        <v>81</v>
      </c>
      <c r="AV153" s="11" t="s">
        <v>81</v>
      </c>
      <c r="AW153" s="11" t="s">
        <v>34</v>
      </c>
      <c r="AX153" s="11" t="s">
        <v>11</v>
      </c>
      <c r="AY153" s="172" t="s">
        <v>126</v>
      </c>
    </row>
    <row r="154" spans="2:65" s="1" customFormat="1" ht="22.5" customHeight="1">
      <c r="B154" s="149"/>
      <c r="C154" s="174" t="s">
        <v>264</v>
      </c>
      <c r="D154" s="174" t="s">
        <v>193</v>
      </c>
      <c r="E154" s="175" t="s">
        <v>292</v>
      </c>
      <c r="F154" s="176" t="s">
        <v>293</v>
      </c>
      <c r="G154" s="177" t="s">
        <v>267</v>
      </c>
      <c r="H154" s="178">
        <v>74</v>
      </c>
      <c r="I154" s="282"/>
      <c r="J154" s="179">
        <f>ROUND(I154*H154,0)</f>
        <v>0</v>
      </c>
      <c r="K154" s="176" t="s">
        <v>132</v>
      </c>
      <c r="L154" s="180"/>
      <c r="M154" s="181" t="s">
        <v>5</v>
      </c>
      <c r="N154" s="182" t="s">
        <v>43</v>
      </c>
      <c r="O154" s="158">
        <v>0</v>
      </c>
      <c r="P154" s="158">
        <f>O154*H154</f>
        <v>0</v>
      </c>
      <c r="Q154" s="158">
        <v>0.03</v>
      </c>
      <c r="R154" s="158">
        <f>Q154*H154</f>
        <v>2.2199999999999998</v>
      </c>
      <c r="S154" s="158">
        <v>0</v>
      </c>
      <c r="T154" s="159">
        <f>S154*H154</f>
        <v>0</v>
      </c>
      <c r="AR154" s="23" t="s">
        <v>171</v>
      </c>
      <c r="AT154" s="23" t="s">
        <v>193</v>
      </c>
      <c r="AU154" s="23" t="s">
        <v>81</v>
      </c>
      <c r="AY154" s="23" t="s">
        <v>126</v>
      </c>
      <c r="BE154" s="160">
        <f>IF(N154="základní",J154,0)</f>
        <v>0</v>
      </c>
      <c r="BF154" s="160">
        <f>IF(N154="snížená",J154,0)</f>
        <v>0</v>
      </c>
      <c r="BG154" s="160">
        <f>IF(N154="zákl. přenesená",J154,0)</f>
        <v>0</v>
      </c>
      <c r="BH154" s="160">
        <f>IF(N154="sníž. přenesená",J154,0)</f>
        <v>0</v>
      </c>
      <c r="BI154" s="160">
        <f>IF(N154="nulová",J154,0)</f>
        <v>0</v>
      </c>
      <c r="BJ154" s="23" t="s">
        <v>11</v>
      </c>
      <c r="BK154" s="160">
        <f>ROUND(I154*H154,0)</f>
        <v>0</v>
      </c>
      <c r="BL154" s="23" t="s">
        <v>133</v>
      </c>
      <c r="BM154" s="23" t="s">
        <v>415</v>
      </c>
    </row>
    <row r="155" spans="2:65" s="1" customFormat="1" ht="22.5" customHeight="1">
      <c r="B155" s="149"/>
      <c r="C155" s="150" t="s">
        <v>270</v>
      </c>
      <c r="D155" s="150" t="s">
        <v>128</v>
      </c>
      <c r="E155" s="151" t="s">
        <v>296</v>
      </c>
      <c r="F155" s="152" t="s">
        <v>297</v>
      </c>
      <c r="G155" s="153" t="s">
        <v>150</v>
      </c>
      <c r="H155" s="154">
        <v>9.8</v>
      </c>
      <c r="I155" s="281"/>
      <c r="J155" s="155">
        <f>ROUND(I155*H155,0)</f>
        <v>0</v>
      </c>
      <c r="K155" s="152" t="s">
        <v>132</v>
      </c>
      <c r="L155" s="37"/>
      <c r="M155" s="156" t="s">
        <v>5</v>
      </c>
      <c r="N155" s="157" t="s">
        <v>43</v>
      </c>
      <c r="O155" s="158">
        <v>0.155</v>
      </c>
      <c r="P155" s="158">
        <f>O155*H155</f>
        <v>1.5190000000000001</v>
      </c>
      <c r="Q155" s="158">
        <v>0</v>
      </c>
      <c r="R155" s="158">
        <f>Q155*H155</f>
        <v>0</v>
      </c>
      <c r="S155" s="158">
        <v>0</v>
      </c>
      <c r="T155" s="159">
        <f>S155*H155</f>
        <v>0</v>
      </c>
      <c r="AR155" s="23" t="s">
        <v>133</v>
      </c>
      <c r="AT155" s="23" t="s">
        <v>128</v>
      </c>
      <c r="AU155" s="23" t="s">
        <v>81</v>
      </c>
      <c r="AY155" s="23" t="s">
        <v>126</v>
      </c>
      <c r="BE155" s="160">
        <f>IF(N155="základní",J155,0)</f>
        <v>0</v>
      </c>
      <c r="BF155" s="160">
        <f>IF(N155="snížená",J155,0)</f>
        <v>0</v>
      </c>
      <c r="BG155" s="160">
        <f>IF(N155="zákl. přenesená",J155,0)</f>
        <v>0</v>
      </c>
      <c r="BH155" s="160">
        <f>IF(N155="sníž. přenesená",J155,0)</f>
        <v>0</v>
      </c>
      <c r="BI155" s="160">
        <f>IF(N155="nulová",J155,0)</f>
        <v>0</v>
      </c>
      <c r="BJ155" s="23" t="s">
        <v>11</v>
      </c>
      <c r="BK155" s="160">
        <f>ROUND(I155*H155,0)</f>
        <v>0</v>
      </c>
      <c r="BL155" s="23" t="s">
        <v>133</v>
      </c>
      <c r="BM155" s="23" t="s">
        <v>416</v>
      </c>
    </row>
    <row r="156" spans="2:47" s="1" customFormat="1" ht="27">
      <c r="B156" s="37"/>
      <c r="D156" s="161" t="s">
        <v>135</v>
      </c>
      <c r="F156" s="162" t="s">
        <v>299</v>
      </c>
      <c r="L156" s="37"/>
      <c r="M156" s="163"/>
      <c r="N156" s="38"/>
      <c r="O156" s="38"/>
      <c r="P156" s="38"/>
      <c r="Q156" s="38"/>
      <c r="R156" s="38"/>
      <c r="S156" s="38"/>
      <c r="T156" s="66"/>
      <c r="AT156" s="23" t="s">
        <v>135</v>
      </c>
      <c r="AU156" s="23" t="s">
        <v>81</v>
      </c>
    </row>
    <row r="157" spans="2:51" s="11" customFormat="1" ht="13.5">
      <c r="B157" s="164"/>
      <c r="D157" s="165" t="s">
        <v>137</v>
      </c>
      <c r="E157" s="166" t="s">
        <v>5</v>
      </c>
      <c r="F157" s="167" t="s">
        <v>417</v>
      </c>
      <c r="H157" s="168">
        <v>9.8</v>
      </c>
      <c r="L157" s="164"/>
      <c r="M157" s="169"/>
      <c r="N157" s="170"/>
      <c r="O157" s="170"/>
      <c r="P157" s="170"/>
      <c r="Q157" s="170"/>
      <c r="R157" s="170"/>
      <c r="S157" s="170"/>
      <c r="T157" s="171"/>
      <c r="AT157" s="172" t="s">
        <v>137</v>
      </c>
      <c r="AU157" s="172" t="s">
        <v>81</v>
      </c>
      <c r="AV157" s="11" t="s">
        <v>81</v>
      </c>
      <c r="AW157" s="11" t="s">
        <v>34</v>
      </c>
      <c r="AX157" s="11" t="s">
        <v>11</v>
      </c>
      <c r="AY157" s="172" t="s">
        <v>126</v>
      </c>
    </row>
    <row r="158" spans="2:65" s="1" customFormat="1" ht="22.5" customHeight="1">
      <c r="B158" s="149"/>
      <c r="C158" s="150" t="s">
        <v>275</v>
      </c>
      <c r="D158" s="150" t="s">
        <v>128</v>
      </c>
      <c r="E158" s="151" t="s">
        <v>302</v>
      </c>
      <c r="F158" s="152" t="s">
        <v>303</v>
      </c>
      <c r="G158" s="153" t="s">
        <v>150</v>
      </c>
      <c r="H158" s="154">
        <v>9.8</v>
      </c>
      <c r="I158" s="281"/>
      <c r="J158" s="155">
        <f>ROUND(I158*H158,0)</f>
        <v>0</v>
      </c>
      <c r="K158" s="152" t="s">
        <v>132</v>
      </c>
      <c r="L158" s="37"/>
      <c r="M158" s="156" t="s">
        <v>5</v>
      </c>
      <c r="N158" s="157" t="s">
        <v>43</v>
      </c>
      <c r="O158" s="158">
        <v>0.451</v>
      </c>
      <c r="P158" s="158">
        <f>O158*H158</f>
        <v>4.4198</v>
      </c>
      <c r="Q158" s="158">
        <v>3E-05</v>
      </c>
      <c r="R158" s="158">
        <f>Q158*H158</f>
        <v>0.00029400000000000004</v>
      </c>
      <c r="S158" s="158">
        <v>0</v>
      </c>
      <c r="T158" s="159">
        <f>S158*H158</f>
        <v>0</v>
      </c>
      <c r="AR158" s="23" t="s">
        <v>133</v>
      </c>
      <c r="AT158" s="23" t="s">
        <v>128</v>
      </c>
      <c r="AU158" s="23" t="s">
        <v>81</v>
      </c>
      <c r="AY158" s="23" t="s">
        <v>126</v>
      </c>
      <c r="BE158" s="160">
        <f>IF(N158="základní",J158,0)</f>
        <v>0</v>
      </c>
      <c r="BF158" s="160">
        <f>IF(N158="snížená",J158,0)</f>
        <v>0</v>
      </c>
      <c r="BG158" s="160">
        <f>IF(N158="zákl. přenesená",J158,0)</f>
        <v>0</v>
      </c>
      <c r="BH158" s="160">
        <f>IF(N158="sníž. přenesená",J158,0)</f>
        <v>0</v>
      </c>
      <c r="BI158" s="160">
        <f>IF(N158="nulová",J158,0)</f>
        <v>0</v>
      </c>
      <c r="BJ158" s="23" t="s">
        <v>11</v>
      </c>
      <c r="BK158" s="160">
        <f>ROUND(I158*H158,0)</f>
        <v>0</v>
      </c>
      <c r="BL158" s="23" t="s">
        <v>133</v>
      </c>
      <c r="BM158" s="23" t="s">
        <v>418</v>
      </c>
    </row>
    <row r="159" spans="2:47" s="1" customFormat="1" ht="27">
      <c r="B159" s="37"/>
      <c r="D159" s="161" t="s">
        <v>135</v>
      </c>
      <c r="F159" s="162" t="s">
        <v>299</v>
      </c>
      <c r="L159" s="37"/>
      <c r="M159" s="163"/>
      <c r="N159" s="38"/>
      <c r="O159" s="38"/>
      <c r="P159" s="38"/>
      <c r="Q159" s="38"/>
      <c r="R159" s="38"/>
      <c r="S159" s="38"/>
      <c r="T159" s="66"/>
      <c r="AT159" s="23" t="s">
        <v>135</v>
      </c>
      <c r="AU159" s="23" t="s">
        <v>81</v>
      </c>
    </row>
    <row r="160" spans="2:51" s="11" customFormat="1" ht="13.5">
      <c r="B160" s="164"/>
      <c r="D160" s="161" t="s">
        <v>137</v>
      </c>
      <c r="E160" s="172" t="s">
        <v>5</v>
      </c>
      <c r="F160" s="183" t="s">
        <v>417</v>
      </c>
      <c r="H160" s="184">
        <v>9.8</v>
      </c>
      <c r="L160" s="164"/>
      <c r="M160" s="169"/>
      <c r="N160" s="170"/>
      <c r="O160" s="170"/>
      <c r="P160" s="170"/>
      <c r="Q160" s="170"/>
      <c r="R160" s="170"/>
      <c r="S160" s="170"/>
      <c r="T160" s="171"/>
      <c r="AT160" s="172" t="s">
        <v>137</v>
      </c>
      <c r="AU160" s="172" t="s">
        <v>81</v>
      </c>
      <c r="AV160" s="11" t="s">
        <v>81</v>
      </c>
      <c r="AW160" s="11" t="s">
        <v>34</v>
      </c>
      <c r="AX160" s="11" t="s">
        <v>11</v>
      </c>
      <c r="AY160" s="172" t="s">
        <v>126</v>
      </c>
    </row>
    <row r="161" spans="2:63" s="10" customFormat="1" ht="29.85" customHeight="1">
      <c r="B161" s="136"/>
      <c r="D161" s="146" t="s">
        <v>71</v>
      </c>
      <c r="E161" s="147" t="s">
        <v>311</v>
      </c>
      <c r="F161" s="147" t="s">
        <v>312</v>
      </c>
      <c r="J161" s="148">
        <f>BK161</f>
        <v>0</v>
      </c>
      <c r="L161" s="136"/>
      <c r="M161" s="140"/>
      <c r="N161" s="141"/>
      <c r="O161" s="141"/>
      <c r="P161" s="142">
        <f>SUM(P162:P173)</f>
        <v>22.856064000000003</v>
      </c>
      <c r="Q161" s="141"/>
      <c r="R161" s="142">
        <f>SUM(R162:R173)</f>
        <v>0</v>
      </c>
      <c r="S161" s="141"/>
      <c r="T161" s="143">
        <f>SUM(T162:T173)</f>
        <v>0</v>
      </c>
      <c r="AR161" s="137" t="s">
        <v>11</v>
      </c>
      <c r="AT161" s="144" t="s">
        <v>71</v>
      </c>
      <c r="AU161" s="144" t="s">
        <v>11</v>
      </c>
      <c r="AY161" s="137" t="s">
        <v>126</v>
      </c>
      <c r="BK161" s="145">
        <f>SUM(BK162:BK173)</f>
        <v>0</v>
      </c>
    </row>
    <row r="162" spans="2:65" s="1" customFormat="1" ht="31.5" customHeight="1">
      <c r="B162" s="149"/>
      <c r="C162" s="150" t="s">
        <v>281</v>
      </c>
      <c r="D162" s="150" t="s">
        <v>128</v>
      </c>
      <c r="E162" s="151" t="s">
        <v>314</v>
      </c>
      <c r="F162" s="152" t="s">
        <v>315</v>
      </c>
      <c r="G162" s="153" t="s">
        <v>196</v>
      </c>
      <c r="H162" s="154">
        <v>74.208</v>
      </c>
      <c r="I162" s="281"/>
      <c r="J162" s="155">
        <f>ROUND(I162*H162,0)</f>
        <v>0</v>
      </c>
      <c r="K162" s="152" t="s">
        <v>132</v>
      </c>
      <c r="L162" s="37"/>
      <c r="M162" s="156" t="s">
        <v>5</v>
      </c>
      <c r="N162" s="157" t="s">
        <v>43</v>
      </c>
      <c r="O162" s="158">
        <v>0.032</v>
      </c>
      <c r="P162" s="158">
        <f>O162*H162</f>
        <v>2.374656</v>
      </c>
      <c r="Q162" s="158">
        <v>0</v>
      </c>
      <c r="R162" s="158">
        <f>Q162*H162</f>
        <v>0</v>
      </c>
      <c r="S162" s="158">
        <v>0</v>
      </c>
      <c r="T162" s="159">
        <f>S162*H162</f>
        <v>0</v>
      </c>
      <c r="AR162" s="23" t="s">
        <v>133</v>
      </c>
      <c r="AT162" s="23" t="s">
        <v>128</v>
      </c>
      <c r="AU162" s="23" t="s">
        <v>81</v>
      </c>
      <c r="AY162" s="23" t="s">
        <v>126</v>
      </c>
      <c r="BE162" s="160">
        <f>IF(N162="základní",J162,0)</f>
        <v>0</v>
      </c>
      <c r="BF162" s="160">
        <f>IF(N162="snížená",J162,0)</f>
        <v>0</v>
      </c>
      <c r="BG162" s="160">
        <f>IF(N162="zákl. přenesená",J162,0)</f>
        <v>0</v>
      </c>
      <c r="BH162" s="160">
        <f>IF(N162="sníž. přenesená",J162,0)</f>
        <v>0</v>
      </c>
      <c r="BI162" s="160">
        <f>IF(N162="nulová",J162,0)</f>
        <v>0</v>
      </c>
      <c r="BJ162" s="23" t="s">
        <v>11</v>
      </c>
      <c r="BK162" s="160">
        <f>ROUND(I162*H162,0)</f>
        <v>0</v>
      </c>
      <c r="BL162" s="23" t="s">
        <v>133</v>
      </c>
      <c r="BM162" s="23" t="s">
        <v>419</v>
      </c>
    </row>
    <row r="163" spans="2:47" s="1" customFormat="1" ht="94.5">
      <c r="B163" s="37"/>
      <c r="D163" s="165" t="s">
        <v>135</v>
      </c>
      <c r="F163" s="173" t="s">
        <v>317</v>
      </c>
      <c r="L163" s="37"/>
      <c r="M163" s="163"/>
      <c r="N163" s="38"/>
      <c r="O163" s="38"/>
      <c r="P163" s="38"/>
      <c r="Q163" s="38"/>
      <c r="R163" s="38"/>
      <c r="S163" s="38"/>
      <c r="T163" s="66"/>
      <c r="AT163" s="23" t="s">
        <v>135</v>
      </c>
      <c r="AU163" s="23" t="s">
        <v>81</v>
      </c>
    </row>
    <row r="164" spans="2:65" s="1" customFormat="1" ht="31.5" customHeight="1">
      <c r="B164" s="149"/>
      <c r="C164" s="150" t="s">
        <v>285</v>
      </c>
      <c r="D164" s="150" t="s">
        <v>128</v>
      </c>
      <c r="E164" s="151" t="s">
        <v>319</v>
      </c>
      <c r="F164" s="152" t="s">
        <v>320</v>
      </c>
      <c r="G164" s="153" t="s">
        <v>196</v>
      </c>
      <c r="H164" s="154">
        <v>2894.112</v>
      </c>
      <c r="I164" s="281"/>
      <c r="J164" s="155">
        <f>ROUND(I164*H164,0)</f>
        <v>0</v>
      </c>
      <c r="K164" s="152" t="s">
        <v>132</v>
      </c>
      <c r="L164" s="37"/>
      <c r="M164" s="156" t="s">
        <v>5</v>
      </c>
      <c r="N164" s="157" t="s">
        <v>43</v>
      </c>
      <c r="O164" s="158">
        <v>0.003</v>
      </c>
      <c r="P164" s="158">
        <f>O164*H164</f>
        <v>8.682336000000001</v>
      </c>
      <c r="Q164" s="158">
        <v>0</v>
      </c>
      <c r="R164" s="158">
        <f>Q164*H164</f>
        <v>0</v>
      </c>
      <c r="S164" s="158">
        <v>0</v>
      </c>
      <c r="T164" s="159">
        <f>S164*H164</f>
        <v>0</v>
      </c>
      <c r="AR164" s="23" t="s">
        <v>133</v>
      </c>
      <c r="AT164" s="23" t="s">
        <v>128</v>
      </c>
      <c r="AU164" s="23" t="s">
        <v>81</v>
      </c>
      <c r="AY164" s="23" t="s">
        <v>126</v>
      </c>
      <c r="BE164" s="160">
        <f>IF(N164="základní",J164,0)</f>
        <v>0</v>
      </c>
      <c r="BF164" s="160">
        <f>IF(N164="snížená",J164,0)</f>
        <v>0</v>
      </c>
      <c r="BG164" s="160">
        <f>IF(N164="zákl. přenesená",J164,0)</f>
        <v>0</v>
      </c>
      <c r="BH164" s="160">
        <f>IF(N164="sníž. přenesená",J164,0)</f>
        <v>0</v>
      </c>
      <c r="BI164" s="160">
        <f>IF(N164="nulová",J164,0)</f>
        <v>0</v>
      </c>
      <c r="BJ164" s="23" t="s">
        <v>11</v>
      </c>
      <c r="BK164" s="160">
        <f>ROUND(I164*H164,0)</f>
        <v>0</v>
      </c>
      <c r="BL164" s="23" t="s">
        <v>133</v>
      </c>
      <c r="BM164" s="23" t="s">
        <v>420</v>
      </c>
    </row>
    <row r="165" spans="2:47" s="1" customFormat="1" ht="94.5">
      <c r="B165" s="37"/>
      <c r="D165" s="161" t="s">
        <v>135</v>
      </c>
      <c r="F165" s="162" t="s">
        <v>317</v>
      </c>
      <c r="L165" s="37"/>
      <c r="M165" s="163"/>
      <c r="N165" s="38"/>
      <c r="O165" s="38"/>
      <c r="P165" s="38"/>
      <c r="Q165" s="38"/>
      <c r="R165" s="38"/>
      <c r="S165" s="38"/>
      <c r="T165" s="66"/>
      <c r="AT165" s="23" t="s">
        <v>135</v>
      </c>
      <c r="AU165" s="23" t="s">
        <v>81</v>
      </c>
    </row>
    <row r="166" spans="2:51" s="11" customFormat="1" ht="13.5">
      <c r="B166" s="164"/>
      <c r="D166" s="165" t="s">
        <v>137</v>
      </c>
      <c r="F166" s="167" t="s">
        <v>421</v>
      </c>
      <c r="H166" s="168">
        <v>2894.112</v>
      </c>
      <c r="L166" s="164"/>
      <c r="M166" s="169"/>
      <c r="N166" s="170"/>
      <c r="O166" s="170"/>
      <c r="P166" s="170"/>
      <c r="Q166" s="170"/>
      <c r="R166" s="170"/>
      <c r="S166" s="170"/>
      <c r="T166" s="171"/>
      <c r="AT166" s="172" t="s">
        <v>137</v>
      </c>
      <c r="AU166" s="172" t="s">
        <v>81</v>
      </c>
      <c r="AV166" s="11" t="s">
        <v>81</v>
      </c>
      <c r="AW166" s="11" t="s">
        <v>6</v>
      </c>
      <c r="AX166" s="11" t="s">
        <v>11</v>
      </c>
      <c r="AY166" s="172" t="s">
        <v>126</v>
      </c>
    </row>
    <row r="167" spans="2:65" s="1" customFormat="1" ht="22.5" customHeight="1">
      <c r="B167" s="149"/>
      <c r="C167" s="150" t="s">
        <v>291</v>
      </c>
      <c r="D167" s="150" t="s">
        <v>128</v>
      </c>
      <c r="E167" s="151" t="s">
        <v>324</v>
      </c>
      <c r="F167" s="152" t="s">
        <v>325</v>
      </c>
      <c r="G167" s="153" t="s">
        <v>196</v>
      </c>
      <c r="H167" s="154">
        <v>74.208</v>
      </c>
      <c r="I167" s="281"/>
      <c r="J167" s="155">
        <f>ROUND(I167*H167,0)</f>
        <v>0</v>
      </c>
      <c r="K167" s="152" t="s">
        <v>132</v>
      </c>
      <c r="L167" s="37"/>
      <c r="M167" s="156" t="s">
        <v>5</v>
      </c>
      <c r="N167" s="157" t="s">
        <v>43</v>
      </c>
      <c r="O167" s="158">
        <v>0.159</v>
      </c>
      <c r="P167" s="158">
        <f>O167*H167</f>
        <v>11.799072</v>
      </c>
      <c r="Q167" s="158">
        <v>0</v>
      </c>
      <c r="R167" s="158">
        <f>Q167*H167</f>
        <v>0</v>
      </c>
      <c r="S167" s="158">
        <v>0</v>
      </c>
      <c r="T167" s="159">
        <f>S167*H167</f>
        <v>0</v>
      </c>
      <c r="AR167" s="23" t="s">
        <v>133</v>
      </c>
      <c r="AT167" s="23" t="s">
        <v>128</v>
      </c>
      <c r="AU167" s="23" t="s">
        <v>81</v>
      </c>
      <c r="AY167" s="23" t="s">
        <v>126</v>
      </c>
      <c r="BE167" s="160">
        <f>IF(N167="základní",J167,0)</f>
        <v>0</v>
      </c>
      <c r="BF167" s="160">
        <f>IF(N167="snížená",J167,0)</f>
        <v>0</v>
      </c>
      <c r="BG167" s="160">
        <f>IF(N167="zákl. přenesená",J167,0)</f>
        <v>0</v>
      </c>
      <c r="BH167" s="160">
        <f>IF(N167="sníž. přenesená",J167,0)</f>
        <v>0</v>
      </c>
      <c r="BI167" s="160">
        <f>IF(N167="nulová",J167,0)</f>
        <v>0</v>
      </c>
      <c r="BJ167" s="23" t="s">
        <v>11</v>
      </c>
      <c r="BK167" s="160">
        <f>ROUND(I167*H167,0)</f>
        <v>0</v>
      </c>
      <c r="BL167" s="23" t="s">
        <v>133</v>
      </c>
      <c r="BM167" s="23" t="s">
        <v>422</v>
      </c>
    </row>
    <row r="168" spans="2:47" s="1" customFormat="1" ht="40.5">
      <c r="B168" s="37"/>
      <c r="D168" s="165" t="s">
        <v>135</v>
      </c>
      <c r="F168" s="173" t="s">
        <v>327</v>
      </c>
      <c r="L168" s="37"/>
      <c r="M168" s="163"/>
      <c r="N168" s="38"/>
      <c r="O168" s="38"/>
      <c r="P168" s="38"/>
      <c r="Q168" s="38"/>
      <c r="R168" s="38"/>
      <c r="S168" s="38"/>
      <c r="T168" s="66"/>
      <c r="AT168" s="23" t="s">
        <v>135</v>
      </c>
      <c r="AU168" s="23" t="s">
        <v>81</v>
      </c>
    </row>
    <row r="169" spans="2:65" s="1" customFormat="1" ht="22.5" customHeight="1">
      <c r="B169" s="149"/>
      <c r="C169" s="150" t="s">
        <v>295</v>
      </c>
      <c r="D169" s="150" t="s">
        <v>128</v>
      </c>
      <c r="E169" s="151" t="s">
        <v>329</v>
      </c>
      <c r="F169" s="152" t="s">
        <v>330</v>
      </c>
      <c r="G169" s="153" t="s">
        <v>196</v>
      </c>
      <c r="H169" s="154">
        <v>62.203</v>
      </c>
      <c r="I169" s="281"/>
      <c r="J169" s="155">
        <f>ROUND(I169*H169,0)</f>
        <v>0</v>
      </c>
      <c r="K169" s="152" t="s">
        <v>132</v>
      </c>
      <c r="L169" s="37"/>
      <c r="M169" s="156" t="s">
        <v>5</v>
      </c>
      <c r="N169" s="157" t="s">
        <v>43</v>
      </c>
      <c r="O169" s="158">
        <v>0</v>
      </c>
      <c r="P169" s="158">
        <f>O169*H169</f>
        <v>0</v>
      </c>
      <c r="Q169" s="158">
        <v>0</v>
      </c>
      <c r="R169" s="158">
        <f>Q169*H169</f>
        <v>0</v>
      </c>
      <c r="S169" s="158">
        <v>0</v>
      </c>
      <c r="T169" s="159">
        <f>S169*H169</f>
        <v>0</v>
      </c>
      <c r="AR169" s="23" t="s">
        <v>133</v>
      </c>
      <c r="AT169" s="23" t="s">
        <v>128</v>
      </c>
      <c r="AU169" s="23" t="s">
        <v>81</v>
      </c>
      <c r="AY169" s="23" t="s">
        <v>126</v>
      </c>
      <c r="BE169" s="160">
        <f>IF(N169="základní",J169,0)</f>
        <v>0</v>
      </c>
      <c r="BF169" s="160">
        <f>IF(N169="snížená",J169,0)</f>
        <v>0</v>
      </c>
      <c r="BG169" s="160">
        <f>IF(N169="zákl. přenesená",J169,0)</f>
        <v>0</v>
      </c>
      <c r="BH169" s="160">
        <f>IF(N169="sníž. přenesená",J169,0)</f>
        <v>0</v>
      </c>
      <c r="BI169" s="160">
        <f>IF(N169="nulová",J169,0)</f>
        <v>0</v>
      </c>
      <c r="BJ169" s="23" t="s">
        <v>11</v>
      </c>
      <c r="BK169" s="160">
        <f>ROUND(I169*H169,0)</f>
        <v>0</v>
      </c>
      <c r="BL169" s="23" t="s">
        <v>133</v>
      </c>
      <c r="BM169" s="23" t="s">
        <v>423</v>
      </c>
    </row>
    <row r="170" spans="2:47" s="1" customFormat="1" ht="67.5">
      <c r="B170" s="37"/>
      <c r="D170" s="161" t="s">
        <v>135</v>
      </c>
      <c r="F170" s="162" t="s">
        <v>332</v>
      </c>
      <c r="L170" s="37"/>
      <c r="M170" s="163"/>
      <c r="N170" s="38"/>
      <c r="O170" s="38"/>
      <c r="P170" s="38"/>
      <c r="Q170" s="38"/>
      <c r="R170" s="38"/>
      <c r="S170" s="38"/>
      <c r="T170" s="66"/>
      <c r="AT170" s="23" t="s">
        <v>135</v>
      </c>
      <c r="AU170" s="23" t="s">
        <v>81</v>
      </c>
    </row>
    <row r="171" spans="2:51" s="11" customFormat="1" ht="13.5">
      <c r="B171" s="164"/>
      <c r="D171" s="165" t="s">
        <v>137</v>
      </c>
      <c r="E171" s="166" t="s">
        <v>5</v>
      </c>
      <c r="F171" s="167" t="s">
        <v>424</v>
      </c>
      <c r="H171" s="168">
        <v>62.203</v>
      </c>
      <c r="L171" s="164"/>
      <c r="M171" s="169"/>
      <c r="N171" s="170"/>
      <c r="O171" s="170"/>
      <c r="P171" s="170"/>
      <c r="Q171" s="170"/>
      <c r="R171" s="170"/>
      <c r="S171" s="170"/>
      <c r="T171" s="171"/>
      <c r="AT171" s="172" t="s">
        <v>137</v>
      </c>
      <c r="AU171" s="172" t="s">
        <v>81</v>
      </c>
      <c r="AV171" s="11" t="s">
        <v>81</v>
      </c>
      <c r="AW171" s="11" t="s">
        <v>34</v>
      </c>
      <c r="AX171" s="11" t="s">
        <v>11</v>
      </c>
      <c r="AY171" s="172" t="s">
        <v>126</v>
      </c>
    </row>
    <row r="172" spans="2:65" s="1" customFormat="1" ht="22.5" customHeight="1">
      <c r="B172" s="149"/>
      <c r="C172" s="150" t="s">
        <v>301</v>
      </c>
      <c r="D172" s="150" t="s">
        <v>128</v>
      </c>
      <c r="E172" s="151" t="s">
        <v>335</v>
      </c>
      <c r="F172" s="152" t="s">
        <v>336</v>
      </c>
      <c r="G172" s="153" t="s">
        <v>196</v>
      </c>
      <c r="H172" s="154">
        <v>12.005</v>
      </c>
      <c r="I172" s="281"/>
      <c r="J172" s="155">
        <f>ROUND(I172*H172,0)</f>
        <v>0</v>
      </c>
      <c r="K172" s="152" t="s">
        <v>132</v>
      </c>
      <c r="L172" s="37"/>
      <c r="M172" s="156" t="s">
        <v>5</v>
      </c>
      <c r="N172" s="157" t="s">
        <v>43</v>
      </c>
      <c r="O172" s="158">
        <v>0</v>
      </c>
      <c r="P172" s="158">
        <f>O172*H172</f>
        <v>0</v>
      </c>
      <c r="Q172" s="158">
        <v>0</v>
      </c>
      <c r="R172" s="158">
        <f>Q172*H172</f>
        <v>0</v>
      </c>
      <c r="S172" s="158">
        <v>0</v>
      </c>
      <c r="T172" s="159">
        <f>S172*H172</f>
        <v>0</v>
      </c>
      <c r="AR172" s="23" t="s">
        <v>133</v>
      </c>
      <c r="AT172" s="23" t="s">
        <v>128</v>
      </c>
      <c r="AU172" s="23" t="s">
        <v>81</v>
      </c>
      <c r="AY172" s="23" t="s">
        <v>126</v>
      </c>
      <c r="BE172" s="160">
        <f>IF(N172="základní",J172,0)</f>
        <v>0</v>
      </c>
      <c r="BF172" s="160">
        <f>IF(N172="snížená",J172,0)</f>
        <v>0</v>
      </c>
      <c r="BG172" s="160">
        <f>IF(N172="zákl. přenesená",J172,0)</f>
        <v>0</v>
      </c>
      <c r="BH172" s="160">
        <f>IF(N172="sníž. přenesená",J172,0)</f>
        <v>0</v>
      </c>
      <c r="BI172" s="160">
        <f>IF(N172="nulová",J172,0)</f>
        <v>0</v>
      </c>
      <c r="BJ172" s="23" t="s">
        <v>11</v>
      </c>
      <c r="BK172" s="160">
        <f>ROUND(I172*H172,0)</f>
        <v>0</v>
      </c>
      <c r="BL172" s="23" t="s">
        <v>133</v>
      </c>
      <c r="BM172" s="23" t="s">
        <v>425</v>
      </c>
    </row>
    <row r="173" spans="2:47" s="1" customFormat="1" ht="67.5">
      <c r="B173" s="37"/>
      <c r="D173" s="161" t="s">
        <v>135</v>
      </c>
      <c r="F173" s="162" t="s">
        <v>332</v>
      </c>
      <c r="L173" s="37"/>
      <c r="M173" s="163"/>
      <c r="N173" s="38"/>
      <c r="O173" s="38"/>
      <c r="P173" s="38"/>
      <c r="Q173" s="38"/>
      <c r="R173" s="38"/>
      <c r="S173" s="38"/>
      <c r="T173" s="66"/>
      <c r="AT173" s="23" t="s">
        <v>135</v>
      </c>
      <c r="AU173" s="23" t="s">
        <v>81</v>
      </c>
    </row>
    <row r="174" spans="2:63" s="10" customFormat="1" ht="29.85" customHeight="1">
      <c r="B174" s="136"/>
      <c r="D174" s="146" t="s">
        <v>71</v>
      </c>
      <c r="E174" s="147" t="s">
        <v>338</v>
      </c>
      <c r="F174" s="147" t="s">
        <v>339</v>
      </c>
      <c r="J174" s="148">
        <f>BK174</f>
        <v>0</v>
      </c>
      <c r="L174" s="136"/>
      <c r="M174" s="140"/>
      <c r="N174" s="141"/>
      <c r="O174" s="141"/>
      <c r="P174" s="142">
        <f>P175</f>
        <v>22.083125000000003</v>
      </c>
      <c r="Q174" s="141"/>
      <c r="R174" s="142">
        <f>R175</f>
        <v>0</v>
      </c>
      <c r="S174" s="141"/>
      <c r="T174" s="143">
        <f>T175</f>
        <v>0</v>
      </c>
      <c r="AR174" s="137" t="s">
        <v>11</v>
      </c>
      <c r="AT174" s="144" t="s">
        <v>71</v>
      </c>
      <c r="AU174" s="144" t="s">
        <v>11</v>
      </c>
      <c r="AY174" s="137" t="s">
        <v>126</v>
      </c>
      <c r="BK174" s="145">
        <f>BK175</f>
        <v>0</v>
      </c>
    </row>
    <row r="175" spans="2:65" s="1" customFormat="1" ht="31.5" customHeight="1">
      <c r="B175" s="149"/>
      <c r="C175" s="150" t="s">
        <v>305</v>
      </c>
      <c r="D175" s="150" t="s">
        <v>128</v>
      </c>
      <c r="E175" s="151" t="s">
        <v>341</v>
      </c>
      <c r="F175" s="152" t="s">
        <v>342</v>
      </c>
      <c r="G175" s="153" t="s">
        <v>196</v>
      </c>
      <c r="H175" s="154">
        <v>55.625</v>
      </c>
      <c r="I175" s="281"/>
      <c r="J175" s="155">
        <f>ROUND(I175*H175,0)</f>
        <v>0</v>
      </c>
      <c r="K175" s="152" t="s">
        <v>132</v>
      </c>
      <c r="L175" s="37"/>
      <c r="M175" s="156" t="s">
        <v>5</v>
      </c>
      <c r="N175" s="157" t="s">
        <v>43</v>
      </c>
      <c r="O175" s="158">
        <v>0.397</v>
      </c>
      <c r="P175" s="158">
        <f>O175*H175</f>
        <v>22.083125000000003</v>
      </c>
      <c r="Q175" s="158">
        <v>0</v>
      </c>
      <c r="R175" s="158">
        <f>Q175*H175</f>
        <v>0</v>
      </c>
      <c r="S175" s="158">
        <v>0</v>
      </c>
      <c r="T175" s="159">
        <f>S175*H175</f>
        <v>0</v>
      </c>
      <c r="AR175" s="23" t="s">
        <v>133</v>
      </c>
      <c r="AT175" s="23" t="s">
        <v>128</v>
      </c>
      <c r="AU175" s="23" t="s">
        <v>81</v>
      </c>
      <c r="AY175" s="23" t="s">
        <v>126</v>
      </c>
      <c r="BE175" s="160">
        <f>IF(N175="základní",J175,0)</f>
        <v>0</v>
      </c>
      <c r="BF175" s="160">
        <f>IF(N175="snížená",J175,0)</f>
        <v>0</v>
      </c>
      <c r="BG175" s="160">
        <f>IF(N175="zákl. přenesená",J175,0)</f>
        <v>0</v>
      </c>
      <c r="BH175" s="160">
        <f>IF(N175="sníž. přenesená",J175,0)</f>
        <v>0</v>
      </c>
      <c r="BI175" s="160">
        <f>IF(N175="nulová",J175,0)</f>
        <v>0</v>
      </c>
      <c r="BJ175" s="23" t="s">
        <v>11</v>
      </c>
      <c r="BK175" s="160">
        <f>ROUND(I175*H175,0)</f>
        <v>0</v>
      </c>
      <c r="BL175" s="23" t="s">
        <v>133</v>
      </c>
      <c r="BM175" s="23" t="s">
        <v>426</v>
      </c>
    </row>
    <row r="176" spans="2:63" s="10" customFormat="1" ht="37.35" customHeight="1">
      <c r="B176" s="136"/>
      <c r="D176" s="137" t="s">
        <v>71</v>
      </c>
      <c r="E176" s="138" t="s">
        <v>344</v>
      </c>
      <c r="F176" s="138" t="s">
        <v>345</v>
      </c>
      <c r="J176" s="139">
        <f>BK176</f>
        <v>0</v>
      </c>
      <c r="L176" s="136"/>
      <c r="M176" s="140"/>
      <c r="N176" s="141"/>
      <c r="O176" s="141"/>
      <c r="P176" s="142">
        <f>P177+P179+P181+P183</f>
        <v>0</v>
      </c>
      <c r="Q176" s="141"/>
      <c r="R176" s="142">
        <f>R177+R179+R181+R183</f>
        <v>0</v>
      </c>
      <c r="S176" s="141"/>
      <c r="T176" s="143">
        <f>T177+T179+T181+T183</f>
        <v>0</v>
      </c>
      <c r="AR176" s="137" t="s">
        <v>154</v>
      </c>
      <c r="AT176" s="144" t="s">
        <v>71</v>
      </c>
      <c r="AU176" s="144" t="s">
        <v>72</v>
      </c>
      <c r="AY176" s="137" t="s">
        <v>126</v>
      </c>
      <c r="BK176" s="145">
        <f>BK177+BK179+BK181+BK183</f>
        <v>0</v>
      </c>
    </row>
    <row r="177" spans="2:63" s="10" customFormat="1" ht="19.9" customHeight="1">
      <c r="B177" s="136"/>
      <c r="D177" s="146" t="s">
        <v>71</v>
      </c>
      <c r="E177" s="147" t="s">
        <v>346</v>
      </c>
      <c r="F177" s="147" t="s">
        <v>347</v>
      </c>
      <c r="J177" s="148">
        <f>BK177</f>
        <v>0</v>
      </c>
      <c r="L177" s="136"/>
      <c r="M177" s="140"/>
      <c r="N177" s="141"/>
      <c r="O177" s="141"/>
      <c r="P177" s="142">
        <f>P178</f>
        <v>0</v>
      </c>
      <c r="Q177" s="141"/>
      <c r="R177" s="142">
        <f>R178</f>
        <v>0</v>
      </c>
      <c r="S177" s="141"/>
      <c r="T177" s="143">
        <f>T178</f>
        <v>0</v>
      </c>
      <c r="AR177" s="137" t="s">
        <v>154</v>
      </c>
      <c r="AT177" s="144" t="s">
        <v>71</v>
      </c>
      <c r="AU177" s="144" t="s">
        <v>11</v>
      </c>
      <c r="AY177" s="137" t="s">
        <v>126</v>
      </c>
      <c r="BK177" s="145">
        <f>BK178</f>
        <v>0</v>
      </c>
    </row>
    <row r="178" spans="2:65" s="1" customFormat="1" ht="31.5" customHeight="1">
      <c r="B178" s="149"/>
      <c r="C178" s="150" t="s">
        <v>313</v>
      </c>
      <c r="D178" s="150" t="s">
        <v>128</v>
      </c>
      <c r="E178" s="151" t="s">
        <v>349</v>
      </c>
      <c r="F178" s="152" t="s">
        <v>350</v>
      </c>
      <c r="G178" s="153" t="s">
        <v>351</v>
      </c>
      <c r="H178" s="154">
        <v>1</v>
      </c>
      <c r="I178" s="281"/>
      <c r="J178" s="155">
        <f>ROUND(I178*H178,0)</f>
        <v>0</v>
      </c>
      <c r="K178" s="152" t="s">
        <v>132</v>
      </c>
      <c r="L178" s="37"/>
      <c r="M178" s="156" t="s">
        <v>5</v>
      </c>
      <c r="N178" s="157" t="s">
        <v>43</v>
      </c>
      <c r="O178" s="158">
        <v>0</v>
      </c>
      <c r="P178" s="158">
        <f>O178*H178</f>
        <v>0</v>
      </c>
      <c r="Q178" s="158">
        <v>0</v>
      </c>
      <c r="R178" s="158">
        <f>Q178*H178</f>
        <v>0</v>
      </c>
      <c r="S178" s="158">
        <v>0</v>
      </c>
      <c r="T178" s="159">
        <f>S178*H178</f>
        <v>0</v>
      </c>
      <c r="AR178" s="23" t="s">
        <v>352</v>
      </c>
      <c r="AT178" s="23" t="s">
        <v>128</v>
      </c>
      <c r="AU178" s="23" t="s">
        <v>81</v>
      </c>
      <c r="AY178" s="23" t="s">
        <v>126</v>
      </c>
      <c r="BE178" s="160">
        <f>IF(N178="základní",J178,0)</f>
        <v>0</v>
      </c>
      <c r="BF178" s="160">
        <f>IF(N178="snížená",J178,0)</f>
        <v>0</v>
      </c>
      <c r="BG178" s="160">
        <f>IF(N178="zákl. přenesená",J178,0)</f>
        <v>0</v>
      </c>
      <c r="BH178" s="160">
        <f>IF(N178="sníž. přenesená",J178,0)</f>
        <v>0</v>
      </c>
      <c r="BI178" s="160">
        <f>IF(N178="nulová",J178,0)</f>
        <v>0</v>
      </c>
      <c r="BJ178" s="23" t="s">
        <v>11</v>
      </c>
      <c r="BK178" s="160">
        <f>ROUND(I178*H178,0)</f>
        <v>0</v>
      </c>
      <c r="BL178" s="23" t="s">
        <v>352</v>
      </c>
      <c r="BM178" s="23" t="s">
        <v>427</v>
      </c>
    </row>
    <row r="179" spans="2:63" s="10" customFormat="1" ht="29.85" customHeight="1">
      <c r="B179" s="136"/>
      <c r="D179" s="146" t="s">
        <v>71</v>
      </c>
      <c r="E179" s="147" t="s">
        <v>354</v>
      </c>
      <c r="F179" s="147" t="s">
        <v>355</v>
      </c>
      <c r="J179" s="148">
        <f>BK179</f>
        <v>0</v>
      </c>
      <c r="L179" s="136"/>
      <c r="M179" s="140"/>
      <c r="N179" s="141"/>
      <c r="O179" s="141"/>
      <c r="P179" s="142">
        <f>P180</f>
        <v>0</v>
      </c>
      <c r="Q179" s="141"/>
      <c r="R179" s="142">
        <f>R180</f>
        <v>0</v>
      </c>
      <c r="S179" s="141"/>
      <c r="T179" s="143">
        <f>T180</f>
        <v>0</v>
      </c>
      <c r="AR179" s="137" t="s">
        <v>154</v>
      </c>
      <c r="AT179" s="144" t="s">
        <v>71</v>
      </c>
      <c r="AU179" s="144" t="s">
        <v>11</v>
      </c>
      <c r="AY179" s="137" t="s">
        <v>126</v>
      </c>
      <c r="BK179" s="145">
        <f>BK180</f>
        <v>0</v>
      </c>
    </row>
    <row r="180" spans="2:65" s="1" customFormat="1" ht="31.5" customHeight="1">
      <c r="B180" s="149"/>
      <c r="C180" s="150" t="s">
        <v>318</v>
      </c>
      <c r="D180" s="150" t="s">
        <v>128</v>
      </c>
      <c r="E180" s="151" t="s">
        <v>357</v>
      </c>
      <c r="F180" s="152" t="s">
        <v>358</v>
      </c>
      <c r="G180" s="153" t="s">
        <v>351</v>
      </c>
      <c r="H180" s="154">
        <v>1</v>
      </c>
      <c r="I180" s="281"/>
      <c r="J180" s="155">
        <f>ROUND(I180*H180,0)</f>
        <v>0</v>
      </c>
      <c r="K180" s="152" t="s">
        <v>132</v>
      </c>
      <c r="L180" s="37"/>
      <c r="M180" s="156" t="s">
        <v>5</v>
      </c>
      <c r="N180" s="157" t="s">
        <v>43</v>
      </c>
      <c r="O180" s="158">
        <v>0</v>
      </c>
      <c r="P180" s="158">
        <f>O180*H180</f>
        <v>0</v>
      </c>
      <c r="Q180" s="158">
        <v>0</v>
      </c>
      <c r="R180" s="158">
        <f>Q180*H180</f>
        <v>0</v>
      </c>
      <c r="S180" s="158">
        <v>0</v>
      </c>
      <c r="T180" s="159">
        <f>S180*H180</f>
        <v>0</v>
      </c>
      <c r="AR180" s="23" t="s">
        <v>352</v>
      </c>
      <c r="AT180" s="23" t="s">
        <v>128</v>
      </c>
      <c r="AU180" s="23" t="s">
        <v>81</v>
      </c>
      <c r="AY180" s="23" t="s">
        <v>126</v>
      </c>
      <c r="BE180" s="160">
        <f>IF(N180="základní",J180,0)</f>
        <v>0</v>
      </c>
      <c r="BF180" s="160">
        <f>IF(N180="snížená",J180,0)</f>
        <v>0</v>
      </c>
      <c r="BG180" s="160">
        <f>IF(N180="zákl. přenesená",J180,0)</f>
        <v>0</v>
      </c>
      <c r="BH180" s="160">
        <f>IF(N180="sníž. přenesená",J180,0)</f>
        <v>0</v>
      </c>
      <c r="BI180" s="160">
        <f>IF(N180="nulová",J180,0)</f>
        <v>0</v>
      </c>
      <c r="BJ180" s="23" t="s">
        <v>11</v>
      </c>
      <c r="BK180" s="160">
        <f>ROUND(I180*H180,0)</f>
        <v>0</v>
      </c>
      <c r="BL180" s="23" t="s">
        <v>352</v>
      </c>
      <c r="BM180" s="23" t="s">
        <v>428</v>
      </c>
    </row>
    <row r="181" spans="2:63" s="10" customFormat="1" ht="29.85" customHeight="1">
      <c r="B181" s="136"/>
      <c r="D181" s="146" t="s">
        <v>71</v>
      </c>
      <c r="E181" s="147" t="s">
        <v>360</v>
      </c>
      <c r="F181" s="147" t="s">
        <v>361</v>
      </c>
      <c r="J181" s="148">
        <f>BK181</f>
        <v>0</v>
      </c>
      <c r="L181" s="136"/>
      <c r="M181" s="140"/>
      <c r="N181" s="141"/>
      <c r="O181" s="141"/>
      <c r="P181" s="142">
        <f>P182</f>
        <v>0</v>
      </c>
      <c r="Q181" s="141"/>
      <c r="R181" s="142">
        <f>R182</f>
        <v>0</v>
      </c>
      <c r="S181" s="141"/>
      <c r="T181" s="143">
        <f>T182</f>
        <v>0</v>
      </c>
      <c r="AR181" s="137" t="s">
        <v>154</v>
      </c>
      <c r="AT181" s="144" t="s">
        <v>71</v>
      </c>
      <c r="AU181" s="144" t="s">
        <v>11</v>
      </c>
      <c r="AY181" s="137" t="s">
        <v>126</v>
      </c>
      <c r="BK181" s="145">
        <f>BK182</f>
        <v>0</v>
      </c>
    </row>
    <row r="182" spans="2:65" s="1" customFormat="1" ht="31.5" customHeight="1">
      <c r="B182" s="149"/>
      <c r="C182" s="150" t="s">
        <v>323</v>
      </c>
      <c r="D182" s="150" t="s">
        <v>128</v>
      </c>
      <c r="E182" s="151" t="s">
        <v>363</v>
      </c>
      <c r="F182" s="152" t="s">
        <v>429</v>
      </c>
      <c r="G182" s="153" t="s">
        <v>351</v>
      </c>
      <c r="H182" s="154">
        <v>1</v>
      </c>
      <c r="I182" s="281"/>
      <c r="J182" s="155">
        <f>ROUND(I182*H182,0)</f>
        <v>0</v>
      </c>
      <c r="K182" s="152" t="s">
        <v>132</v>
      </c>
      <c r="L182" s="37"/>
      <c r="M182" s="156" t="s">
        <v>5</v>
      </c>
      <c r="N182" s="157" t="s">
        <v>43</v>
      </c>
      <c r="O182" s="158">
        <v>0</v>
      </c>
      <c r="P182" s="158">
        <f>O182*H182</f>
        <v>0</v>
      </c>
      <c r="Q182" s="158">
        <v>0</v>
      </c>
      <c r="R182" s="158">
        <f>Q182*H182</f>
        <v>0</v>
      </c>
      <c r="S182" s="158">
        <v>0</v>
      </c>
      <c r="T182" s="159">
        <f>S182*H182</f>
        <v>0</v>
      </c>
      <c r="AR182" s="23" t="s">
        <v>352</v>
      </c>
      <c r="AT182" s="23" t="s">
        <v>128</v>
      </c>
      <c r="AU182" s="23" t="s">
        <v>81</v>
      </c>
      <c r="AY182" s="23" t="s">
        <v>126</v>
      </c>
      <c r="BE182" s="160">
        <f>IF(N182="základní",J182,0)</f>
        <v>0</v>
      </c>
      <c r="BF182" s="160">
        <f>IF(N182="snížená",J182,0)</f>
        <v>0</v>
      </c>
      <c r="BG182" s="160">
        <f>IF(N182="zákl. přenesená",J182,0)</f>
        <v>0</v>
      </c>
      <c r="BH182" s="160">
        <f>IF(N182="sníž. přenesená",J182,0)</f>
        <v>0</v>
      </c>
      <c r="BI182" s="160">
        <f>IF(N182="nulová",J182,0)</f>
        <v>0</v>
      </c>
      <c r="BJ182" s="23" t="s">
        <v>11</v>
      </c>
      <c r="BK182" s="160">
        <f>ROUND(I182*H182,0)</f>
        <v>0</v>
      </c>
      <c r="BL182" s="23" t="s">
        <v>352</v>
      </c>
      <c r="BM182" s="23" t="s">
        <v>430</v>
      </c>
    </row>
    <row r="183" spans="2:63" s="10" customFormat="1" ht="29.85" customHeight="1">
      <c r="B183" s="136"/>
      <c r="D183" s="146" t="s">
        <v>71</v>
      </c>
      <c r="E183" s="147" t="s">
        <v>366</v>
      </c>
      <c r="F183" s="147" t="s">
        <v>367</v>
      </c>
      <c r="J183" s="148">
        <f>BK183</f>
        <v>0</v>
      </c>
      <c r="L183" s="136"/>
      <c r="M183" s="140"/>
      <c r="N183" s="141"/>
      <c r="O183" s="141"/>
      <c r="P183" s="142">
        <f>P184</f>
        <v>0</v>
      </c>
      <c r="Q183" s="141"/>
      <c r="R183" s="142">
        <f>R184</f>
        <v>0</v>
      </c>
      <c r="S183" s="141"/>
      <c r="T183" s="143">
        <f>T184</f>
        <v>0</v>
      </c>
      <c r="AR183" s="137" t="s">
        <v>154</v>
      </c>
      <c r="AT183" s="144" t="s">
        <v>71</v>
      </c>
      <c r="AU183" s="144" t="s">
        <v>11</v>
      </c>
      <c r="AY183" s="137" t="s">
        <v>126</v>
      </c>
      <c r="BK183" s="145">
        <f>BK184</f>
        <v>0</v>
      </c>
    </row>
    <row r="184" spans="2:65" s="1" customFormat="1" ht="31.5" customHeight="1">
      <c r="B184" s="149"/>
      <c r="C184" s="150" t="s">
        <v>328</v>
      </c>
      <c r="D184" s="150" t="s">
        <v>128</v>
      </c>
      <c r="E184" s="151" t="s">
        <v>369</v>
      </c>
      <c r="F184" s="152" t="s">
        <v>370</v>
      </c>
      <c r="G184" s="153" t="s">
        <v>351</v>
      </c>
      <c r="H184" s="154">
        <v>1</v>
      </c>
      <c r="I184" s="281"/>
      <c r="J184" s="155">
        <f>ROUND(I184*H184,0)</f>
        <v>0</v>
      </c>
      <c r="K184" s="152" t="s">
        <v>132</v>
      </c>
      <c r="L184" s="37"/>
      <c r="M184" s="156" t="s">
        <v>5</v>
      </c>
      <c r="N184" s="200" t="s">
        <v>43</v>
      </c>
      <c r="O184" s="201">
        <v>0</v>
      </c>
      <c r="P184" s="201">
        <f>O184*H184</f>
        <v>0</v>
      </c>
      <c r="Q184" s="201">
        <v>0</v>
      </c>
      <c r="R184" s="201">
        <f>Q184*H184</f>
        <v>0</v>
      </c>
      <c r="S184" s="201">
        <v>0</v>
      </c>
      <c r="T184" s="202">
        <f>S184*H184</f>
        <v>0</v>
      </c>
      <c r="AR184" s="23" t="s">
        <v>352</v>
      </c>
      <c r="AT184" s="23" t="s">
        <v>128</v>
      </c>
      <c r="AU184" s="23" t="s">
        <v>81</v>
      </c>
      <c r="AY184" s="23" t="s">
        <v>126</v>
      </c>
      <c r="BE184" s="160">
        <f>IF(N184="základní",J184,0)</f>
        <v>0</v>
      </c>
      <c r="BF184" s="160">
        <f>IF(N184="snížená",J184,0)</f>
        <v>0</v>
      </c>
      <c r="BG184" s="160">
        <f>IF(N184="zákl. přenesená",J184,0)</f>
        <v>0</v>
      </c>
      <c r="BH184" s="160">
        <f>IF(N184="sníž. přenesená",J184,0)</f>
        <v>0</v>
      </c>
      <c r="BI184" s="160">
        <f>IF(N184="nulová",J184,0)</f>
        <v>0</v>
      </c>
      <c r="BJ184" s="23" t="s">
        <v>11</v>
      </c>
      <c r="BK184" s="160">
        <f>ROUND(I184*H184,0)</f>
        <v>0</v>
      </c>
      <c r="BL184" s="23" t="s">
        <v>352</v>
      </c>
      <c r="BM184" s="23" t="s">
        <v>431</v>
      </c>
    </row>
    <row r="185" spans="2:12" s="1" customFormat="1" ht="6.95" customHeight="1">
      <c r="B185" s="52"/>
      <c r="C185" s="53"/>
      <c r="D185" s="53"/>
      <c r="E185" s="53"/>
      <c r="F185" s="53"/>
      <c r="G185" s="53"/>
      <c r="H185" s="53"/>
      <c r="I185" s="53"/>
      <c r="J185" s="53"/>
      <c r="K185" s="53"/>
      <c r="L185" s="37"/>
    </row>
  </sheetData>
  <autoFilter ref="C86:K184"/>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zakázky'!C2" display="Rekapitulace zakázk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1"/>
  <sheetViews>
    <sheetView showGridLines="0" workbookViewId="0" topLeftCell="A1"/>
  </sheetViews>
  <sheetFormatPr defaultColWidth="9.33203125" defaultRowHeight="13.5"/>
  <cols>
    <col min="1" max="1" width="8.33203125" style="203" customWidth="1"/>
    <col min="2" max="2" width="1.66796875" style="203" customWidth="1"/>
    <col min="3" max="4" width="5" style="203" customWidth="1"/>
    <col min="5" max="5" width="11.66015625" style="203" customWidth="1"/>
    <col min="6" max="6" width="9.16015625" style="203" customWidth="1"/>
    <col min="7" max="7" width="5" style="203" customWidth="1"/>
    <col min="8" max="8" width="77.83203125" style="203" customWidth="1"/>
    <col min="9" max="10" width="20" style="203" customWidth="1"/>
    <col min="11" max="11" width="1.66796875" style="203" customWidth="1"/>
  </cols>
  <sheetData>
    <row r="1" ht="37.5" customHeight="1"/>
    <row r="2" spans="2:11" ht="7.5" customHeight="1">
      <c r="B2" s="204"/>
      <c r="C2" s="205"/>
      <c r="D2" s="205"/>
      <c r="E2" s="205"/>
      <c r="F2" s="205"/>
      <c r="G2" s="205"/>
      <c r="H2" s="205"/>
      <c r="I2" s="205"/>
      <c r="J2" s="205"/>
      <c r="K2" s="206"/>
    </row>
    <row r="3" spans="2:11" s="14" customFormat="1" ht="45" customHeight="1">
      <c r="B3" s="207"/>
      <c r="C3" s="327" t="s">
        <v>432</v>
      </c>
      <c r="D3" s="327"/>
      <c r="E3" s="327"/>
      <c r="F3" s="327"/>
      <c r="G3" s="327"/>
      <c r="H3" s="327"/>
      <c r="I3" s="327"/>
      <c r="J3" s="327"/>
      <c r="K3" s="208"/>
    </row>
    <row r="4" spans="2:11" ht="25.5" customHeight="1">
      <c r="B4" s="209"/>
      <c r="C4" s="328" t="s">
        <v>433</v>
      </c>
      <c r="D4" s="328"/>
      <c r="E4" s="328"/>
      <c r="F4" s="328"/>
      <c r="G4" s="328"/>
      <c r="H4" s="328"/>
      <c r="I4" s="328"/>
      <c r="J4" s="328"/>
      <c r="K4" s="210"/>
    </row>
    <row r="5" spans="2:11" ht="5.25" customHeight="1">
      <c r="B5" s="209"/>
      <c r="C5" s="211"/>
      <c r="D5" s="211"/>
      <c r="E5" s="211"/>
      <c r="F5" s="211"/>
      <c r="G5" s="211"/>
      <c r="H5" s="211"/>
      <c r="I5" s="211"/>
      <c r="J5" s="211"/>
      <c r="K5" s="210"/>
    </row>
    <row r="6" spans="2:11" ht="15" customHeight="1">
      <c r="B6" s="209"/>
      <c r="C6" s="326" t="s">
        <v>434</v>
      </c>
      <c r="D6" s="326"/>
      <c r="E6" s="326"/>
      <c r="F6" s="326"/>
      <c r="G6" s="326"/>
      <c r="H6" s="326"/>
      <c r="I6" s="326"/>
      <c r="J6" s="326"/>
      <c r="K6" s="210"/>
    </row>
    <row r="7" spans="2:11" ht="15" customHeight="1">
      <c r="B7" s="213"/>
      <c r="C7" s="326" t="s">
        <v>435</v>
      </c>
      <c r="D7" s="326"/>
      <c r="E7" s="326"/>
      <c r="F7" s="326"/>
      <c r="G7" s="326"/>
      <c r="H7" s="326"/>
      <c r="I7" s="326"/>
      <c r="J7" s="326"/>
      <c r="K7" s="210"/>
    </row>
    <row r="8" spans="2:11" ht="12.75" customHeight="1">
      <c r="B8" s="213"/>
      <c r="C8" s="212"/>
      <c r="D8" s="212"/>
      <c r="E8" s="212"/>
      <c r="F8" s="212"/>
      <c r="G8" s="212"/>
      <c r="H8" s="212"/>
      <c r="I8" s="212"/>
      <c r="J8" s="212"/>
      <c r="K8" s="210"/>
    </row>
    <row r="9" spans="2:11" ht="15" customHeight="1">
      <c r="B9" s="213"/>
      <c r="C9" s="326" t="s">
        <v>436</v>
      </c>
      <c r="D9" s="326"/>
      <c r="E9" s="326"/>
      <c r="F9" s="326"/>
      <c r="G9" s="326"/>
      <c r="H9" s="326"/>
      <c r="I9" s="326"/>
      <c r="J9" s="326"/>
      <c r="K9" s="210"/>
    </row>
    <row r="10" spans="2:11" ht="15" customHeight="1">
      <c r="B10" s="213"/>
      <c r="C10" s="212"/>
      <c r="D10" s="326" t="s">
        <v>437</v>
      </c>
      <c r="E10" s="326"/>
      <c r="F10" s="326"/>
      <c r="G10" s="326"/>
      <c r="H10" s="326"/>
      <c r="I10" s="326"/>
      <c r="J10" s="326"/>
      <c r="K10" s="210"/>
    </row>
    <row r="11" spans="2:11" ht="15" customHeight="1">
      <c r="B11" s="213"/>
      <c r="C11" s="214"/>
      <c r="D11" s="326" t="s">
        <v>438</v>
      </c>
      <c r="E11" s="326"/>
      <c r="F11" s="326"/>
      <c r="G11" s="326"/>
      <c r="H11" s="326"/>
      <c r="I11" s="326"/>
      <c r="J11" s="326"/>
      <c r="K11" s="210"/>
    </row>
    <row r="12" spans="2:11" ht="12.75" customHeight="1">
      <c r="B12" s="213"/>
      <c r="C12" s="214"/>
      <c r="D12" s="214"/>
      <c r="E12" s="214"/>
      <c r="F12" s="214"/>
      <c r="G12" s="214"/>
      <c r="H12" s="214"/>
      <c r="I12" s="214"/>
      <c r="J12" s="214"/>
      <c r="K12" s="210"/>
    </row>
    <row r="13" spans="2:11" ht="15" customHeight="1">
      <c r="B13" s="213"/>
      <c r="C13" s="214"/>
      <c r="D13" s="326" t="s">
        <v>439</v>
      </c>
      <c r="E13" s="326"/>
      <c r="F13" s="326"/>
      <c r="G13" s="326"/>
      <c r="H13" s="326"/>
      <c r="I13" s="326"/>
      <c r="J13" s="326"/>
      <c r="K13" s="210"/>
    </row>
    <row r="14" spans="2:11" ht="15" customHeight="1">
      <c r="B14" s="213"/>
      <c r="C14" s="214"/>
      <c r="D14" s="326" t="s">
        <v>440</v>
      </c>
      <c r="E14" s="326"/>
      <c r="F14" s="326"/>
      <c r="G14" s="326"/>
      <c r="H14" s="326"/>
      <c r="I14" s="326"/>
      <c r="J14" s="326"/>
      <c r="K14" s="210"/>
    </row>
    <row r="15" spans="2:11" ht="15" customHeight="1">
      <c r="B15" s="213"/>
      <c r="C15" s="214"/>
      <c r="D15" s="326" t="s">
        <v>441</v>
      </c>
      <c r="E15" s="326"/>
      <c r="F15" s="326"/>
      <c r="G15" s="326"/>
      <c r="H15" s="326"/>
      <c r="I15" s="326"/>
      <c r="J15" s="326"/>
      <c r="K15" s="210"/>
    </row>
    <row r="16" spans="2:11" ht="15" customHeight="1">
      <c r="B16" s="213"/>
      <c r="C16" s="214"/>
      <c r="D16" s="214"/>
      <c r="E16" s="215" t="s">
        <v>79</v>
      </c>
      <c r="F16" s="326" t="s">
        <v>442</v>
      </c>
      <c r="G16" s="326"/>
      <c r="H16" s="326"/>
      <c r="I16" s="326"/>
      <c r="J16" s="326"/>
      <c r="K16" s="210"/>
    </row>
    <row r="17" spans="2:11" ht="15" customHeight="1">
      <c r="B17" s="213"/>
      <c r="C17" s="214"/>
      <c r="D17" s="214"/>
      <c r="E17" s="215" t="s">
        <v>443</v>
      </c>
      <c r="F17" s="326" t="s">
        <v>444</v>
      </c>
      <c r="G17" s="326"/>
      <c r="H17" s="326"/>
      <c r="I17" s="326"/>
      <c r="J17" s="326"/>
      <c r="K17" s="210"/>
    </row>
    <row r="18" spans="2:11" ht="15" customHeight="1">
      <c r="B18" s="213"/>
      <c r="C18" s="214"/>
      <c r="D18" s="214"/>
      <c r="E18" s="215" t="s">
        <v>445</v>
      </c>
      <c r="F18" s="326" t="s">
        <v>446</v>
      </c>
      <c r="G18" s="326"/>
      <c r="H18" s="326"/>
      <c r="I18" s="326"/>
      <c r="J18" s="326"/>
      <c r="K18" s="210"/>
    </row>
    <row r="19" spans="2:11" ht="15" customHeight="1">
      <c r="B19" s="213"/>
      <c r="C19" s="214"/>
      <c r="D19" s="214"/>
      <c r="E19" s="215" t="s">
        <v>447</v>
      </c>
      <c r="F19" s="326" t="s">
        <v>448</v>
      </c>
      <c r="G19" s="326"/>
      <c r="H19" s="326"/>
      <c r="I19" s="326"/>
      <c r="J19" s="326"/>
      <c r="K19" s="210"/>
    </row>
    <row r="20" spans="2:11" ht="15" customHeight="1">
      <c r="B20" s="213"/>
      <c r="C20" s="214"/>
      <c r="D20" s="214"/>
      <c r="E20" s="215" t="s">
        <v>449</v>
      </c>
      <c r="F20" s="326" t="s">
        <v>450</v>
      </c>
      <c r="G20" s="326"/>
      <c r="H20" s="326"/>
      <c r="I20" s="326"/>
      <c r="J20" s="326"/>
      <c r="K20" s="210"/>
    </row>
    <row r="21" spans="2:11" ht="15" customHeight="1">
      <c r="B21" s="213"/>
      <c r="C21" s="214"/>
      <c r="D21" s="214"/>
      <c r="E21" s="215" t="s">
        <v>451</v>
      </c>
      <c r="F21" s="326" t="s">
        <v>452</v>
      </c>
      <c r="G21" s="326"/>
      <c r="H21" s="326"/>
      <c r="I21" s="326"/>
      <c r="J21" s="326"/>
      <c r="K21" s="210"/>
    </row>
    <row r="22" spans="2:11" ht="12.75" customHeight="1">
      <c r="B22" s="213"/>
      <c r="C22" s="214"/>
      <c r="D22" s="214"/>
      <c r="E22" s="214"/>
      <c r="F22" s="214"/>
      <c r="G22" s="214"/>
      <c r="H22" s="214"/>
      <c r="I22" s="214"/>
      <c r="J22" s="214"/>
      <c r="K22" s="210"/>
    </row>
    <row r="23" spans="2:11" ht="15" customHeight="1">
      <c r="B23" s="213"/>
      <c r="C23" s="326" t="s">
        <v>453</v>
      </c>
      <c r="D23" s="326"/>
      <c r="E23" s="326"/>
      <c r="F23" s="326"/>
      <c r="G23" s="326"/>
      <c r="H23" s="326"/>
      <c r="I23" s="326"/>
      <c r="J23" s="326"/>
      <c r="K23" s="210"/>
    </row>
    <row r="24" spans="2:11" ht="15" customHeight="1">
      <c r="B24" s="213"/>
      <c r="C24" s="326" t="s">
        <v>454</v>
      </c>
      <c r="D24" s="326"/>
      <c r="E24" s="326"/>
      <c r="F24" s="326"/>
      <c r="G24" s="326"/>
      <c r="H24" s="326"/>
      <c r="I24" s="326"/>
      <c r="J24" s="326"/>
      <c r="K24" s="210"/>
    </row>
    <row r="25" spans="2:11" ht="15" customHeight="1">
      <c r="B25" s="213"/>
      <c r="C25" s="212"/>
      <c r="D25" s="326" t="s">
        <v>455</v>
      </c>
      <c r="E25" s="326"/>
      <c r="F25" s="326"/>
      <c r="G25" s="326"/>
      <c r="H25" s="326"/>
      <c r="I25" s="326"/>
      <c r="J25" s="326"/>
      <c r="K25" s="210"/>
    </row>
    <row r="26" spans="2:11" ht="15" customHeight="1">
      <c r="B26" s="213"/>
      <c r="C26" s="214"/>
      <c r="D26" s="326" t="s">
        <v>456</v>
      </c>
      <c r="E26" s="326"/>
      <c r="F26" s="326"/>
      <c r="G26" s="326"/>
      <c r="H26" s="326"/>
      <c r="I26" s="326"/>
      <c r="J26" s="326"/>
      <c r="K26" s="210"/>
    </row>
    <row r="27" spans="2:11" ht="12.75" customHeight="1">
      <c r="B27" s="213"/>
      <c r="C27" s="214"/>
      <c r="D27" s="214"/>
      <c r="E27" s="214"/>
      <c r="F27" s="214"/>
      <c r="G27" s="214"/>
      <c r="H27" s="214"/>
      <c r="I27" s="214"/>
      <c r="J27" s="214"/>
      <c r="K27" s="210"/>
    </row>
    <row r="28" spans="2:11" ht="15" customHeight="1">
      <c r="B28" s="213"/>
      <c r="C28" s="214"/>
      <c r="D28" s="326" t="s">
        <v>457</v>
      </c>
      <c r="E28" s="326"/>
      <c r="F28" s="326"/>
      <c r="G28" s="326"/>
      <c r="H28" s="326"/>
      <c r="I28" s="326"/>
      <c r="J28" s="326"/>
      <c r="K28" s="210"/>
    </row>
    <row r="29" spans="2:11" ht="15" customHeight="1">
      <c r="B29" s="213"/>
      <c r="C29" s="214"/>
      <c r="D29" s="326" t="s">
        <v>458</v>
      </c>
      <c r="E29" s="326"/>
      <c r="F29" s="326"/>
      <c r="G29" s="326"/>
      <c r="H29" s="326"/>
      <c r="I29" s="326"/>
      <c r="J29" s="326"/>
      <c r="K29" s="210"/>
    </row>
    <row r="30" spans="2:11" ht="12.75" customHeight="1">
      <c r="B30" s="213"/>
      <c r="C30" s="214"/>
      <c r="D30" s="214"/>
      <c r="E30" s="214"/>
      <c r="F30" s="214"/>
      <c r="G30" s="214"/>
      <c r="H30" s="214"/>
      <c r="I30" s="214"/>
      <c r="J30" s="214"/>
      <c r="K30" s="210"/>
    </row>
    <row r="31" spans="2:11" ht="15" customHeight="1">
      <c r="B31" s="213"/>
      <c r="C31" s="214"/>
      <c r="D31" s="326" t="s">
        <v>459</v>
      </c>
      <c r="E31" s="326"/>
      <c r="F31" s="326"/>
      <c r="G31" s="326"/>
      <c r="H31" s="326"/>
      <c r="I31" s="326"/>
      <c r="J31" s="326"/>
      <c r="K31" s="210"/>
    </row>
    <row r="32" spans="2:11" ht="15" customHeight="1">
      <c r="B32" s="213"/>
      <c r="C32" s="214"/>
      <c r="D32" s="326" t="s">
        <v>460</v>
      </c>
      <c r="E32" s="326"/>
      <c r="F32" s="326"/>
      <c r="G32" s="326"/>
      <c r="H32" s="326"/>
      <c r="I32" s="326"/>
      <c r="J32" s="326"/>
      <c r="K32" s="210"/>
    </row>
    <row r="33" spans="2:11" ht="15" customHeight="1">
      <c r="B33" s="213"/>
      <c r="C33" s="214"/>
      <c r="D33" s="326" t="s">
        <v>461</v>
      </c>
      <c r="E33" s="326"/>
      <c r="F33" s="326"/>
      <c r="G33" s="326"/>
      <c r="H33" s="326"/>
      <c r="I33" s="326"/>
      <c r="J33" s="326"/>
      <c r="K33" s="210"/>
    </row>
    <row r="34" spans="2:11" ht="15" customHeight="1">
      <c r="B34" s="213"/>
      <c r="C34" s="214"/>
      <c r="D34" s="212"/>
      <c r="E34" s="216" t="s">
        <v>111</v>
      </c>
      <c r="F34" s="212"/>
      <c r="G34" s="326" t="s">
        <v>462</v>
      </c>
      <c r="H34" s="326"/>
      <c r="I34" s="326"/>
      <c r="J34" s="326"/>
      <c r="K34" s="210"/>
    </row>
    <row r="35" spans="2:11" ht="30.75" customHeight="1">
      <c r="B35" s="213"/>
      <c r="C35" s="214"/>
      <c r="D35" s="212"/>
      <c r="E35" s="216" t="s">
        <v>463</v>
      </c>
      <c r="F35" s="212"/>
      <c r="G35" s="326" t="s">
        <v>464</v>
      </c>
      <c r="H35" s="326"/>
      <c r="I35" s="326"/>
      <c r="J35" s="326"/>
      <c r="K35" s="210"/>
    </row>
    <row r="36" spans="2:11" ht="15" customHeight="1">
      <c r="B36" s="213"/>
      <c r="C36" s="214"/>
      <c r="D36" s="212"/>
      <c r="E36" s="216" t="s">
        <v>53</v>
      </c>
      <c r="F36" s="212"/>
      <c r="G36" s="326" t="s">
        <v>465</v>
      </c>
      <c r="H36" s="326"/>
      <c r="I36" s="326"/>
      <c r="J36" s="326"/>
      <c r="K36" s="210"/>
    </row>
    <row r="37" spans="2:11" ht="15" customHeight="1">
      <c r="B37" s="213"/>
      <c r="C37" s="214"/>
      <c r="D37" s="212"/>
      <c r="E37" s="216" t="s">
        <v>112</v>
      </c>
      <c r="F37" s="212"/>
      <c r="G37" s="326" t="s">
        <v>466</v>
      </c>
      <c r="H37" s="326"/>
      <c r="I37" s="326"/>
      <c r="J37" s="326"/>
      <c r="K37" s="210"/>
    </row>
    <row r="38" spans="2:11" ht="15" customHeight="1">
      <c r="B38" s="213"/>
      <c r="C38" s="214"/>
      <c r="D38" s="212"/>
      <c r="E38" s="216" t="s">
        <v>113</v>
      </c>
      <c r="F38" s="212"/>
      <c r="G38" s="326" t="s">
        <v>467</v>
      </c>
      <c r="H38" s="326"/>
      <c r="I38" s="326"/>
      <c r="J38" s="326"/>
      <c r="K38" s="210"/>
    </row>
    <row r="39" spans="2:11" ht="15" customHeight="1">
      <c r="B39" s="213"/>
      <c r="C39" s="214"/>
      <c r="D39" s="212"/>
      <c r="E39" s="216" t="s">
        <v>114</v>
      </c>
      <c r="F39" s="212"/>
      <c r="G39" s="326" t="s">
        <v>468</v>
      </c>
      <c r="H39" s="326"/>
      <c r="I39" s="326"/>
      <c r="J39" s="326"/>
      <c r="K39" s="210"/>
    </row>
    <row r="40" spans="2:11" ht="15" customHeight="1">
      <c r="B40" s="213"/>
      <c r="C40" s="214"/>
      <c r="D40" s="212"/>
      <c r="E40" s="216" t="s">
        <v>469</v>
      </c>
      <c r="F40" s="212"/>
      <c r="G40" s="326" t="s">
        <v>470</v>
      </c>
      <c r="H40" s="326"/>
      <c r="I40" s="326"/>
      <c r="J40" s="326"/>
      <c r="K40" s="210"/>
    </row>
    <row r="41" spans="2:11" ht="15" customHeight="1">
      <c r="B41" s="213"/>
      <c r="C41" s="214"/>
      <c r="D41" s="212"/>
      <c r="E41" s="216"/>
      <c r="F41" s="212"/>
      <c r="G41" s="326" t="s">
        <v>471</v>
      </c>
      <c r="H41" s="326"/>
      <c r="I41" s="326"/>
      <c r="J41" s="326"/>
      <c r="K41" s="210"/>
    </row>
    <row r="42" spans="2:11" ht="15" customHeight="1">
      <c r="B42" s="213"/>
      <c r="C42" s="214"/>
      <c r="D42" s="212"/>
      <c r="E42" s="216" t="s">
        <v>472</v>
      </c>
      <c r="F42" s="212"/>
      <c r="G42" s="326" t="s">
        <v>473</v>
      </c>
      <c r="H42" s="326"/>
      <c r="I42" s="326"/>
      <c r="J42" s="326"/>
      <c r="K42" s="210"/>
    </row>
    <row r="43" spans="2:11" ht="15" customHeight="1">
      <c r="B43" s="213"/>
      <c r="C43" s="214"/>
      <c r="D43" s="212"/>
      <c r="E43" s="216" t="s">
        <v>116</v>
      </c>
      <c r="F43" s="212"/>
      <c r="G43" s="326" t="s">
        <v>474</v>
      </c>
      <c r="H43" s="326"/>
      <c r="I43" s="326"/>
      <c r="J43" s="326"/>
      <c r="K43" s="210"/>
    </row>
    <row r="44" spans="2:11" ht="12.75" customHeight="1">
      <c r="B44" s="213"/>
      <c r="C44" s="214"/>
      <c r="D44" s="212"/>
      <c r="E44" s="212"/>
      <c r="F44" s="212"/>
      <c r="G44" s="212"/>
      <c r="H44" s="212"/>
      <c r="I44" s="212"/>
      <c r="J44" s="212"/>
      <c r="K44" s="210"/>
    </row>
    <row r="45" spans="2:11" ht="15" customHeight="1">
      <c r="B45" s="213"/>
      <c r="C45" s="214"/>
      <c r="D45" s="326" t="s">
        <v>475</v>
      </c>
      <c r="E45" s="326"/>
      <c r="F45" s="326"/>
      <c r="G45" s="326"/>
      <c r="H45" s="326"/>
      <c r="I45" s="326"/>
      <c r="J45" s="326"/>
      <c r="K45" s="210"/>
    </row>
    <row r="46" spans="2:11" ht="15" customHeight="1">
      <c r="B46" s="213"/>
      <c r="C46" s="214"/>
      <c r="D46" s="214"/>
      <c r="E46" s="326" t="s">
        <v>476</v>
      </c>
      <c r="F46" s="326"/>
      <c r="G46" s="326"/>
      <c r="H46" s="326"/>
      <c r="I46" s="326"/>
      <c r="J46" s="326"/>
      <c r="K46" s="210"/>
    </row>
    <row r="47" spans="2:11" ht="15" customHeight="1">
      <c r="B47" s="213"/>
      <c r="C47" s="214"/>
      <c r="D47" s="214"/>
      <c r="E47" s="326" t="s">
        <v>477</v>
      </c>
      <c r="F47" s="326"/>
      <c r="G47" s="326"/>
      <c r="H47" s="326"/>
      <c r="I47" s="326"/>
      <c r="J47" s="326"/>
      <c r="K47" s="210"/>
    </row>
    <row r="48" spans="2:11" ht="15" customHeight="1">
      <c r="B48" s="213"/>
      <c r="C48" s="214"/>
      <c r="D48" s="214"/>
      <c r="E48" s="326" t="s">
        <v>478</v>
      </c>
      <c r="F48" s="326"/>
      <c r="G48" s="326"/>
      <c r="H48" s="326"/>
      <c r="I48" s="326"/>
      <c r="J48" s="326"/>
      <c r="K48" s="210"/>
    </row>
    <row r="49" spans="2:11" ht="15" customHeight="1">
      <c r="B49" s="213"/>
      <c r="C49" s="214"/>
      <c r="D49" s="326" t="s">
        <v>479</v>
      </c>
      <c r="E49" s="326"/>
      <c r="F49" s="326"/>
      <c r="G49" s="326"/>
      <c r="H49" s="326"/>
      <c r="I49" s="326"/>
      <c r="J49" s="326"/>
      <c r="K49" s="210"/>
    </row>
    <row r="50" spans="2:11" ht="25.5" customHeight="1">
      <c r="B50" s="209"/>
      <c r="C50" s="328" t="s">
        <v>480</v>
      </c>
      <c r="D50" s="328"/>
      <c r="E50" s="328"/>
      <c r="F50" s="328"/>
      <c r="G50" s="328"/>
      <c r="H50" s="328"/>
      <c r="I50" s="328"/>
      <c r="J50" s="328"/>
      <c r="K50" s="210"/>
    </row>
    <row r="51" spans="2:11" ht="5.25" customHeight="1">
      <c r="B51" s="209"/>
      <c r="C51" s="211"/>
      <c r="D51" s="211"/>
      <c r="E51" s="211"/>
      <c r="F51" s="211"/>
      <c r="G51" s="211"/>
      <c r="H51" s="211"/>
      <c r="I51" s="211"/>
      <c r="J51" s="211"/>
      <c r="K51" s="210"/>
    </row>
    <row r="52" spans="2:11" ht="15" customHeight="1">
      <c r="B52" s="209"/>
      <c r="C52" s="326" t="s">
        <v>481</v>
      </c>
      <c r="D52" s="326"/>
      <c r="E52" s="326"/>
      <c r="F52" s="326"/>
      <c r="G52" s="326"/>
      <c r="H52" s="326"/>
      <c r="I52" s="326"/>
      <c r="J52" s="326"/>
      <c r="K52" s="210"/>
    </row>
    <row r="53" spans="2:11" ht="15" customHeight="1">
      <c r="B53" s="209"/>
      <c r="C53" s="326" t="s">
        <v>482</v>
      </c>
      <c r="D53" s="326"/>
      <c r="E53" s="326"/>
      <c r="F53" s="326"/>
      <c r="G53" s="326"/>
      <c r="H53" s="326"/>
      <c r="I53" s="326"/>
      <c r="J53" s="326"/>
      <c r="K53" s="210"/>
    </row>
    <row r="54" spans="2:11" ht="12.75" customHeight="1">
      <c r="B54" s="209"/>
      <c r="C54" s="212"/>
      <c r="D54" s="212"/>
      <c r="E54" s="212"/>
      <c r="F54" s="212"/>
      <c r="G54" s="212"/>
      <c r="H54" s="212"/>
      <c r="I54" s="212"/>
      <c r="J54" s="212"/>
      <c r="K54" s="210"/>
    </row>
    <row r="55" spans="2:11" ht="15" customHeight="1">
      <c r="B55" s="209"/>
      <c r="C55" s="326" t="s">
        <v>483</v>
      </c>
      <c r="D55" s="326"/>
      <c r="E55" s="326"/>
      <c r="F55" s="326"/>
      <c r="G55" s="326"/>
      <c r="H55" s="326"/>
      <c r="I55" s="326"/>
      <c r="J55" s="326"/>
      <c r="K55" s="210"/>
    </row>
    <row r="56" spans="2:11" ht="15" customHeight="1">
      <c r="B56" s="209"/>
      <c r="C56" s="214"/>
      <c r="D56" s="326" t="s">
        <v>484</v>
      </c>
      <c r="E56" s="326"/>
      <c r="F56" s="326"/>
      <c r="G56" s="326"/>
      <c r="H56" s="326"/>
      <c r="I56" s="326"/>
      <c r="J56" s="326"/>
      <c r="K56" s="210"/>
    </row>
    <row r="57" spans="2:11" ht="15" customHeight="1">
      <c r="B57" s="209"/>
      <c r="C57" s="214"/>
      <c r="D57" s="326" t="s">
        <v>485</v>
      </c>
      <c r="E57" s="326"/>
      <c r="F57" s="326"/>
      <c r="G57" s="326"/>
      <c r="H57" s="326"/>
      <c r="I57" s="326"/>
      <c r="J57" s="326"/>
      <c r="K57" s="210"/>
    </row>
    <row r="58" spans="2:11" ht="15" customHeight="1">
      <c r="B58" s="209"/>
      <c r="C58" s="214"/>
      <c r="D58" s="326" t="s">
        <v>486</v>
      </c>
      <c r="E58" s="326"/>
      <c r="F58" s="326"/>
      <c r="G58" s="326"/>
      <c r="H58" s="326"/>
      <c r="I58" s="326"/>
      <c r="J58" s="326"/>
      <c r="K58" s="210"/>
    </row>
    <row r="59" spans="2:11" ht="15" customHeight="1">
      <c r="B59" s="209"/>
      <c r="C59" s="214"/>
      <c r="D59" s="326" t="s">
        <v>487</v>
      </c>
      <c r="E59" s="326"/>
      <c r="F59" s="326"/>
      <c r="G59" s="326"/>
      <c r="H59" s="326"/>
      <c r="I59" s="326"/>
      <c r="J59" s="326"/>
      <c r="K59" s="210"/>
    </row>
    <row r="60" spans="2:11" ht="15" customHeight="1">
      <c r="B60" s="209"/>
      <c r="C60" s="214"/>
      <c r="D60" s="330" t="s">
        <v>488</v>
      </c>
      <c r="E60" s="330"/>
      <c r="F60" s="330"/>
      <c r="G60" s="330"/>
      <c r="H60" s="330"/>
      <c r="I60" s="330"/>
      <c r="J60" s="330"/>
      <c r="K60" s="210"/>
    </row>
    <row r="61" spans="2:11" ht="15" customHeight="1">
      <c r="B61" s="209"/>
      <c r="C61" s="214"/>
      <c r="D61" s="326" t="s">
        <v>489</v>
      </c>
      <c r="E61" s="326"/>
      <c r="F61" s="326"/>
      <c r="G61" s="326"/>
      <c r="H61" s="326"/>
      <c r="I61" s="326"/>
      <c r="J61" s="326"/>
      <c r="K61" s="210"/>
    </row>
    <row r="62" spans="2:11" ht="12.75" customHeight="1">
      <c r="B62" s="209"/>
      <c r="C62" s="214"/>
      <c r="D62" s="214"/>
      <c r="E62" s="217"/>
      <c r="F62" s="214"/>
      <c r="G62" s="214"/>
      <c r="H62" s="214"/>
      <c r="I62" s="214"/>
      <c r="J62" s="214"/>
      <c r="K62" s="210"/>
    </row>
    <row r="63" spans="2:11" ht="15" customHeight="1">
      <c r="B63" s="209"/>
      <c r="C63" s="214"/>
      <c r="D63" s="326" t="s">
        <v>490</v>
      </c>
      <c r="E63" s="326"/>
      <c r="F63" s="326"/>
      <c r="G63" s="326"/>
      <c r="H63" s="326"/>
      <c r="I63" s="326"/>
      <c r="J63" s="326"/>
      <c r="K63" s="210"/>
    </row>
    <row r="64" spans="2:11" ht="15" customHeight="1">
      <c r="B64" s="209"/>
      <c r="C64" s="214"/>
      <c r="D64" s="330" t="s">
        <v>491</v>
      </c>
      <c r="E64" s="330"/>
      <c r="F64" s="330"/>
      <c r="G64" s="330"/>
      <c r="H64" s="330"/>
      <c r="I64" s="330"/>
      <c r="J64" s="330"/>
      <c r="K64" s="210"/>
    </row>
    <row r="65" spans="2:11" ht="15" customHeight="1">
      <c r="B65" s="209"/>
      <c r="C65" s="214"/>
      <c r="D65" s="326" t="s">
        <v>492</v>
      </c>
      <c r="E65" s="326"/>
      <c r="F65" s="326"/>
      <c r="G65" s="326"/>
      <c r="H65" s="326"/>
      <c r="I65" s="326"/>
      <c r="J65" s="326"/>
      <c r="K65" s="210"/>
    </row>
    <row r="66" spans="2:11" ht="15" customHeight="1">
      <c r="B66" s="209"/>
      <c r="C66" s="214"/>
      <c r="D66" s="326" t="s">
        <v>493</v>
      </c>
      <c r="E66" s="326"/>
      <c r="F66" s="326"/>
      <c r="G66" s="326"/>
      <c r="H66" s="326"/>
      <c r="I66" s="326"/>
      <c r="J66" s="326"/>
      <c r="K66" s="210"/>
    </row>
    <row r="67" spans="2:11" ht="15" customHeight="1">
      <c r="B67" s="209"/>
      <c r="C67" s="214"/>
      <c r="D67" s="326" t="s">
        <v>494</v>
      </c>
      <c r="E67" s="326"/>
      <c r="F67" s="326"/>
      <c r="G67" s="326"/>
      <c r="H67" s="326"/>
      <c r="I67" s="326"/>
      <c r="J67" s="326"/>
      <c r="K67" s="210"/>
    </row>
    <row r="68" spans="2:11" ht="15" customHeight="1">
      <c r="B68" s="209"/>
      <c r="C68" s="214"/>
      <c r="D68" s="326" t="s">
        <v>495</v>
      </c>
      <c r="E68" s="326"/>
      <c r="F68" s="326"/>
      <c r="G68" s="326"/>
      <c r="H68" s="326"/>
      <c r="I68" s="326"/>
      <c r="J68" s="326"/>
      <c r="K68" s="210"/>
    </row>
    <row r="69" spans="2:11" ht="12.75" customHeight="1">
      <c r="B69" s="218"/>
      <c r="C69" s="219"/>
      <c r="D69" s="219"/>
      <c r="E69" s="219"/>
      <c r="F69" s="219"/>
      <c r="G69" s="219"/>
      <c r="H69" s="219"/>
      <c r="I69" s="219"/>
      <c r="J69" s="219"/>
      <c r="K69" s="220"/>
    </row>
    <row r="70" spans="2:11" ht="18.75" customHeight="1">
      <c r="B70" s="221"/>
      <c r="C70" s="221"/>
      <c r="D70" s="221"/>
      <c r="E70" s="221"/>
      <c r="F70" s="221"/>
      <c r="G70" s="221"/>
      <c r="H70" s="221"/>
      <c r="I70" s="221"/>
      <c r="J70" s="221"/>
      <c r="K70" s="222"/>
    </row>
    <row r="71" spans="2:11" ht="18.75" customHeight="1">
      <c r="B71" s="222"/>
      <c r="C71" s="222"/>
      <c r="D71" s="222"/>
      <c r="E71" s="222"/>
      <c r="F71" s="222"/>
      <c r="G71" s="222"/>
      <c r="H71" s="222"/>
      <c r="I71" s="222"/>
      <c r="J71" s="222"/>
      <c r="K71" s="222"/>
    </row>
    <row r="72" spans="2:11" ht="7.5" customHeight="1">
      <c r="B72" s="223"/>
      <c r="C72" s="224"/>
      <c r="D72" s="224"/>
      <c r="E72" s="224"/>
      <c r="F72" s="224"/>
      <c r="G72" s="224"/>
      <c r="H72" s="224"/>
      <c r="I72" s="224"/>
      <c r="J72" s="224"/>
      <c r="K72" s="225"/>
    </row>
    <row r="73" spans="2:11" ht="45" customHeight="1">
      <c r="B73" s="226"/>
      <c r="C73" s="329" t="s">
        <v>496</v>
      </c>
      <c r="D73" s="329"/>
      <c r="E73" s="329"/>
      <c r="F73" s="329"/>
      <c r="G73" s="329"/>
      <c r="H73" s="329"/>
      <c r="I73" s="329"/>
      <c r="J73" s="329"/>
      <c r="K73" s="227"/>
    </row>
    <row r="74" spans="2:11" ht="17.25" customHeight="1">
      <c r="B74" s="226"/>
      <c r="C74" s="228" t="s">
        <v>497</v>
      </c>
      <c r="D74" s="228"/>
      <c r="E74" s="228"/>
      <c r="F74" s="228" t="s">
        <v>498</v>
      </c>
      <c r="G74" s="229"/>
      <c r="H74" s="228" t="s">
        <v>112</v>
      </c>
      <c r="I74" s="228" t="s">
        <v>57</v>
      </c>
      <c r="J74" s="228" t="s">
        <v>499</v>
      </c>
      <c r="K74" s="227"/>
    </row>
    <row r="75" spans="2:11" ht="17.25" customHeight="1">
      <c r="B75" s="226"/>
      <c r="C75" s="230" t="s">
        <v>500</v>
      </c>
      <c r="D75" s="230"/>
      <c r="E75" s="230"/>
      <c r="F75" s="231" t="s">
        <v>501</v>
      </c>
      <c r="G75" s="232"/>
      <c r="H75" s="230"/>
      <c r="I75" s="230"/>
      <c r="J75" s="230" t="s">
        <v>502</v>
      </c>
      <c r="K75" s="227"/>
    </row>
    <row r="76" spans="2:11" ht="5.25" customHeight="1">
      <c r="B76" s="226"/>
      <c r="C76" s="233"/>
      <c r="D76" s="233"/>
      <c r="E76" s="233"/>
      <c r="F76" s="233"/>
      <c r="G76" s="234"/>
      <c r="H76" s="233"/>
      <c r="I76" s="233"/>
      <c r="J76" s="233"/>
      <c r="K76" s="227"/>
    </row>
    <row r="77" spans="2:11" ht="15" customHeight="1">
      <c r="B77" s="226"/>
      <c r="C77" s="216" t="s">
        <v>53</v>
      </c>
      <c r="D77" s="233"/>
      <c r="E77" s="233"/>
      <c r="F77" s="235" t="s">
        <v>503</v>
      </c>
      <c r="G77" s="234"/>
      <c r="H77" s="216" t="s">
        <v>504</v>
      </c>
      <c r="I77" s="216" t="s">
        <v>505</v>
      </c>
      <c r="J77" s="216">
        <v>20</v>
      </c>
      <c r="K77" s="227"/>
    </row>
    <row r="78" spans="2:11" ht="15" customHeight="1">
      <c r="B78" s="226"/>
      <c r="C78" s="216" t="s">
        <v>506</v>
      </c>
      <c r="D78" s="216"/>
      <c r="E78" s="216"/>
      <c r="F78" s="235" t="s">
        <v>503</v>
      </c>
      <c r="G78" s="234"/>
      <c r="H78" s="216" t="s">
        <v>507</v>
      </c>
      <c r="I78" s="216" t="s">
        <v>505</v>
      </c>
      <c r="J78" s="216">
        <v>120</v>
      </c>
      <c r="K78" s="227"/>
    </row>
    <row r="79" spans="2:11" ht="15" customHeight="1">
      <c r="B79" s="236"/>
      <c r="C79" s="216" t="s">
        <v>508</v>
      </c>
      <c r="D79" s="216"/>
      <c r="E79" s="216"/>
      <c r="F79" s="235" t="s">
        <v>509</v>
      </c>
      <c r="G79" s="234"/>
      <c r="H79" s="216" t="s">
        <v>510</v>
      </c>
      <c r="I79" s="216" t="s">
        <v>505</v>
      </c>
      <c r="J79" s="216">
        <v>50</v>
      </c>
      <c r="K79" s="227"/>
    </row>
    <row r="80" spans="2:11" ht="15" customHeight="1">
      <c r="B80" s="236"/>
      <c r="C80" s="216" t="s">
        <v>511</v>
      </c>
      <c r="D80" s="216"/>
      <c r="E80" s="216"/>
      <c r="F80" s="235" t="s">
        <v>503</v>
      </c>
      <c r="G80" s="234"/>
      <c r="H80" s="216" t="s">
        <v>512</v>
      </c>
      <c r="I80" s="216" t="s">
        <v>513</v>
      </c>
      <c r="J80" s="216"/>
      <c r="K80" s="227"/>
    </row>
    <row r="81" spans="2:11" ht="15" customHeight="1">
      <c r="B81" s="236"/>
      <c r="C81" s="237" t="s">
        <v>514</v>
      </c>
      <c r="D81" s="237"/>
      <c r="E81" s="237"/>
      <c r="F81" s="238" t="s">
        <v>509</v>
      </c>
      <c r="G81" s="237"/>
      <c r="H81" s="237" t="s">
        <v>515</v>
      </c>
      <c r="I81" s="237" t="s">
        <v>505</v>
      </c>
      <c r="J81" s="237">
        <v>15</v>
      </c>
      <c r="K81" s="227"/>
    </row>
    <row r="82" spans="2:11" ht="15" customHeight="1">
      <c r="B82" s="236"/>
      <c r="C82" s="237" t="s">
        <v>516</v>
      </c>
      <c r="D82" s="237"/>
      <c r="E82" s="237"/>
      <c r="F82" s="238" t="s">
        <v>509</v>
      </c>
      <c r="G82" s="237"/>
      <c r="H82" s="237" t="s">
        <v>517</v>
      </c>
      <c r="I82" s="237" t="s">
        <v>505</v>
      </c>
      <c r="J82" s="237">
        <v>15</v>
      </c>
      <c r="K82" s="227"/>
    </row>
    <row r="83" spans="2:11" ht="15" customHeight="1">
      <c r="B83" s="236"/>
      <c r="C83" s="237" t="s">
        <v>518</v>
      </c>
      <c r="D83" s="237"/>
      <c r="E83" s="237"/>
      <c r="F83" s="238" t="s">
        <v>509</v>
      </c>
      <c r="G83" s="237"/>
      <c r="H83" s="237" t="s">
        <v>519</v>
      </c>
      <c r="I83" s="237" t="s">
        <v>505</v>
      </c>
      <c r="J83" s="237">
        <v>20</v>
      </c>
      <c r="K83" s="227"/>
    </row>
    <row r="84" spans="2:11" ht="15" customHeight="1">
      <c r="B84" s="236"/>
      <c r="C84" s="237" t="s">
        <v>520</v>
      </c>
      <c r="D84" s="237"/>
      <c r="E84" s="237"/>
      <c r="F84" s="238" t="s">
        <v>509</v>
      </c>
      <c r="G84" s="237"/>
      <c r="H84" s="237" t="s">
        <v>521</v>
      </c>
      <c r="I84" s="237" t="s">
        <v>505</v>
      </c>
      <c r="J84" s="237">
        <v>20</v>
      </c>
      <c r="K84" s="227"/>
    </row>
    <row r="85" spans="2:11" ht="15" customHeight="1">
      <c r="B85" s="236"/>
      <c r="C85" s="216" t="s">
        <v>522</v>
      </c>
      <c r="D85" s="216"/>
      <c r="E85" s="216"/>
      <c r="F85" s="235" t="s">
        <v>509</v>
      </c>
      <c r="G85" s="234"/>
      <c r="H85" s="216" t="s">
        <v>523</v>
      </c>
      <c r="I85" s="216" t="s">
        <v>505</v>
      </c>
      <c r="J85" s="216">
        <v>50</v>
      </c>
      <c r="K85" s="227"/>
    </row>
    <row r="86" spans="2:11" ht="15" customHeight="1">
      <c r="B86" s="236"/>
      <c r="C86" s="216" t="s">
        <v>524</v>
      </c>
      <c r="D86" s="216"/>
      <c r="E86" s="216"/>
      <c r="F86" s="235" t="s">
        <v>509</v>
      </c>
      <c r="G86" s="234"/>
      <c r="H86" s="216" t="s">
        <v>525</v>
      </c>
      <c r="I86" s="216" t="s">
        <v>505</v>
      </c>
      <c r="J86" s="216">
        <v>20</v>
      </c>
      <c r="K86" s="227"/>
    </row>
    <row r="87" spans="2:11" ht="15" customHeight="1">
      <c r="B87" s="236"/>
      <c r="C87" s="216" t="s">
        <v>526</v>
      </c>
      <c r="D87" s="216"/>
      <c r="E87" s="216"/>
      <c r="F87" s="235" t="s">
        <v>509</v>
      </c>
      <c r="G87" s="234"/>
      <c r="H87" s="216" t="s">
        <v>527</v>
      </c>
      <c r="I87" s="216" t="s">
        <v>505</v>
      </c>
      <c r="J87" s="216">
        <v>20</v>
      </c>
      <c r="K87" s="227"/>
    </row>
    <row r="88" spans="2:11" ht="15" customHeight="1">
      <c r="B88" s="236"/>
      <c r="C88" s="216" t="s">
        <v>528</v>
      </c>
      <c r="D88" s="216"/>
      <c r="E88" s="216"/>
      <c r="F88" s="235" t="s">
        <v>509</v>
      </c>
      <c r="G88" s="234"/>
      <c r="H88" s="216" t="s">
        <v>529</v>
      </c>
      <c r="I88" s="216" t="s">
        <v>505</v>
      </c>
      <c r="J88" s="216">
        <v>50</v>
      </c>
      <c r="K88" s="227"/>
    </row>
    <row r="89" spans="2:11" ht="15" customHeight="1">
      <c r="B89" s="236"/>
      <c r="C89" s="216" t="s">
        <v>530</v>
      </c>
      <c r="D89" s="216"/>
      <c r="E89" s="216"/>
      <c r="F89" s="235" t="s">
        <v>509</v>
      </c>
      <c r="G89" s="234"/>
      <c r="H89" s="216" t="s">
        <v>530</v>
      </c>
      <c r="I89" s="216" t="s">
        <v>505</v>
      </c>
      <c r="J89" s="216">
        <v>50</v>
      </c>
      <c r="K89" s="227"/>
    </row>
    <row r="90" spans="2:11" ht="15" customHeight="1">
      <c r="B90" s="236"/>
      <c r="C90" s="216" t="s">
        <v>117</v>
      </c>
      <c r="D90" s="216"/>
      <c r="E90" s="216"/>
      <c r="F90" s="235" t="s">
        <v>509</v>
      </c>
      <c r="G90" s="234"/>
      <c r="H90" s="216" t="s">
        <v>531</v>
      </c>
      <c r="I90" s="216" t="s">
        <v>505</v>
      </c>
      <c r="J90" s="216">
        <v>255</v>
      </c>
      <c r="K90" s="227"/>
    </row>
    <row r="91" spans="2:11" ht="15" customHeight="1">
      <c r="B91" s="236"/>
      <c r="C91" s="216" t="s">
        <v>532</v>
      </c>
      <c r="D91" s="216"/>
      <c r="E91" s="216"/>
      <c r="F91" s="235" t="s">
        <v>503</v>
      </c>
      <c r="G91" s="234"/>
      <c r="H91" s="216" t="s">
        <v>533</v>
      </c>
      <c r="I91" s="216" t="s">
        <v>534</v>
      </c>
      <c r="J91" s="216"/>
      <c r="K91" s="227"/>
    </row>
    <row r="92" spans="2:11" ht="15" customHeight="1">
      <c r="B92" s="236"/>
      <c r="C92" s="216" t="s">
        <v>535</v>
      </c>
      <c r="D92" s="216"/>
      <c r="E92" s="216"/>
      <c r="F92" s="235" t="s">
        <v>503</v>
      </c>
      <c r="G92" s="234"/>
      <c r="H92" s="216" t="s">
        <v>536</v>
      </c>
      <c r="I92" s="216" t="s">
        <v>537</v>
      </c>
      <c r="J92" s="216"/>
      <c r="K92" s="227"/>
    </row>
    <row r="93" spans="2:11" ht="15" customHeight="1">
      <c r="B93" s="236"/>
      <c r="C93" s="216" t="s">
        <v>538</v>
      </c>
      <c r="D93" s="216"/>
      <c r="E93" s="216"/>
      <c r="F93" s="235" t="s">
        <v>503</v>
      </c>
      <c r="G93" s="234"/>
      <c r="H93" s="216" t="s">
        <v>538</v>
      </c>
      <c r="I93" s="216" t="s">
        <v>537</v>
      </c>
      <c r="J93" s="216"/>
      <c r="K93" s="227"/>
    </row>
    <row r="94" spans="2:11" ht="15" customHeight="1">
      <c r="B94" s="236"/>
      <c r="C94" s="216" t="s">
        <v>38</v>
      </c>
      <c r="D94" s="216"/>
      <c r="E94" s="216"/>
      <c r="F94" s="235" t="s">
        <v>503</v>
      </c>
      <c r="G94" s="234"/>
      <c r="H94" s="216" t="s">
        <v>539</v>
      </c>
      <c r="I94" s="216" t="s">
        <v>537</v>
      </c>
      <c r="J94" s="216"/>
      <c r="K94" s="227"/>
    </row>
    <row r="95" spans="2:11" ht="15" customHeight="1">
      <c r="B95" s="236"/>
      <c r="C95" s="216" t="s">
        <v>48</v>
      </c>
      <c r="D95" s="216"/>
      <c r="E95" s="216"/>
      <c r="F95" s="235" t="s">
        <v>503</v>
      </c>
      <c r="G95" s="234"/>
      <c r="H95" s="216" t="s">
        <v>540</v>
      </c>
      <c r="I95" s="216" t="s">
        <v>537</v>
      </c>
      <c r="J95" s="216"/>
      <c r="K95" s="227"/>
    </row>
    <row r="96" spans="2:11" ht="15" customHeight="1">
      <c r="B96" s="239"/>
      <c r="C96" s="240"/>
      <c r="D96" s="240"/>
      <c r="E96" s="240"/>
      <c r="F96" s="240"/>
      <c r="G96" s="240"/>
      <c r="H96" s="240"/>
      <c r="I96" s="240"/>
      <c r="J96" s="240"/>
      <c r="K96" s="241"/>
    </row>
    <row r="97" spans="2:11" ht="18.75" customHeight="1">
      <c r="B97" s="242"/>
      <c r="C97" s="243"/>
      <c r="D97" s="243"/>
      <c r="E97" s="243"/>
      <c r="F97" s="243"/>
      <c r="G97" s="243"/>
      <c r="H97" s="243"/>
      <c r="I97" s="243"/>
      <c r="J97" s="243"/>
      <c r="K97" s="242"/>
    </row>
    <row r="98" spans="2:11" ht="18.75" customHeight="1">
      <c r="B98" s="222"/>
      <c r="C98" s="222"/>
      <c r="D98" s="222"/>
      <c r="E98" s="222"/>
      <c r="F98" s="222"/>
      <c r="G98" s="222"/>
      <c r="H98" s="222"/>
      <c r="I98" s="222"/>
      <c r="J98" s="222"/>
      <c r="K98" s="222"/>
    </row>
    <row r="99" spans="2:11" ht="7.5" customHeight="1">
      <c r="B99" s="223"/>
      <c r="C99" s="224"/>
      <c r="D99" s="224"/>
      <c r="E99" s="224"/>
      <c r="F99" s="224"/>
      <c r="G99" s="224"/>
      <c r="H99" s="224"/>
      <c r="I99" s="224"/>
      <c r="J99" s="224"/>
      <c r="K99" s="225"/>
    </row>
    <row r="100" spans="2:11" ht="45" customHeight="1">
      <c r="B100" s="226"/>
      <c r="C100" s="329" t="s">
        <v>541</v>
      </c>
      <c r="D100" s="329"/>
      <c r="E100" s="329"/>
      <c r="F100" s="329"/>
      <c r="G100" s="329"/>
      <c r="H100" s="329"/>
      <c r="I100" s="329"/>
      <c r="J100" s="329"/>
      <c r="K100" s="227"/>
    </row>
    <row r="101" spans="2:11" ht="17.25" customHeight="1">
      <c r="B101" s="226"/>
      <c r="C101" s="228" t="s">
        <v>497</v>
      </c>
      <c r="D101" s="228"/>
      <c r="E101" s="228"/>
      <c r="F101" s="228" t="s">
        <v>498</v>
      </c>
      <c r="G101" s="229"/>
      <c r="H101" s="228" t="s">
        <v>112</v>
      </c>
      <c r="I101" s="228" t="s">
        <v>57</v>
      </c>
      <c r="J101" s="228" t="s">
        <v>499</v>
      </c>
      <c r="K101" s="227"/>
    </row>
    <row r="102" spans="2:11" ht="17.25" customHeight="1">
      <c r="B102" s="226"/>
      <c r="C102" s="230" t="s">
        <v>500</v>
      </c>
      <c r="D102" s="230"/>
      <c r="E102" s="230"/>
      <c r="F102" s="231" t="s">
        <v>501</v>
      </c>
      <c r="G102" s="232"/>
      <c r="H102" s="230"/>
      <c r="I102" s="230"/>
      <c r="J102" s="230" t="s">
        <v>502</v>
      </c>
      <c r="K102" s="227"/>
    </row>
    <row r="103" spans="2:11" ht="5.25" customHeight="1">
      <c r="B103" s="226"/>
      <c r="C103" s="228"/>
      <c r="D103" s="228"/>
      <c r="E103" s="228"/>
      <c r="F103" s="228"/>
      <c r="G103" s="244"/>
      <c r="H103" s="228"/>
      <c r="I103" s="228"/>
      <c r="J103" s="228"/>
      <c r="K103" s="227"/>
    </row>
    <row r="104" spans="2:11" ht="15" customHeight="1">
      <c r="B104" s="226"/>
      <c r="C104" s="216" t="s">
        <v>53</v>
      </c>
      <c r="D104" s="233"/>
      <c r="E104" s="233"/>
      <c r="F104" s="235" t="s">
        <v>503</v>
      </c>
      <c r="G104" s="244"/>
      <c r="H104" s="216" t="s">
        <v>542</v>
      </c>
      <c r="I104" s="216" t="s">
        <v>505</v>
      </c>
      <c r="J104" s="216">
        <v>20</v>
      </c>
      <c r="K104" s="227"/>
    </row>
    <row r="105" spans="2:11" ht="15" customHeight="1">
      <c r="B105" s="226"/>
      <c r="C105" s="216" t="s">
        <v>506</v>
      </c>
      <c r="D105" s="216"/>
      <c r="E105" s="216"/>
      <c r="F105" s="235" t="s">
        <v>503</v>
      </c>
      <c r="G105" s="216"/>
      <c r="H105" s="216" t="s">
        <v>542</v>
      </c>
      <c r="I105" s="216" t="s">
        <v>505</v>
      </c>
      <c r="J105" s="216">
        <v>120</v>
      </c>
      <c r="K105" s="227"/>
    </row>
    <row r="106" spans="2:11" ht="15" customHeight="1">
      <c r="B106" s="236"/>
      <c r="C106" s="216" t="s">
        <v>508</v>
      </c>
      <c r="D106" s="216"/>
      <c r="E106" s="216"/>
      <c r="F106" s="235" t="s">
        <v>509</v>
      </c>
      <c r="G106" s="216"/>
      <c r="H106" s="216" t="s">
        <v>542</v>
      </c>
      <c r="I106" s="216" t="s">
        <v>505</v>
      </c>
      <c r="J106" s="216">
        <v>50</v>
      </c>
      <c r="K106" s="227"/>
    </row>
    <row r="107" spans="2:11" ht="15" customHeight="1">
      <c r="B107" s="236"/>
      <c r="C107" s="216" t="s">
        <v>511</v>
      </c>
      <c r="D107" s="216"/>
      <c r="E107" s="216"/>
      <c r="F107" s="235" t="s">
        <v>503</v>
      </c>
      <c r="G107" s="216"/>
      <c r="H107" s="216" t="s">
        <v>542</v>
      </c>
      <c r="I107" s="216" t="s">
        <v>513</v>
      </c>
      <c r="J107" s="216"/>
      <c r="K107" s="227"/>
    </row>
    <row r="108" spans="2:11" ht="15" customHeight="1">
      <c r="B108" s="236"/>
      <c r="C108" s="216" t="s">
        <v>522</v>
      </c>
      <c r="D108" s="216"/>
      <c r="E108" s="216"/>
      <c r="F108" s="235" t="s">
        <v>509</v>
      </c>
      <c r="G108" s="216"/>
      <c r="H108" s="216" t="s">
        <v>542</v>
      </c>
      <c r="I108" s="216" t="s">
        <v>505</v>
      </c>
      <c r="J108" s="216">
        <v>50</v>
      </c>
      <c r="K108" s="227"/>
    </row>
    <row r="109" spans="2:11" ht="15" customHeight="1">
      <c r="B109" s="236"/>
      <c r="C109" s="216" t="s">
        <v>530</v>
      </c>
      <c r="D109" s="216"/>
      <c r="E109" s="216"/>
      <c r="F109" s="235" t="s">
        <v>509</v>
      </c>
      <c r="G109" s="216"/>
      <c r="H109" s="216" t="s">
        <v>542</v>
      </c>
      <c r="I109" s="216" t="s">
        <v>505</v>
      </c>
      <c r="J109" s="216">
        <v>50</v>
      </c>
      <c r="K109" s="227"/>
    </row>
    <row r="110" spans="2:11" ht="15" customHeight="1">
      <c r="B110" s="236"/>
      <c r="C110" s="216" t="s">
        <v>528</v>
      </c>
      <c r="D110" s="216"/>
      <c r="E110" s="216"/>
      <c r="F110" s="235" t="s">
        <v>509</v>
      </c>
      <c r="G110" s="216"/>
      <c r="H110" s="216" t="s">
        <v>542</v>
      </c>
      <c r="I110" s="216" t="s">
        <v>505</v>
      </c>
      <c r="J110" s="216">
        <v>50</v>
      </c>
      <c r="K110" s="227"/>
    </row>
    <row r="111" spans="2:11" ht="15" customHeight="1">
      <c r="B111" s="236"/>
      <c r="C111" s="216" t="s">
        <v>53</v>
      </c>
      <c r="D111" s="216"/>
      <c r="E111" s="216"/>
      <c r="F111" s="235" t="s">
        <v>503</v>
      </c>
      <c r="G111" s="216"/>
      <c r="H111" s="216" t="s">
        <v>543</v>
      </c>
      <c r="I111" s="216" t="s">
        <v>505</v>
      </c>
      <c r="J111" s="216">
        <v>20</v>
      </c>
      <c r="K111" s="227"/>
    </row>
    <row r="112" spans="2:11" ht="15" customHeight="1">
      <c r="B112" s="236"/>
      <c r="C112" s="216" t="s">
        <v>544</v>
      </c>
      <c r="D112" s="216"/>
      <c r="E112" s="216"/>
      <c r="F112" s="235" t="s">
        <v>503</v>
      </c>
      <c r="G112" s="216"/>
      <c r="H112" s="216" t="s">
        <v>545</v>
      </c>
      <c r="I112" s="216" t="s">
        <v>505</v>
      </c>
      <c r="J112" s="216">
        <v>120</v>
      </c>
      <c r="K112" s="227"/>
    </row>
    <row r="113" spans="2:11" ht="15" customHeight="1">
      <c r="B113" s="236"/>
      <c r="C113" s="216" t="s">
        <v>38</v>
      </c>
      <c r="D113" s="216"/>
      <c r="E113" s="216"/>
      <c r="F113" s="235" t="s">
        <v>503</v>
      </c>
      <c r="G113" s="216"/>
      <c r="H113" s="216" t="s">
        <v>546</v>
      </c>
      <c r="I113" s="216" t="s">
        <v>537</v>
      </c>
      <c r="J113" s="216"/>
      <c r="K113" s="227"/>
    </row>
    <row r="114" spans="2:11" ht="15" customHeight="1">
      <c r="B114" s="236"/>
      <c r="C114" s="216" t="s">
        <v>48</v>
      </c>
      <c r="D114" s="216"/>
      <c r="E114" s="216"/>
      <c r="F114" s="235" t="s">
        <v>503</v>
      </c>
      <c r="G114" s="216"/>
      <c r="H114" s="216" t="s">
        <v>547</v>
      </c>
      <c r="I114" s="216" t="s">
        <v>537</v>
      </c>
      <c r="J114" s="216"/>
      <c r="K114" s="227"/>
    </row>
    <row r="115" spans="2:11" ht="15" customHeight="1">
      <c r="B115" s="236"/>
      <c r="C115" s="216" t="s">
        <v>57</v>
      </c>
      <c r="D115" s="216"/>
      <c r="E115" s="216"/>
      <c r="F115" s="235" t="s">
        <v>503</v>
      </c>
      <c r="G115" s="216"/>
      <c r="H115" s="216" t="s">
        <v>548</v>
      </c>
      <c r="I115" s="216" t="s">
        <v>549</v>
      </c>
      <c r="J115" s="216"/>
      <c r="K115" s="227"/>
    </row>
    <row r="116" spans="2:11" ht="15" customHeight="1">
      <c r="B116" s="239"/>
      <c r="C116" s="245"/>
      <c r="D116" s="245"/>
      <c r="E116" s="245"/>
      <c r="F116" s="245"/>
      <c r="G116" s="245"/>
      <c r="H116" s="245"/>
      <c r="I116" s="245"/>
      <c r="J116" s="245"/>
      <c r="K116" s="241"/>
    </row>
    <row r="117" spans="2:11" ht="18.75" customHeight="1">
      <c r="B117" s="246"/>
      <c r="C117" s="212"/>
      <c r="D117" s="212"/>
      <c r="E117" s="212"/>
      <c r="F117" s="247"/>
      <c r="G117" s="212"/>
      <c r="H117" s="212"/>
      <c r="I117" s="212"/>
      <c r="J117" s="212"/>
      <c r="K117" s="246"/>
    </row>
    <row r="118" spans="2:11" ht="18.75" customHeight="1">
      <c r="B118" s="222"/>
      <c r="C118" s="222"/>
      <c r="D118" s="222"/>
      <c r="E118" s="222"/>
      <c r="F118" s="222"/>
      <c r="G118" s="222"/>
      <c r="H118" s="222"/>
      <c r="I118" s="222"/>
      <c r="J118" s="222"/>
      <c r="K118" s="222"/>
    </row>
    <row r="119" spans="2:11" ht="7.5" customHeight="1">
      <c r="B119" s="248"/>
      <c r="C119" s="249"/>
      <c r="D119" s="249"/>
      <c r="E119" s="249"/>
      <c r="F119" s="249"/>
      <c r="G119" s="249"/>
      <c r="H119" s="249"/>
      <c r="I119" s="249"/>
      <c r="J119" s="249"/>
      <c r="K119" s="250"/>
    </row>
    <row r="120" spans="2:11" ht="45" customHeight="1">
      <c r="B120" s="251"/>
      <c r="C120" s="327" t="s">
        <v>550</v>
      </c>
      <c r="D120" s="327"/>
      <c r="E120" s="327"/>
      <c r="F120" s="327"/>
      <c r="G120" s="327"/>
      <c r="H120" s="327"/>
      <c r="I120" s="327"/>
      <c r="J120" s="327"/>
      <c r="K120" s="252"/>
    </row>
    <row r="121" spans="2:11" ht="17.25" customHeight="1">
      <c r="B121" s="253"/>
      <c r="C121" s="228" t="s">
        <v>497</v>
      </c>
      <c r="D121" s="228"/>
      <c r="E121" s="228"/>
      <c r="F121" s="228" t="s">
        <v>498</v>
      </c>
      <c r="G121" s="229"/>
      <c r="H121" s="228" t="s">
        <v>112</v>
      </c>
      <c r="I121" s="228" t="s">
        <v>57</v>
      </c>
      <c r="J121" s="228" t="s">
        <v>499</v>
      </c>
      <c r="K121" s="254"/>
    </row>
    <row r="122" spans="2:11" ht="17.25" customHeight="1">
      <c r="B122" s="253"/>
      <c r="C122" s="230" t="s">
        <v>500</v>
      </c>
      <c r="D122" s="230"/>
      <c r="E122" s="230"/>
      <c r="F122" s="231" t="s">
        <v>501</v>
      </c>
      <c r="G122" s="232"/>
      <c r="H122" s="230"/>
      <c r="I122" s="230"/>
      <c r="J122" s="230" t="s">
        <v>502</v>
      </c>
      <c r="K122" s="254"/>
    </row>
    <row r="123" spans="2:11" ht="5.25" customHeight="1">
      <c r="B123" s="255"/>
      <c r="C123" s="233"/>
      <c r="D123" s="233"/>
      <c r="E123" s="233"/>
      <c r="F123" s="233"/>
      <c r="G123" s="216"/>
      <c r="H123" s="233"/>
      <c r="I123" s="233"/>
      <c r="J123" s="233"/>
      <c r="K123" s="256"/>
    </row>
    <row r="124" spans="2:11" ht="15" customHeight="1">
      <c r="B124" s="255"/>
      <c r="C124" s="216" t="s">
        <v>506</v>
      </c>
      <c r="D124" s="233"/>
      <c r="E124" s="233"/>
      <c r="F124" s="235" t="s">
        <v>503</v>
      </c>
      <c r="G124" s="216"/>
      <c r="H124" s="216" t="s">
        <v>542</v>
      </c>
      <c r="I124" s="216" t="s">
        <v>505</v>
      </c>
      <c r="J124" s="216">
        <v>120</v>
      </c>
      <c r="K124" s="257"/>
    </row>
    <row r="125" spans="2:11" ht="15" customHeight="1">
      <c r="B125" s="255"/>
      <c r="C125" s="216" t="s">
        <v>551</v>
      </c>
      <c r="D125" s="216"/>
      <c r="E125" s="216"/>
      <c r="F125" s="235" t="s">
        <v>503</v>
      </c>
      <c r="G125" s="216"/>
      <c r="H125" s="216" t="s">
        <v>552</v>
      </c>
      <c r="I125" s="216" t="s">
        <v>505</v>
      </c>
      <c r="J125" s="216" t="s">
        <v>553</v>
      </c>
      <c r="K125" s="257"/>
    </row>
    <row r="126" spans="2:11" ht="15" customHeight="1">
      <c r="B126" s="255"/>
      <c r="C126" s="216" t="s">
        <v>451</v>
      </c>
      <c r="D126" s="216"/>
      <c r="E126" s="216"/>
      <c r="F126" s="235" t="s">
        <v>503</v>
      </c>
      <c r="G126" s="216"/>
      <c r="H126" s="216" t="s">
        <v>554</v>
      </c>
      <c r="I126" s="216" t="s">
        <v>505</v>
      </c>
      <c r="J126" s="216" t="s">
        <v>553</v>
      </c>
      <c r="K126" s="257"/>
    </row>
    <row r="127" spans="2:11" ht="15" customHeight="1">
      <c r="B127" s="255"/>
      <c r="C127" s="216" t="s">
        <v>514</v>
      </c>
      <c r="D127" s="216"/>
      <c r="E127" s="216"/>
      <c r="F127" s="235" t="s">
        <v>509</v>
      </c>
      <c r="G127" s="216"/>
      <c r="H127" s="216" t="s">
        <v>515</v>
      </c>
      <c r="I127" s="216" t="s">
        <v>505</v>
      </c>
      <c r="J127" s="216">
        <v>15</v>
      </c>
      <c r="K127" s="257"/>
    </row>
    <row r="128" spans="2:11" ht="15" customHeight="1">
      <c r="B128" s="255"/>
      <c r="C128" s="237" t="s">
        <v>516</v>
      </c>
      <c r="D128" s="237"/>
      <c r="E128" s="237"/>
      <c r="F128" s="238" t="s">
        <v>509</v>
      </c>
      <c r="G128" s="237"/>
      <c r="H128" s="237" t="s">
        <v>517</v>
      </c>
      <c r="I128" s="237" t="s">
        <v>505</v>
      </c>
      <c r="J128" s="237">
        <v>15</v>
      </c>
      <c r="K128" s="257"/>
    </row>
    <row r="129" spans="2:11" ht="15" customHeight="1">
      <c r="B129" s="255"/>
      <c r="C129" s="237" t="s">
        <v>518</v>
      </c>
      <c r="D129" s="237"/>
      <c r="E129" s="237"/>
      <c r="F129" s="238" t="s">
        <v>509</v>
      </c>
      <c r="G129" s="237"/>
      <c r="H129" s="237" t="s">
        <v>519</v>
      </c>
      <c r="I129" s="237" t="s">
        <v>505</v>
      </c>
      <c r="J129" s="237">
        <v>20</v>
      </c>
      <c r="K129" s="257"/>
    </row>
    <row r="130" spans="2:11" ht="15" customHeight="1">
      <c r="B130" s="255"/>
      <c r="C130" s="237" t="s">
        <v>520</v>
      </c>
      <c r="D130" s="237"/>
      <c r="E130" s="237"/>
      <c r="F130" s="238" t="s">
        <v>509</v>
      </c>
      <c r="G130" s="237"/>
      <c r="H130" s="237" t="s">
        <v>521</v>
      </c>
      <c r="I130" s="237" t="s">
        <v>505</v>
      </c>
      <c r="J130" s="237">
        <v>20</v>
      </c>
      <c r="K130" s="257"/>
    </row>
    <row r="131" spans="2:11" ht="15" customHeight="1">
      <c r="B131" s="255"/>
      <c r="C131" s="216" t="s">
        <v>508</v>
      </c>
      <c r="D131" s="216"/>
      <c r="E131" s="216"/>
      <c r="F131" s="235" t="s">
        <v>509</v>
      </c>
      <c r="G131" s="216"/>
      <c r="H131" s="216" t="s">
        <v>542</v>
      </c>
      <c r="I131" s="216" t="s">
        <v>505</v>
      </c>
      <c r="J131" s="216">
        <v>50</v>
      </c>
      <c r="K131" s="257"/>
    </row>
    <row r="132" spans="2:11" ht="15" customHeight="1">
      <c r="B132" s="255"/>
      <c r="C132" s="216" t="s">
        <v>522</v>
      </c>
      <c r="D132" s="216"/>
      <c r="E132" s="216"/>
      <c r="F132" s="235" t="s">
        <v>509</v>
      </c>
      <c r="G132" s="216"/>
      <c r="H132" s="216" t="s">
        <v>542</v>
      </c>
      <c r="I132" s="216" t="s">
        <v>505</v>
      </c>
      <c r="J132" s="216">
        <v>50</v>
      </c>
      <c r="K132" s="257"/>
    </row>
    <row r="133" spans="2:11" ht="15" customHeight="1">
      <c r="B133" s="255"/>
      <c r="C133" s="216" t="s">
        <v>528</v>
      </c>
      <c r="D133" s="216"/>
      <c r="E133" s="216"/>
      <c r="F133" s="235" t="s">
        <v>509</v>
      </c>
      <c r="G133" s="216"/>
      <c r="H133" s="216" t="s">
        <v>542</v>
      </c>
      <c r="I133" s="216" t="s">
        <v>505</v>
      </c>
      <c r="J133" s="216">
        <v>50</v>
      </c>
      <c r="K133" s="257"/>
    </row>
    <row r="134" spans="2:11" ht="15" customHeight="1">
      <c r="B134" s="255"/>
      <c r="C134" s="216" t="s">
        <v>530</v>
      </c>
      <c r="D134" s="216"/>
      <c r="E134" s="216"/>
      <c r="F134" s="235" t="s">
        <v>509</v>
      </c>
      <c r="G134" s="216"/>
      <c r="H134" s="216" t="s">
        <v>542</v>
      </c>
      <c r="I134" s="216" t="s">
        <v>505</v>
      </c>
      <c r="J134" s="216">
        <v>50</v>
      </c>
      <c r="K134" s="257"/>
    </row>
    <row r="135" spans="2:11" ht="15" customHeight="1">
      <c r="B135" s="255"/>
      <c r="C135" s="216" t="s">
        <v>117</v>
      </c>
      <c r="D135" s="216"/>
      <c r="E135" s="216"/>
      <c r="F135" s="235" t="s">
        <v>509</v>
      </c>
      <c r="G135" s="216"/>
      <c r="H135" s="216" t="s">
        <v>555</v>
      </c>
      <c r="I135" s="216" t="s">
        <v>505</v>
      </c>
      <c r="J135" s="216">
        <v>255</v>
      </c>
      <c r="K135" s="257"/>
    </row>
    <row r="136" spans="2:11" ht="15" customHeight="1">
      <c r="B136" s="255"/>
      <c r="C136" s="216" t="s">
        <v>532</v>
      </c>
      <c r="D136" s="216"/>
      <c r="E136" s="216"/>
      <c r="F136" s="235" t="s">
        <v>503</v>
      </c>
      <c r="G136" s="216"/>
      <c r="H136" s="216" t="s">
        <v>556</v>
      </c>
      <c r="I136" s="216" t="s">
        <v>534</v>
      </c>
      <c r="J136" s="216"/>
      <c r="K136" s="257"/>
    </row>
    <row r="137" spans="2:11" ht="15" customHeight="1">
      <c r="B137" s="255"/>
      <c r="C137" s="216" t="s">
        <v>535</v>
      </c>
      <c r="D137" s="216"/>
      <c r="E137" s="216"/>
      <c r="F137" s="235" t="s">
        <v>503</v>
      </c>
      <c r="G137" s="216"/>
      <c r="H137" s="216" t="s">
        <v>557</v>
      </c>
      <c r="I137" s="216" t="s">
        <v>537</v>
      </c>
      <c r="J137" s="216"/>
      <c r="K137" s="257"/>
    </row>
    <row r="138" spans="2:11" ht="15" customHeight="1">
      <c r="B138" s="255"/>
      <c r="C138" s="216" t="s">
        <v>538</v>
      </c>
      <c r="D138" s="216"/>
      <c r="E138" s="216"/>
      <c r="F138" s="235" t="s">
        <v>503</v>
      </c>
      <c r="G138" s="216"/>
      <c r="H138" s="216" t="s">
        <v>538</v>
      </c>
      <c r="I138" s="216" t="s">
        <v>537</v>
      </c>
      <c r="J138" s="216"/>
      <c r="K138" s="257"/>
    </row>
    <row r="139" spans="2:11" ht="15" customHeight="1">
      <c r="B139" s="255"/>
      <c r="C139" s="216" t="s">
        <v>38</v>
      </c>
      <c r="D139" s="216"/>
      <c r="E139" s="216"/>
      <c r="F139" s="235" t="s">
        <v>503</v>
      </c>
      <c r="G139" s="216"/>
      <c r="H139" s="216" t="s">
        <v>558</v>
      </c>
      <c r="I139" s="216" t="s">
        <v>537</v>
      </c>
      <c r="J139" s="216"/>
      <c r="K139" s="257"/>
    </row>
    <row r="140" spans="2:11" ht="15" customHeight="1">
      <c r="B140" s="255"/>
      <c r="C140" s="216" t="s">
        <v>559</v>
      </c>
      <c r="D140" s="216"/>
      <c r="E140" s="216"/>
      <c r="F140" s="235" t="s">
        <v>503</v>
      </c>
      <c r="G140" s="216"/>
      <c r="H140" s="216" t="s">
        <v>560</v>
      </c>
      <c r="I140" s="216" t="s">
        <v>537</v>
      </c>
      <c r="J140" s="216"/>
      <c r="K140" s="257"/>
    </row>
    <row r="141" spans="2:11" ht="15" customHeight="1">
      <c r="B141" s="258"/>
      <c r="C141" s="259"/>
      <c r="D141" s="259"/>
      <c r="E141" s="259"/>
      <c r="F141" s="259"/>
      <c r="G141" s="259"/>
      <c r="H141" s="259"/>
      <c r="I141" s="259"/>
      <c r="J141" s="259"/>
      <c r="K141" s="260"/>
    </row>
    <row r="142" spans="2:11" ht="18.75" customHeight="1">
      <c r="B142" s="212"/>
      <c r="C142" s="212"/>
      <c r="D142" s="212"/>
      <c r="E142" s="212"/>
      <c r="F142" s="247"/>
      <c r="G142" s="212"/>
      <c r="H142" s="212"/>
      <c r="I142" s="212"/>
      <c r="J142" s="212"/>
      <c r="K142" s="212"/>
    </row>
    <row r="143" spans="2:11" ht="18.75" customHeight="1">
      <c r="B143" s="222"/>
      <c r="C143" s="222"/>
      <c r="D143" s="222"/>
      <c r="E143" s="222"/>
      <c r="F143" s="222"/>
      <c r="G143" s="222"/>
      <c r="H143" s="222"/>
      <c r="I143" s="222"/>
      <c r="J143" s="222"/>
      <c r="K143" s="222"/>
    </row>
    <row r="144" spans="2:11" ht="7.5" customHeight="1">
      <c r="B144" s="223"/>
      <c r="C144" s="224"/>
      <c r="D144" s="224"/>
      <c r="E144" s="224"/>
      <c r="F144" s="224"/>
      <c r="G144" s="224"/>
      <c r="H144" s="224"/>
      <c r="I144" s="224"/>
      <c r="J144" s="224"/>
      <c r="K144" s="225"/>
    </row>
    <row r="145" spans="2:11" ht="45" customHeight="1">
      <c r="B145" s="226"/>
      <c r="C145" s="329" t="s">
        <v>561</v>
      </c>
      <c r="D145" s="329"/>
      <c r="E145" s="329"/>
      <c r="F145" s="329"/>
      <c r="G145" s="329"/>
      <c r="H145" s="329"/>
      <c r="I145" s="329"/>
      <c r="J145" s="329"/>
      <c r="K145" s="227"/>
    </row>
    <row r="146" spans="2:11" ht="17.25" customHeight="1">
      <c r="B146" s="226"/>
      <c r="C146" s="228" t="s">
        <v>497</v>
      </c>
      <c r="D146" s="228"/>
      <c r="E146" s="228"/>
      <c r="F146" s="228" t="s">
        <v>498</v>
      </c>
      <c r="G146" s="229"/>
      <c r="H146" s="228" t="s">
        <v>112</v>
      </c>
      <c r="I146" s="228" t="s">
        <v>57</v>
      </c>
      <c r="J146" s="228" t="s">
        <v>499</v>
      </c>
      <c r="K146" s="227"/>
    </row>
    <row r="147" spans="2:11" ht="17.25" customHeight="1">
      <c r="B147" s="226"/>
      <c r="C147" s="230" t="s">
        <v>500</v>
      </c>
      <c r="D147" s="230"/>
      <c r="E147" s="230"/>
      <c r="F147" s="231" t="s">
        <v>501</v>
      </c>
      <c r="G147" s="232"/>
      <c r="H147" s="230"/>
      <c r="I147" s="230"/>
      <c r="J147" s="230" t="s">
        <v>502</v>
      </c>
      <c r="K147" s="227"/>
    </row>
    <row r="148" spans="2:11" ht="5.25" customHeight="1">
      <c r="B148" s="236"/>
      <c r="C148" s="233"/>
      <c r="D148" s="233"/>
      <c r="E148" s="233"/>
      <c r="F148" s="233"/>
      <c r="G148" s="234"/>
      <c r="H148" s="233"/>
      <c r="I148" s="233"/>
      <c r="J148" s="233"/>
      <c r="K148" s="257"/>
    </row>
    <row r="149" spans="2:11" ht="15" customHeight="1">
      <c r="B149" s="236"/>
      <c r="C149" s="261" t="s">
        <v>506</v>
      </c>
      <c r="D149" s="216"/>
      <c r="E149" s="216"/>
      <c r="F149" s="262" t="s">
        <v>503</v>
      </c>
      <c r="G149" s="216"/>
      <c r="H149" s="261" t="s">
        <v>542</v>
      </c>
      <c r="I149" s="261" t="s">
        <v>505</v>
      </c>
      <c r="J149" s="261">
        <v>120</v>
      </c>
      <c r="K149" s="257"/>
    </row>
    <row r="150" spans="2:11" ht="15" customHeight="1">
      <c r="B150" s="236"/>
      <c r="C150" s="261" t="s">
        <v>551</v>
      </c>
      <c r="D150" s="216"/>
      <c r="E150" s="216"/>
      <c r="F150" s="262" t="s">
        <v>503</v>
      </c>
      <c r="G150" s="216"/>
      <c r="H150" s="261" t="s">
        <v>562</v>
      </c>
      <c r="I150" s="261" t="s">
        <v>505</v>
      </c>
      <c r="J150" s="261" t="s">
        <v>553</v>
      </c>
      <c r="K150" s="257"/>
    </row>
    <row r="151" spans="2:11" ht="15" customHeight="1">
      <c r="B151" s="236"/>
      <c r="C151" s="261" t="s">
        <v>451</v>
      </c>
      <c r="D151" s="216"/>
      <c r="E151" s="216"/>
      <c r="F151" s="262" t="s">
        <v>503</v>
      </c>
      <c r="G151" s="216"/>
      <c r="H151" s="261" t="s">
        <v>563</v>
      </c>
      <c r="I151" s="261" t="s">
        <v>505</v>
      </c>
      <c r="J151" s="261" t="s">
        <v>553</v>
      </c>
      <c r="K151" s="257"/>
    </row>
    <row r="152" spans="2:11" ht="15" customHeight="1">
      <c r="B152" s="236"/>
      <c r="C152" s="261" t="s">
        <v>508</v>
      </c>
      <c r="D152" s="216"/>
      <c r="E152" s="216"/>
      <c r="F152" s="262" t="s">
        <v>509</v>
      </c>
      <c r="G152" s="216"/>
      <c r="H152" s="261" t="s">
        <v>542</v>
      </c>
      <c r="I152" s="261" t="s">
        <v>505</v>
      </c>
      <c r="J152" s="261">
        <v>50</v>
      </c>
      <c r="K152" s="257"/>
    </row>
    <row r="153" spans="2:11" ht="15" customHeight="1">
      <c r="B153" s="236"/>
      <c r="C153" s="261" t="s">
        <v>511</v>
      </c>
      <c r="D153" s="216"/>
      <c r="E153" s="216"/>
      <c r="F153" s="262" t="s">
        <v>503</v>
      </c>
      <c r="G153" s="216"/>
      <c r="H153" s="261" t="s">
        <v>542</v>
      </c>
      <c r="I153" s="261" t="s">
        <v>513</v>
      </c>
      <c r="J153" s="261"/>
      <c r="K153" s="257"/>
    </row>
    <row r="154" spans="2:11" ht="15" customHeight="1">
      <c r="B154" s="236"/>
      <c r="C154" s="261" t="s">
        <v>522</v>
      </c>
      <c r="D154" s="216"/>
      <c r="E154" s="216"/>
      <c r="F154" s="262" t="s">
        <v>509</v>
      </c>
      <c r="G154" s="216"/>
      <c r="H154" s="261" t="s">
        <v>542</v>
      </c>
      <c r="I154" s="261" t="s">
        <v>505</v>
      </c>
      <c r="J154" s="261">
        <v>50</v>
      </c>
      <c r="K154" s="257"/>
    </row>
    <row r="155" spans="2:11" ht="15" customHeight="1">
      <c r="B155" s="236"/>
      <c r="C155" s="261" t="s">
        <v>530</v>
      </c>
      <c r="D155" s="216"/>
      <c r="E155" s="216"/>
      <c r="F155" s="262" t="s">
        <v>509</v>
      </c>
      <c r="G155" s="216"/>
      <c r="H155" s="261" t="s">
        <v>542</v>
      </c>
      <c r="I155" s="261" t="s">
        <v>505</v>
      </c>
      <c r="J155" s="261">
        <v>50</v>
      </c>
      <c r="K155" s="257"/>
    </row>
    <row r="156" spans="2:11" ht="15" customHeight="1">
      <c r="B156" s="236"/>
      <c r="C156" s="261" t="s">
        <v>528</v>
      </c>
      <c r="D156" s="216"/>
      <c r="E156" s="216"/>
      <c r="F156" s="262" t="s">
        <v>509</v>
      </c>
      <c r="G156" s="216"/>
      <c r="H156" s="261" t="s">
        <v>542</v>
      </c>
      <c r="I156" s="261" t="s">
        <v>505</v>
      </c>
      <c r="J156" s="261">
        <v>50</v>
      </c>
      <c r="K156" s="257"/>
    </row>
    <row r="157" spans="2:11" ht="15" customHeight="1">
      <c r="B157" s="236"/>
      <c r="C157" s="261" t="s">
        <v>94</v>
      </c>
      <c r="D157" s="216"/>
      <c r="E157" s="216"/>
      <c r="F157" s="262" t="s">
        <v>503</v>
      </c>
      <c r="G157" s="216"/>
      <c r="H157" s="261" t="s">
        <v>564</v>
      </c>
      <c r="I157" s="261" t="s">
        <v>505</v>
      </c>
      <c r="J157" s="261" t="s">
        <v>565</v>
      </c>
      <c r="K157" s="257"/>
    </row>
    <row r="158" spans="2:11" ht="15" customHeight="1">
      <c r="B158" s="236"/>
      <c r="C158" s="261" t="s">
        <v>566</v>
      </c>
      <c r="D158" s="216"/>
      <c r="E158" s="216"/>
      <c r="F158" s="262" t="s">
        <v>503</v>
      </c>
      <c r="G158" s="216"/>
      <c r="H158" s="261" t="s">
        <v>567</v>
      </c>
      <c r="I158" s="261" t="s">
        <v>537</v>
      </c>
      <c r="J158" s="261"/>
      <c r="K158" s="257"/>
    </row>
    <row r="159" spans="2:11" ht="15" customHeight="1">
      <c r="B159" s="263"/>
      <c r="C159" s="245"/>
      <c r="D159" s="245"/>
      <c r="E159" s="245"/>
      <c r="F159" s="245"/>
      <c r="G159" s="245"/>
      <c r="H159" s="245"/>
      <c r="I159" s="245"/>
      <c r="J159" s="245"/>
      <c r="K159" s="264"/>
    </row>
    <row r="160" spans="2:11" ht="18.75" customHeight="1">
      <c r="B160" s="212"/>
      <c r="C160" s="216"/>
      <c r="D160" s="216"/>
      <c r="E160" s="216"/>
      <c r="F160" s="235"/>
      <c r="G160" s="216"/>
      <c r="H160" s="216"/>
      <c r="I160" s="216"/>
      <c r="J160" s="216"/>
      <c r="K160" s="212"/>
    </row>
    <row r="161" spans="2:11" ht="18.75" customHeight="1">
      <c r="B161" s="212"/>
      <c r="C161" s="216"/>
      <c r="D161" s="216"/>
      <c r="E161" s="216"/>
      <c r="F161" s="235"/>
      <c r="G161" s="216"/>
      <c r="H161" s="216"/>
      <c r="I161" s="216"/>
      <c r="J161" s="216"/>
      <c r="K161" s="212"/>
    </row>
    <row r="162" spans="2:11" ht="18.75" customHeight="1">
      <c r="B162" s="212"/>
      <c r="C162" s="216"/>
      <c r="D162" s="216"/>
      <c r="E162" s="216"/>
      <c r="F162" s="235"/>
      <c r="G162" s="216"/>
      <c r="H162" s="216"/>
      <c r="I162" s="216"/>
      <c r="J162" s="216"/>
      <c r="K162" s="212"/>
    </row>
    <row r="163" spans="2:11" ht="18.75" customHeight="1">
      <c r="B163" s="212"/>
      <c r="C163" s="216"/>
      <c r="D163" s="216"/>
      <c r="E163" s="216"/>
      <c r="F163" s="235"/>
      <c r="G163" s="216"/>
      <c r="H163" s="216"/>
      <c r="I163" s="216"/>
      <c r="J163" s="216"/>
      <c r="K163" s="212"/>
    </row>
    <row r="164" spans="2:11" ht="18.75" customHeight="1">
      <c r="B164" s="212"/>
      <c r="C164" s="216"/>
      <c r="D164" s="216"/>
      <c r="E164" s="216"/>
      <c r="F164" s="235"/>
      <c r="G164" s="216"/>
      <c r="H164" s="216"/>
      <c r="I164" s="216"/>
      <c r="J164" s="216"/>
      <c r="K164" s="212"/>
    </row>
    <row r="165" spans="2:11" ht="18.75" customHeight="1">
      <c r="B165" s="212"/>
      <c r="C165" s="216"/>
      <c r="D165" s="216"/>
      <c r="E165" s="216"/>
      <c r="F165" s="235"/>
      <c r="G165" s="216"/>
      <c r="H165" s="216"/>
      <c r="I165" s="216"/>
      <c r="J165" s="216"/>
      <c r="K165" s="212"/>
    </row>
    <row r="166" spans="2:11" ht="18.75" customHeight="1">
      <c r="B166" s="212"/>
      <c r="C166" s="216"/>
      <c r="D166" s="216"/>
      <c r="E166" s="216"/>
      <c r="F166" s="235"/>
      <c r="G166" s="216"/>
      <c r="H166" s="216"/>
      <c r="I166" s="216"/>
      <c r="J166" s="216"/>
      <c r="K166" s="212"/>
    </row>
    <row r="167" spans="2:11" ht="18.75" customHeight="1">
      <c r="B167" s="222"/>
      <c r="C167" s="222"/>
      <c r="D167" s="222"/>
      <c r="E167" s="222"/>
      <c r="F167" s="222"/>
      <c r="G167" s="222"/>
      <c r="H167" s="222"/>
      <c r="I167" s="222"/>
      <c r="J167" s="222"/>
      <c r="K167" s="222"/>
    </row>
    <row r="168" spans="2:11" ht="7.5" customHeight="1">
      <c r="B168" s="204"/>
      <c r="C168" s="205"/>
      <c r="D168" s="205"/>
      <c r="E168" s="205"/>
      <c r="F168" s="205"/>
      <c r="G168" s="205"/>
      <c r="H168" s="205"/>
      <c r="I168" s="205"/>
      <c r="J168" s="205"/>
      <c r="K168" s="206"/>
    </row>
    <row r="169" spans="2:11" ht="45" customHeight="1">
      <c r="B169" s="207"/>
      <c r="C169" s="327" t="s">
        <v>568</v>
      </c>
      <c r="D169" s="327"/>
      <c r="E169" s="327"/>
      <c r="F169" s="327"/>
      <c r="G169" s="327"/>
      <c r="H169" s="327"/>
      <c r="I169" s="327"/>
      <c r="J169" s="327"/>
      <c r="K169" s="208"/>
    </row>
    <row r="170" spans="2:11" ht="17.25" customHeight="1">
      <c r="B170" s="207"/>
      <c r="C170" s="228" t="s">
        <v>497</v>
      </c>
      <c r="D170" s="228"/>
      <c r="E170" s="228"/>
      <c r="F170" s="228" t="s">
        <v>498</v>
      </c>
      <c r="G170" s="265"/>
      <c r="H170" s="266" t="s">
        <v>112</v>
      </c>
      <c r="I170" s="266" t="s">
        <v>57</v>
      </c>
      <c r="J170" s="228" t="s">
        <v>499</v>
      </c>
      <c r="K170" s="208"/>
    </row>
    <row r="171" spans="2:11" ht="17.25" customHeight="1">
      <c r="B171" s="209"/>
      <c r="C171" s="230" t="s">
        <v>500</v>
      </c>
      <c r="D171" s="230"/>
      <c r="E171" s="230"/>
      <c r="F171" s="231" t="s">
        <v>501</v>
      </c>
      <c r="G171" s="267"/>
      <c r="H171" s="268"/>
      <c r="I171" s="268"/>
      <c r="J171" s="230" t="s">
        <v>502</v>
      </c>
      <c r="K171" s="210"/>
    </row>
    <row r="172" spans="2:11" ht="5.25" customHeight="1">
      <c r="B172" s="236"/>
      <c r="C172" s="233"/>
      <c r="D172" s="233"/>
      <c r="E172" s="233"/>
      <c r="F172" s="233"/>
      <c r="G172" s="234"/>
      <c r="H172" s="233"/>
      <c r="I172" s="233"/>
      <c r="J172" s="233"/>
      <c r="K172" s="257"/>
    </row>
    <row r="173" spans="2:11" ht="15" customHeight="1">
      <c r="B173" s="236"/>
      <c r="C173" s="216" t="s">
        <v>506</v>
      </c>
      <c r="D173" s="216"/>
      <c r="E173" s="216"/>
      <c r="F173" s="235" t="s">
        <v>503</v>
      </c>
      <c r="G173" s="216"/>
      <c r="H173" s="216" t="s">
        <v>542</v>
      </c>
      <c r="I173" s="216" t="s">
        <v>505</v>
      </c>
      <c r="J173" s="216">
        <v>120</v>
      </c>
      <c r="K173" s="257"/>
    </row>
    <row r="174" spans="2:11" ht="15" customHeight="1">
      <c r="B174" s="236"/>
      <c r="C174" s="216" t="s">
        <v>551</v>
      </c>
      <c r="D174" s="216"/>
      <c r="E174" s="216"/>
      <c r="F174" s="235" t="s">
        <v>503</v>
      </c>
      <c r="G174" s="216"/>
      <c r="H174" s="216" t="s">
        <v>552</v>
      </c>
      <c r="I174" s="216" t="s">
        <v>505</v>
      </c>
      <c r="J174" s="216" t="s">
        <v>553</v>
      </c>
      <c r="K174" s="257"/>
    </row>
    <row r="175" spans="2:11" ht="15" customHeight="1">
      <c r="B175" s="236"/>
      <c r="C175" s="216" t="s">
        <v>451</v>
      </c>
      <c r="D175" s="216"/>
      <c r="E175" s="216"/>
      <c r="F175" s="235" t="s">
        <v>503</v>
      </c>
      <c r="G175" s="216"/>
      <c r="H175" s="216" t="s">
        <v>569</v>
      </c>
      <c r="I175" s="216" t="s">
        <v>505</v>
      </c>
      <c r="J175" s="216" t="s">
        <v>553</v>
      </c>
      <c r="K175" s="257"/>
    </row>
    <row r="176" spans="2:11" ht="15" customHeight="1">
      <c r="B176" s="236"/>
      <c r="C176" s="216" t="s">
        <v>508</v>
      </c>
      <c r="D176" s="216"/>
      <c r="E176" s="216"/>
      <c r="F176" s="235" t="s">
        <v>509</v>
      </c>
      <c r="G176" s="216"/>
      <c r="H176" s="216" t="s">
        <v>569</v>
      </c>
      <c r="I176" s="216" t="s">
        <v>505</v>
      </c>
      <c r="J176" s="216">
        <v>50</v>
      </c>
      <c r="K176" s="257"/>
    </row>
    <row r="177" spans="2:11" ht="15" customHeight="1">
      <c r="B177" s="236"/>
      <c r="C177" s="216" t="s">
        <v>511</v>
      </c>
      <c r="D177" s="216"/>
      <c r="E177" s="216"/>
      <c r="F177" s="235" t="s">
        <v>503</v>
      </c>
      <c r="G177" s="216"/>
      <c r="H177" s="216" t="s">
        <v>569</v>
      </c>
      <c r="I177" s="216" t="s">
        <v>513</v>
      </c>
      <c r="J177" s="216"/>
      <c r="K177" s="257"/>
    </row>
    <row r="178" spans="2:11" ht="15" customHeight="1">
      <c r="B178" s="236"/>
      <c r="C178" s="216" t="s">
        <v>522</v>
      </c>
      <c r="D178" s="216"/>
      <c r="E178" s="216"/>
      <c r="F178" s="235" t="s">
        <v>509</v>
      </c>
      <c r="G178" s="216"/>
      <c r="H178" s="216" t="s">
        <v>569</v>
      </c>
      <c r="I178" s="216" t="s">
        <v>505</v>
      </c>
      <c r="J178" s="216">
        <v>50</v>
      </c>
      <c r="K178" s="257"/>
    </row>
    <row r="179" spans="2:11" ht="15" customHeight="1">
      <c r="B179" s="236"/>
      <c r="C179" s="216" t="s">
        <v>530</v>
      </c>
      <c r="D179" s="216"/>
      <c r="E179" s="216"/>
      <c r="F179" s="235" t="s">
        <v>509</v>
      </c>
      <c r="G179" s="216"/>
      <c r="H179" s="216" t="s">
        <v>569</v>
      </c>
      <c r="I179" s="216" t="s">
        <v>505</v>
      </c>
      <c r="J179" s="216">
        <v>50</v>
      </c>
      <c r="K179" s="257"/>
    </row>
    <row r="180" spans="2:11" ht="15" customHeight="1">
      <c r="B180" s="236"/>
      <c r="C180" s="216" t="s">
        <v>528</v>
      </c>
      <c r="D180" s="216"/>
      <c r="E180" s="216"/>
      <c r="F180" s="235" t="s">
        <v>509</v>
      </c>
      <c r="G180" s="216"/>
      <c r="H180" s="216" t="s">
        <v>569</v>
      </c>
      <c r="I180" s="216" t="s">
        <v>505</v>
      </c>
      <c r="J180" s="216">
        <v>50</v>
      </c>
      <c r="K180" s="257"/>
    </row>
    <row r="181" spans="2:11" ht="15" customHeight="1">
      <c r="B181" s="236"/>
      <c r="C181" s="216" t="s">
        <v>111</v>
      </c>
      <c r="D181" s="216"/>
      <c r="E181" s="216"/>
      <c r="F181" s="235" t="s">
        <v>503</v>
      </c>
      <c r="G181" s="216"/>
      <c r="H181" s="216" t="s">
        <v>570</v>
      </c>
      <c r="I181" s="216" t="s">
        <v>571</v>
      </c>
      <c r="J181" s="216"/>
      <c r="K181" s="257"/>
    </row>
    <row r="182" spans="2:11" ht="15" customHeight="1">
      <c r="B182" s="236"/>
      <c r="C182" s="216" t="s">
        <v>57</v>
      </c>
      <c r="D182" s="216"/>
      <c r="E182" s="216"/>
      <c r="F182" s="235" t="s">
        <v>503</v>
      </c>
      <c r="G182" s="216"/>
      <c r="H182" s="216" t="s">
        <v>572</v>
      </c>
      <c r="I182" s="216" t="s">
        <v>573</v>
      </c>
      <c r="J182" s="216">
        <v>1</v>
      </c>
      <c r="K182" s="257"/>
    </row>
    <row r="183" spans="2:11" ht="15" customHeight="1">
      <c r="B183" s="236"/>
      <c r="C183" s="216" t="s">
        <v>53</v>
      </c>
      <c r="D183" s="216"/>
      <c r="E183" s="216"/>
      <c r="F183" s="235" t="s">
        <v>503</v>
      </c>
      <c r="G183" s="216"/>
      <c r="H183" s="216" t="s">
        <v>574</v>
      </c>
      <c r="I183" s="216" t="s">
        <v>505</v>
      </c>
      <c r="J183" s="216">
        <v>20</v>
      </c>
      <c r="K183" s="257"/>
    </row>
    <row r="184" spans="2:11" ht="15" customHeight="1">
      <c r="B184" s="236"/>
      <c r="C184" s="216" t="s">
        <v>112</v>
      </c>
      <c r="D184" s="216"/>
      <c r="E184" s="216"/>
      <c r="F184" s="235" t="s">
        <v>503</v>
      </c>
      <c r="G184" s="216"/>
      <c r="H184" s="216" t="s">
        <v>575</v>
      </c>
      <c r="I184" s="216" t="s">
        <v>505</v>
      </c>
      <c r="J184" s="216">
        <v>255</v>
      </c>
      <c r="K184" s="257"/>
    </row>
    <row r="185" spans="2:11" ht="15" customHeight="1">
      <c r="B185" s="236"/>
      <c r="C185" s="216" t="s">
        <v>113</v>
      </c>
      <c r="D185" s="216"/>
      <c r="E185" s="216"/>
      <c r="F185" s="235" t="s">
        <v>503</v>
      </c>
      <c r="G185" s="216"/>
      <c r="H185" s="216" t="s">
        <v>467</v>
      </c>
      <c r="I185" s="216" t="s">
        <v>505</v>
      </c>
      <c r="J185" s="216">
        <v>10</v>
      </c>
      <c r="K185" s="257"/>
    </row>
    <row r="186" spans="2:11" ht="15" customHeight="1">
      <c r="B186" s="236"/>
      <c r="C186" s="216" t="s">
        <v>114</v>
      </c>
      <c r="D186" s="216"/>
      <c r="E186" s="216"/>
      <c r="F186" s="235" t="s">
        <v>503</v>
      </c>
      <c r="G186" s="216"/>
      <c r="H186" s="216" t="s">
        <v>576</v>
      </c>
      <c r="I186" s="216" t="s">
        <v>537</v>
      </c>
      <c r="J186" s="216"/>
      <c r="K186" s="257"/>
    </row>
    <row r="187" spans="2:11" ht="15" customHeight="1">
      <c r="B187" s="236"/>
      <c r="C187" s="216" t="s">
        <v>577</v>
      </c>
      <c r="D187" s="216"/>
      <c r="E187" s="216"/>
      <c r="F187" s="235" t="s">
        <v>503</v>
      </c>
      <c r="G187" s="216"/>
      <c r="H187" s="216" t="s">
        <v>578</v>
      </c>
      <c r="I187" s="216" t="s">
        <v>537</v>
      </c>
      <c r="J187" s="216"/>
      <c r="K187" s="257"/>
    </row>
    <row r="188" spans="2:11" ht="15" customHeight="1">
      <c r="B188" s="236"/>
      <c r="C188" s="216" t="s">
        <v>566</v>
      </c>
      <c r="D188" s="216"/>
      <c r="E188" s="216"/>
      <c r="F188" s="235" t="s">
        <v>503</v>
      </c>
      <c r="G188" s="216"/>
      <c r="H188" s="216" t="s">
        <v>579</v>
      </c>
      <c r="I188" s="216" t="s">
        <v>537</v>
      </c>
      <c r="J188" s="216"/>
      <c r="K188" s="257"/>
    </row>
    <row r="189" spans="2:11" ht="15" customHeight="1">
      <c r="B189" s="236"/>
      <c r="C189" s="216" t="s">
        <v>116</v>
      </c>
      <c r="D189" s="216"/>
      <c r="E189" s="216"/>
      <c r="F189" s="235" t="s">
        <v>509</v>
      </c>
      <c r="G189" s="216"/>
      <c r="H189" s="216" t="s">
        <v>580</v>
      </c>
      <c r="I189" s="216" t="s">
        <v>505</v>
      </c>
      <c r="J189" s="216">
        <v>50</v>
      </c>
      <c r="K189" s="257"/>
    </row>
    <row r="190" spans="2:11" ht="15" customHeight="1">
      <c r="B190" s="236"/>
      <c r="C190" s="216" t="s">
        <v>581</v>
      </c>
      <c r="D190" s="216"/>
      <c r="E190" s="216"/>
      <c r="F190" s="235" t="s">
        <v>509</v>
      </c>
      <c r="G190" s="216"/>
      <c r="H190" s="216" t="s">
        <v>582</v>
      </c>
      <c r="I190" s="216" t="s">
        <v>583</v>
      </c>
      <c r="J190" s="216"/>
      <c r="K190" s="257"/>
    </row>
    <row r="191" spans="2:11" ht="15" customHeight="1">
      <c r="B191" s="236"/>
      <c r="C191" s="216" t="s">
        <v>584</v>
      </c>
      <c r="D191" s="216"/>
      <c r="E191" s="216"/>
      <c r="F191" s="235" t="s">
        <v>509</v>
      </c>
      <c r="G191" s="216"/>
      <c r="H191" s="216" t="s">
        <v>585</v>
      </c>
      <c r="I191" s="216" t="s">
        <v>583</v>
      </c>
      <c r="J191" s="216"/>
      <c r="K191" s="257"/>
    </row>
    <row r="192" spans="2:11" ht="15" customHeight="1">
      <c r="B192" s="236"/>
      <c r="C192" s="216" t="s">
        <v>586</v>
      </c>
      <c r="D192" s="216"/>
      <c r="E192" s="216"/>
      <c r="F192" s="235" t="s">
        <v>509</v>
      </c>
      <c r="G192" s="216"/>
      <c r="H192" s="216" t="s">
        <v>587</v>
      </c>
      <c r="I192" s="216" t="s">
        <v>583</v>
      </c>
      <c r="J192" s="216"/>
      <c r="K192" s="257"/>
    </row>
    <row r="193" spans="2:11" ht="15" customHeight="1">
      <c r="B193" s="236"/>
      <c r="C193" s="269" t="s">
        <v>588</v>
      </c>
      <c r="D193" s="216"/>
      <c r="E193" s="216"/>
      <c r="F193" s="235" t="s">
        <v>509</v>
      </c>
      <c r="G193" s="216"/>
      <c r="H193" s="216" t="s">
        <v>589</v>
      </c>
      <c r="I193" s="216" t="s">
        <v>590</v>
      </c>
      <c r="J193" s="270" t="s">
        <v>591</v>
      </c>
      <c r="K193" s="257"/>
    </row>
    <row r="194" spans="2:11" ht="15" customHeight="1">
      <c r="B194" s="236"/>
      <c r="C194" s="221" t="s">
        <v>42</v>
      </c>
      <c r="D194" s="216"/>
      <c r="E194" s="216"/>
      <c r="F194" s="235" t="s">
        <v>503</v>
      </c>
      <c r="G194" s="216"/>
      <c r="H194" s="212" t="s">
        <v>592</v>
      </c>
      <c r="I194" s="216" t="s">
        <v>593</v>
      </c>
      <c r="J194" s="216"/>
      <c r="K194" s="257"/>
    </row>
    <row r="195" spans="2:11" ht="15" customHeight="1">
      <c r="B195" s="236"/>
      <c r="C195" s="221" t="s">
        <v>594</v>
      </c>
      <c r="D195" s="216"/>
      <c r="E195" s="216"/>
      <c r="F195" s="235" t="s">
        <v>503</v>
      </c>
      <c r="G195" s="216"/>
      <c r="H195" s="216" t="s">
        <v>595</v>
      </c>
      <c r="I195" s="216" t="s">
        <v>537</v>
      </c>
      <c r="J195" s="216"/>
      <c r="K195" s="257"/>
    </row>
    <row r="196" spans="2:11" ht="15" customHeight="1">
      <c r="B196" s="236"/>
      <c r="C196" s="221" t="s">
        <v>596</v>
      </c>
      <c r="D196" s="216"/>
      <c r="E196" s="216"/>
      <c r="F196" s="235" t="s">
        <v>503</v>
      </c>
      <c r="G196" s="216"/>
      <c r="H196" s="216" t="s">
        <v>597</v>
      </c>
      <c r="I196" s="216" t="s">
        <v>537</v>
      </c>
      <c r="J196" s="216"/>
      <c r="K196" s="257"/>
    </row>
    <row r="197" spans="2:11" ht="15" customHeight="1">
      <c r="B197" s="236"/>
      <c r="C197" s="221" t="s">
        <v>598</v>
      </c>
      <c r="D197" s="216"/>
      <c r="E197" s="216"/>
      <c r="F197" s="235" t="s">
        <v>509</v>
      </c>
      <c r="G197" s="216"/>
      <c r="H197" s="216" t="s">
        <v>599</v>
      </c>
      <c r="I197" s="216" t="s">
        <v>537</v>
      </c>
      <c r="J197" s="216"/>
      <c r="K197" s="257"/>
    </row>
    <row r="198" spans="2:11" ht="15" customHeight="1">
      <c r="B198" s="263"/>
      <c r="C198" s="271"/>
      <c r="D198" s="245"/>
      <c r="E198" s="245"/>
      <c r="F198" s="245"/>
      <c r="G198" s="245"/>
      <c r="H198" s="245"/>
      <c r="I198" s="245"/>
      <c r="J198" s="245"/>
      <c r="K198" s="264"/>
    </row>
    <row r="199" spans="2:11" ht="18.75" customHeight="1">
      <c r="B199" s="212"/>
      <c r="C199" s="216"/>
      <c r="D199" s="216"/>
      <c r="E199" s="216"/>
      <c r="F199" s="235"/>
      <c r="G199" s="216"/>
      <c r="H199" s="216"/>
      <c r="I199" s="216"/>
      <c r="J199" s="216"/>
      <c r="K199" s="212"/>
    </row>
    <row r="200" spans="2:11" ht="18.75" customHeight="1">
      <c r="B200" s="222"/>
      <c r="C200" s="222"/>
      <c r="D200" s="222"/>
      <c r="E200" s="222"/>
      <c r="F200" s="222"/>
      <c r="G200" s="222"/>
      <c r="H200" s="222"/>
      <c r="I200" s="222"/>
      <c r="J200" s="222"/>
      <c r="K200" s="222"/>
    </row>
    <row r="201" spans="2:11" ht="13.5">
      <c r="B201" s="204"/>
      <c r="C201" s="205"/>
      <c r="D201" s="205"/>
      <c r="E201" s="205"/>
      <c r="F201" s="205"/>
      <c r="G201" s="205"/>
      <c r="H201" s="205"/>
      <c r="I201" s="205"/>
      <c r="J201" s="205"/>
      <c r="K201" s="206"/>
    </row>
    <row r="202" spans="2:11" ht="21" customHeight="1">
      <c r="B202" s="207"/>
      <c r="C202" s="327" t="s">
        <v>600</v>
      </c>
      <c r="D202" s="327"/>
      <c r="E202" s="327"/>
      <c r="F202" s="327"/>
      <c r="G202" s="327"/>
      <c r="H202" s="327"/>
      <c r="I202" s="327"/>
      <c r="J202" s="327"/>
      <c r="K202" s="208"/>
    </row>
    <row r="203" spans="2:11" ht="25.5" customHeight="1">
      <c r="B203" s="207"/>
      <c r="C203" s="272" t="s">
        <v>601</v>
      </c>
      <c r="D203" s="272"/>
      <c r="E203" s="272"/>
      <c r="F203" s="272" t="s">
        <v>602</v>
      </c>
      <c r="G203" s="273"/>
      <c r="H203" s="331" t="s">
        <v>603</v>
      </c>
      <c r="I203" s="331"/>
      <c r="J203" s="331"/>
      <c r="K203" s="208"/>
    </row>
    <row r="204" spans="2:11" ht="5.25" customHeight="1">
      <c r="B204" s="236"/>
      <c r="C204" s="233"/>
      <c r="D204" s="233"/>
      <c r="E204" s="233"/>
      <c r="F204" s="233"/>
      <c r="G204" s="216"/>
      <c r="H204" s="233"/>
      <c r="I204" s="233"/>
      <c r="J204" s="233"/>
      <c r="K204" s="257"/>
    </row>
    <row r="205" spans="2:11" ht="15" customHeight="1">
      <c r="B205" s="236"/>
      <c r="C205" s="216" t="s">
        <v>593</v>
      </c>
      <c r="D205" s="216"/>
      <c r="E205" s="216"/>
      <c r="F205" s="235" t="s">
        <v>43</v>
      </c>
      <c r="G205" s="216"/>
      <c r="H205" s="332" t="s">
        <v>604</v>
      </c>
      <c r="I205" s="332"/>
      <c r="J205" s="332"/>
      <c r="K205" s="257"/>
    </row>
    <row r="206" spans="2:11" ht="15" customHeight="1">
      <c r="B206" s="236"/>
      <c r="C206" s="242"/>
      <c r="D206" s="216"/>
      <c r="E206" s="216"/>
      <c r="F206" s="235" t="s">
        <v>44</v>
      </c>
      <c r="G206" s="216"/>
      <c r="H206" s="332" t="s">
        <v>605</v>
      </c>
      <c r="I206" s="332"/>
      <c r="J206" s="332"/>
      <c r="K206" s="257"/>
    </row>
    <row r="207" spans="2:11" ht="15" customHeight="1">
      <c r="B207" s="236"/>
      <c r="C207" s="242"/>
      <c r="D207" s="216"/>
      <c r="E207" s="216"/>
      <c r="F207" s="235" t="s">
        <v>47</v>
      </c>
      <c r="G207" s="216"/>
      <c r="H207" s="332" t="s">
        <v>606</v>
      </c>
      <c r="I207" s="332"/>
      <c r="J207" s="332"/>
      <c r="K207" s="257"/>
    </row>
    <row r="208" spans="2:11" ht="15" customHeight="1">
      <c r="B208" s="236"/>
      <c r="C208" s="216"/>
      <c r="D208" s="216"/>
      <c r="E208" s="216"/>
      <c r="F208" s="235" t="s">
        <v>45</v>
      </c>
      <c r="G208" s="216"/>
      <c r="H208" s="332" t="s">
        <v>607</v>
      </c>
      <c r="I208" s="332"/>
      <c r="J208" s="332"/>
      <c r="K208" s="257"/>
    </row>
    <row r="209" spans="2:11" ht="15" customHeight="1">
      <c r="B209" s="236"/>
      <c r="C209" s="216"/>
      <c r="D209" s="216"/>
      <c r="E209" s="216"/>
      <c r="F209" s="235" t="s">
        <v>46</v>
      </c>
      <c r="G209" s="216"/>
      <c r="H209" s="332" t="s">
        <v>608</v>
      </c>
      <c r="I209" s="332"/>
      <c r="J209" s="332"/>
      <c r="K209" s="257"/>
    </row>
    <row r="210" spans="2:11" ht="15" customHeight="1">
      <c r="B210" s="236"/>
      <c r="C210" s="216"/>
      <c r="D210" s="216"/>
      <c r="E210" s="216"/>
      <c r="F210" s="235"/>
      <c r="G210" s="216"/>
      <c r="H210" s="216"/>
      <c r="I210" s="216"/>
      <c r="J210" s="216"/>
      <c r="K210" s="257"/>
    </row>
    <row r="211" spans="2:11" ht="15" customHeight="1">
      <c r="B211" s="236"/>
      <c r="C211" s="216" t="s">
        <v>549</v>
      </c>
      <c r="D211" s="216"/>
      <c r="E211" s="216"/>
      <c r="F211" s="235" t="s">
        <v>79</v>
      </c>
      <c r="G211" s="216"/>
      <c r="H211" s="332" t="s">
        <v>609</v>
      </c>
      <c r="I211" s="332"/>
      <c r="J211" s="332"/>
      <c r="K211" s="257"/>
    </row>
    <row r="212" spans="2:11" ht="15" customHeight="1">
      <c r="B212" s="236"/>
      <c r="C212" s="242"/>
      <c r="D212" s="216"/>
      <c r="E212" s="216"/>
      <c r="F212" s="235" t="s">
        <v>445</v>
      </c>
      <c r="G212" s="216"/>
      <c r="H212" s="332" t="s">
        <v>446</v>
      </c>
      <c r="I212" s="332"/>
      <c r="J212" s="332"/>
      <c r="K212" s="257"/>
    </row>
    <row r="213" spans="2:11" ht="15" customHeight="1">
      <c r="B213" s="236"/>
      <c r="C213" s="216"/>
      <c r="D213" s="216"/>
      <c r="E213" s="216"/>
      <c r="F213" s="235" t="s">
        <v>443</v>
      </c>
      <c r="G213" s="216"/>
      <c r="H213" s="332" t="s">
        <v>610</v>
      </c>
      <c r="I213" s="332"/>
      <c r="J213" s="332"/>
      <c r="K213" s="257"/>
    </row>
    <row r="214" spans="2:11" ht="15" customHeight="1">
      <c r="B214" s="274"/>
      <c r="C214" s="242"/>
      <c r="D214" s="242"/>
      <c r="E214" s="242"/>
      <c r="F214" s="235" t="s">
        <v>447</v>
      </c>
      <c r="G214" s="221"/>
      <c r="H214" s="333" t="s">
        <v>448</v>
      </c>
      <c r="I214" s="333"/>
      <c r="J214" s="333"/>
      <c r="K214" s="275"/>
    </row>
    <row r="215" spans="2:11" ht="15" customHeight="1">
      <c r="B215" s="274"/>
      <c r="C215" s="242"/>
      <c r="D215" s="242"/>
      <c r="E215" s="242"/>
      <c r="F215" s="235" t="s">
        <v>449</v>
      </c>
      <c r="G215" s="221"/>
      <c r="H215" s="333" t="s">
        <v>611</v>
      </c>
      <c r="I215" s="333"/>
      <c r="J215" s="333"/>
      <c r="K215" s="275"/>
    </row>
    <row r="216" spans="2:11" ht="15" customHeight="1">
      <c r="B216" s="274"/>
      <c r="C216" s="242"/>
      <c r="D216" s="242"/>
      <c r="E216" s="242"/>
      <c r="F216" s="276"/>
      <c r="G216" s="221"/>
      <c r="H216" s="277"/>
      <c r="I216" s="277"/>
      <c r="J216" s="277"/>
      <c r="K216" s="275"/>
    </row>
    <row r="217" spans="2:11" ht="15" customHeight="1">
      <c r="B217" s="274"/>
      <c r="C217" s="216" t="s">
        <v>573</v>
      </c>
      <c r="D217" s="242"/>
      <c r="E217" s="242"/>
      <c r="F217" s="235">
        <v>1</v>
      </c>
      <c r="G217" s="221"/>
      <c r="H217" s="333" t="s">
        <v>612</v>
      </c>
      <c r="I217" s="333"/>
      <c r="J217" s="333"/>
      <c r="K217" s="275"/>
    </row>
    <row r="218" spans="2:11" ht="15" customHeight="1">
      <c r="B218" s="274"/>
      <c r="C218" s="242"/>
      <c r="D218" s="242"/>
      <c r="E218" s="242"/>
      <c r="F218" s="235">
        <v>2</v>
      </c>
      <c r="G218" s="221"/>
      <c r="H218" s="333" t="s">
        <v>613</v>
      </c>
      <c r="I218" s="333"/>
      <c r="J218" s="333"/>
      <c r="K218" s="275"/>
    </row>
    <row r="219" spans="2:11" ht="15" customHeight="1">
      <c r="B219" s="274"/>
      <c r="C219" s="242"/>
      <c r="D219" s="242"/>
      <c r="E219" s="242"/>
      <c r="F219" s="235">
        <v>3</v>
      </c>
      <c r="G219" s="221"/>
      <c r="H219" s="333" t="s">
        <v>614</v>
      </c>
      <c r="I219" s="333"/>
      <c r="J219" s="333"/>
      <c r="K219" s="275"/>
    </row>
    <row r="220" spans="2:11" ht="15" customHeight="1">
      <c r="B220" s="274"/>
      <c r="C220" s="242"/>
      <c r="D220" s="242"/>
      <c r="E220" s="242"/>
      <c r="F220" s="235">
        <v>4</v>
      </c>
      <c r="G220" s="221"/>
      <c r="H220" s="333" t="s">
        <v>615</v>
      </c>
      <c r="I220" s="333"/>
      <c r="J220" s="333"/>
      <c r="K220" s="275"/>
    </row>
    <row r="221" spans="2:11" ht="12.75" customHeight="1">
      <c r="B221" s="278"/>
      <c r="C221" s="279"/>
      <c r="D221" s="279"/>
      <c r="E221" s="279"/>
      <c r="F221" s="279"/>
      <c r="G221" s="279"/>
      <c r="H221" s="279"/>
      <c r="I221" s="279"/>
      <c r="J221" s="279"/>
      <c r="K221" s="280"/>
    </row>
  </sheetData>
  <sheetProtection formatCells="0" formatColumns="0" formatRows="0" insertColumns="0" insertRows="0" insertHyperlinks="0" deleteColumns="0" deleteRows="0" sort="0" autoFilter="0" pivotTables="0"/>
  <mergeCells count="77">
    <mergeCell ref="H203:J203"/>
    <mergeCell ref="H205:J205"/>
    <mergeCell ref="H206:J206"/>
    <mergeCell ref="H207:J207"/>
    <mergeCell ref="H220:J220"/>
    <mergeCell ref="H208:J208"/>
    <mergeCell ref="H209:J209"/>
    <mergeCell ref="H211:J211"/>
    <mergeCell ref="H212:J212"/>
    <mergeCell ref="H213:J213"/>
    <mergeCell ref="H214:J214"/>
    <mergeCell ref="H215:J215"/>
    <mergeCell ref="H217:J217"/>
    <mergeCell ref="H218:J218"/>
    <mergeCell ref="H219:J219"/>
    <mergeCell ref="C145:J145"/>
    <mergeCell ref="C169:J169"/>
    <mergeCell ref="C202:J202"/>
    <mergeCell ref="D60:J60"/>
    <mergeCell ref="D61:J61"/>
    <mergeCell ref="D63:J63"/>
    <mergeCell ref="D64:J64"/>
    <mergeCell ref="D65:J65"/>
    <mergeCell ref="D66:J66"/>
    <mergeCell ref="D67:J67"/>
    <mergeCell ref="D68:J68"/>
    <mergeCell ref="C73:J73"/>
    <mergeCell ref="C100:J100"/>
    <mergeCell ref="C120:J120"/>
    <mergeCell ref="G38:J38"/>
    <mergeCell ref="D59:J59"/>
    <mergeCell ref="G43:J43"/>
    <mergeCell ref="D45:J45"/>
    <mergeCell ref="E46:J46"/>
    <mergeCell ref="E47:J47"/>
    <mergeCell ref="E48:J48"/>
    <mergeCell ref="D49:J49"/>
    <mergeCell ref="C52:J52"/>
    <mergeCell ref="C53:J53"/>
    <mergeCell ref="C55:J55"/>
    <mergeCell ref="D56:J56"/>
    <mergeCell ref="D57:J57"/>
    <mergeCell ref="D58:J58"/>
    <mergeCell ref="C50:J50"/>
    <mergeCell ref="G39:J39"/>
    <mergeCell ref="D32:J32"/>
    <mergeCell ref="D33:J33"/>
    <mergeCell ref="G34:J34"/>
    <mergeCell ref="G35:J35"/>
    <mergeCell ref="G36:J36"/>
    <mergeCell ref="G40:J40"/>
    <mergeCell ref="G41:J41"/>
    <mergeCell ref="G42:J42"/>
    <mergeCell ref="D14:J14"/>
    <mergeCell ref="D15:J15"/>
    <mergeCell ref="F16:J16"/>
    <mergeCell ref="F17:J17"/>
    <mergeCell ref="G37:J37"/>
    <mergeCell ref="D25:J25"/>
    <mergeCell ref="D26:J26"/>
    <mergeCell ref="D28:J28"/>
    <mergeCell ref="D29:J29"/>
    <mergeCell ref="F18:J18"/>
    <mergeCell ref="F19:J19"/>
    <mergeCell ref="F20:J20"/>
    <mergeCell ref="F21:J21"/>
    <mergeCell ref="C23:J23"/>
    <mergeCell ref="C24:J24"/>
    <mergeCell ref="D31:J31"/>
    <mergeCell ref="D11:J11"/>
    <mergeCell ref="D13:J13"/>
    <mergeCell ref="C9:J9"/>
    <mergeCell ref="D10:J10"/>
    <mergeCell ref="C3:J3"/>
    <mergeCell ref="C4:J4"/>
    <mergeCell ref="C6:J6"/>
    <mergeCell ref="C7:J7"/>
  </mergeCells>
  <printOptions/>
  <pageMargins left="0.7" right="0.7" top="0.787401575" bottom="0.7874015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Bc. Jiří Tillner</cp:lastModifiedBy>
  <cp:lastPrinted>2017-08-21T05:01:06Z</cp:lastPrinted>
  <dcterms:created xsi:type="dcterms:W3CDTF">2017-08-09T13:20:23Z</dcterms:created>
  <dcterms:modified xsi:type="dcterms:W3CDTF">2017-08-21T05:01:13Z</dcterms:modified>
  <cp:category/>
  <cp:version/>
  <cp:contentType/>
  <cp:contentStatus/>
</cp:coreProperties>
</file>