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<sst xmlns="http://schemas.openxmlformats.org/spreadsheetml/2006/main" count="272" uniqueCount="149">
  <si>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</si>
  <si>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</si>
  <si>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</si>
  <si>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</si>
  <si>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</si>
  <si>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</si>
  <si>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</si>
  <si>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</si>
  <si>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</si>
  <si>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</si>
  <si>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</si>
  <si>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</si>
  <si>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</si>
  <si>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</si>
  <si>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</si>
  <si>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</si>
  <si>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</si>
  <si>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</si>
  <si>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Objekt</t>
  </si>
  <si>
    <t>Kód</t>
  </si>
  <si>
    <t>0</t>
  </si>
  <si>
    <t>011123110R00</t>
  </si>
  <si>
    <t>011123120R00</t>
  </si>
  <si>
    <t>56</t>
  </si>
  <si>
    <t>564231111R00</t>
  </si>
  <si>
    <t>564851111R00</t>
  </si>
  <si>
    <t>767</t>
  </si>
  <si>
    <t>767916120R00</t>
  </si>
  <si>
    <t>91</t>
  </si>
  <si>
    <t>919413111R00</t>
  </si>
  <si>
    <t>98</t>
  </si>
  <si>
    <t>981011314R00</t>
  </si>
  <si>
    <t>981011311R00</t>
  </si>
  <si>
    <t>979082317R00</t>
  </si>
  <si>
    <t>979999999R00</t>
  </si>
  <si>
    <t>979999997R00</t>
  </si>
  <si>
    <t>Demolice "KINA MARX" objektu č.p.226</t>
  </si>
  <si>
    <t>objekt občanské vybavenosti</t>
  </si>
  <si>
    <t>p.č.k. 456, ul. Na Valech, k.ú. Rumburk</t>
  </si>
  <si>
    <t>801</t>
  </si>
  <si>
    <t>Zkrácený popis</t>
  </si>
  <si>
    <t>Všeobecné konstrukce a práce</t>
  </si>
  <si>
    <t>Konzervace přípojek inž.sítí</t>
  </si>
  <si>
    <t>Vytýčení inž.sítí</t>
  </si>
  <si>
    <t>Podkladní vrstvy komunikací, letišť a ploch</t>
  </si>
  <si>
    <t>Podklad ze štěrkopísku po zhutnění tloušťky 10 cm</t>
  </si>
  <si>
    <t>Podklad z recyklátu po zhutnění tloušťky 15 cm</t>
  </si>
  <si>
    <t>Konstrukce doplňkové stavební (zámečnické)</t>
  </si>
  <si>
    <t>Montáž provizorního oplocení  do 50 kg</t>
  </si>
  <si>
    <t>Doplňující konstrukce a práce pozemních komunikací, letišť a ploch</t>
  </si>
  <si>
    <t>Šachta zabezp.teplovod potrubí</t>
  </si>
  <si>
    <t>Demolice</t>
  </si>
  <si>
    <t>Demolice budov, zdivo, podíl konstr. do 25 %, MVC</t>
  </si>
  <si>
    <t>Demolice budov, zdivo, podil konstr. do 10 %, MVC</t>
  </si>
  <si>
    <t>Vodorovná doprava suti a hmot po suchu do 5000 m</t>
  </si>
  <si>
    <t>Poplatek za skladku - ostatní</t>
  </si>
  <si>
    <t>Poplatek za skládku - čistá suť</t>
  </si>
  <si>
    <t>Doba výstavby:</t>
  </si>
  <si>
    <t>Začátek výstavby:</t>
  </si>
  <si>
    <t>Konec výstavby:</t>
  </si>
  <si>
    <t>Zpracováno dne:</t>
  </si>
  <si>
    <t>M.j.</t>
  </si>
  <si>
    <t>kpl</t>
  </si>
  <si>
    <t>m2</t>
  </si>
  <si>
    <t>m</t>
  </si>
  <si>
    <t>kus</t>
  </si>
  <si>
    <t>m3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</si>
  <si>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</si>
  <si>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</si>
  <si>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</si>
  <si>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</si>
  <si>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</si>
  <si>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</si>
  <si>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</si>
  <si>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</si>
  <si>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</si>
  <si>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</si>
  <si>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</si>
  <si>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</si>
  <si>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Rumburk</t>
  </si>
  <si>
    <t>Ing. David Dvořák</t>
  </si>
  <si>
    <t>Celkem</t>
  </si>
  <si>
    <t>Hmotnost (t)</t>
  </si>
  <si>
    <t>Přesuny</t>
  </si>
  <si>
    <t>Typ skupiny</t>
  </si>
  <si>
    <t>HS</t>
  </si>
  <si>
    <t>PS</t>
  </si>
  <si>
    <t>HSV mat</t>
  </si>
  <si>
    <t>HSV prac</t>
  </si>
  <si>
    <t>PSV mat</t>
  </si>
  <si>
    <t>PSV prac</t>
  </si>
  <si>
    <t>Mont mat</t>
  </si>
  <si>
    <t>Mont prac</t>
  </si>
  <si>
    <t>Ostatní mat.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</si>
  <si>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</si>
  <si>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</si>
  <si>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</si>
  <si>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</si>
  <si>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</si>
  <si>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</si>
  <si>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</si>
  <si>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Rozměry</t>
  </si>
  <si>
    <t>777.4</t>
  </si>
  <si>
    <t>31.8*7.7*10.5   dvoupodlažní část jihovýchodní</t>
  </si>
  <si>
    <t>(7.7*2.4)/2*31.8   dvoupodlažní část střecha</t>
  </si>
  <si>
    <t>7.3*6.5*7.5   dvopodlažní část severní</t>
  </si>
  <si>
    <t>17.0*20.5*13.5   jednopodlažní část - kinosál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</si>
  <si>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</si>
  <si>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</si>
  <si>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</si>
  <si>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</si>
  <si>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</si>
  <si>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</si>
  <si>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</si>
  <si>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</si>
  <si>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</si>
  <si>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</si>
  <si>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</si>
  <si>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</si>
  <si>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</si>
  <si>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</si>
  <si>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</si>
  <si>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</si>
  <si>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</si>
  <si>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</si>
  <si>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</si>
  <si>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</si>
  <si>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</si>
  <si>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</si>
  <si>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</si>
  <si>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</si>
  <si>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</si>
  <si>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</si>
  <si>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</si>
  <si>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</si>
  <si>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</si>
  <si>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</si>
  <si>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</si>
  <si>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</si>
  <si>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</si>
  <si>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</si>
  <si>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</si>
  <si>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</si>
  <si>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</si>
  <si>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</si>
  <si>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</si>
  <si>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</si>
  <si>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00261602/</t>
  </si>
  <si>
    <t>68285001/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</si>
</sst>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3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2" borderId="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2" borderId="7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2" borderId="7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0" fontId="3" fillId="2" borderId="7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2" borderId="7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7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49" fontId="6" fillId="2" borderId="29" xfId="0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 applyProtection="1">
      <alignment horizontal="left" vertical="center"/>
      <protection/>
    </xf>
    <xf numFmtId="49" fontId="7" fillId="0" borderId="31" xfId="0" applyNumberFormat="1" applyFont="1" applyFill="1" applyBorder="1" applyAlignment="1" applyProtection="1">
      <alignment horizontal="left" vertical="center"/>
      <protection/>
    </xf>
    <xf numFmtId="49" fontId="7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7" fillId="2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9" fontId="8" fillId="0" borderId="34" xfId="0" applyNumberFormat="1" applyFont="1" applyFill="1" applyBorder="1" applyAlignment="1" applyProtection="1">
      <alignment horizontal="left" vertical="center"/>
      <protection/>
    </xf>
    <xf numFmtId="49" fontId="8" fillId="0" borderId="23" xfId="0" applyNumberFormat="1" applyFont="1" applyFill="1" applyBorder="1" applyAlignment="1" applyProtection="1">
      <alignment horizontal="left" vertical="center"/>
      <protection/>
    </xf>
    <xf numFmtId="49" fontId="8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49" fontId="8" fillId="0" borderId="29" xfId="0" applyNumberFormat="1" applyFont="1" applyFill="1" applyBorder="1" applyAlignment="1" applyProtection="1">
      <alignment horizontal="left" vertical="center"/>
      <protection/>
    </xf>
    <xf numFmtId="0" fontId="7" fillId="0" borderId="36" xfId="0" applyNumberFormat="1" applyFont="1" applyFill="1" applyBorder="1" applyAlignment="1" applyProtection="1">
      <alignment horizontal="left" vertical="center"/>
      <protection/>
    </xf>
    <xf numFmtId="0" fontId="7" fillId="2" borderId="28" xfId="0" applyNumberFormat="1" applyFont="1" applyFill="1" applyBorder="1" applyAlignment="1" applyProtection="1">
      <alignment horizontal="left" vertical="center"/>
      <protection/>
    </xf>
    <xf numFmtId="0" fontId="8" fillId="0" borderId="7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0" fontId="8" fillId="0" borderId="29" xfId="0" applyNumberFormat="1" applyFont="1" applyFill="1" applyBorder="1" applyAlignment="1" applyProtection="1">
      <alignment horizontal="right" vertical="center"/>
      <protection/>
    </xf>
    <xf numFmtId="0" fontId="7" fillId="2" borderId="36" xfId="0" applyNumberFormat="1" applyFont="1" applyFill="1" applyBorder="1" applyAlignment="1" applyProtection="1">
      <alignment horizontal="right" vertical="center"/>
      <protection/>
    </xf>
    <xf numFmtId="0" fontId="8" fillId="0" borderId="37" xfId="0" applyNumberFormat="1" applyFont="1" applyFill="1" applyBorder="1" applyAlignment="1" applyProtection="1">
      <alignment horizontal="left" vertical="center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left" vertical="center"/>
      <protection/>
    </xf>
    <xf numFmtId="49" fontId="8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49" fontId="8" fillId="0" borderId="29" xfId="0" applyNumberFormat="1" applyFont="1" applyFill="1" applyBorder="1" applyAlignment="1" applyProtection="1">
      <alignment horizontal="righ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14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workbookViewId="0" topLeftCell="A1">
      <selection activeCell="A1" sqref="A1:L1"/>
    </sheetView>
  </sheetViews>
  <sheetFormatPr defaultColWidth="9.140625" defaultRowHeight="12.75"/>
  <cols>
    <col min="1" max="2" width="3.71093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3" width="11.421875" style="0" customWidth="1"/>
    <col min="14" max="37" width="12.140625" style="0" hidden="1" customWidth="1"/>
    <col min="38" max="16384" width="11.421875" style="0" customWidth="1"/>
  </cols>
  <sheetData>
    <row r="1" spans="1:12" ht="21.75" customHeight="1">
      <c r="A1" s="2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12.75">
      <c r="A2" s="3" t="s">
        <v>1</v>
      </c>
      <c r="B2" s="15"/>
      <c r="C2" s="15"/>
      <c r="D2" s="22" t="s">
        <v>36</v>
      </c>
      <c r="E2" s="27" t="s">
        <v>57</v>
      </c>
      <c r="F2" s="15"/>
      <c r="G2" s="27"/>
      <c r="H2" s="15"/>
      <c r="I2" s="27" t="s">
        <v>74</v>
      </c>
      <c r="J2" s="27" t="s">
        <v>79</v>
      </c>
      <c r="K2" s="15"/>
      <c r="L2" s="46"/>
      <c r="M2" s="49"/>
    </row>
    <row r="3" spans="1:13" ht="12.75">
      <c r="A3" s="4"/>
      <c r="B3" s="16"/>
      <c r="C3" s="16"/>
      <c r="D3" s="23"/>
      <c r="E3" s="16"/>
      <c r="F3" s="16"/>
      <c r="G3" s="16"/>
      <c r="H3" s="16"/>
      <c r="I3" s="16"/>
      <c r="J3" s="16"/>
      <c r="K3" s="16"/>
      <c r="L3" s="47"/>
      <c r="M3" s="49"/>
    </row>
    <row r="4" spans="1:13" ht="12.75">
      <c r="A4" s="5" t="s">
        <v>2</v>
      </c>
      <c r="B4" s="16"/>
      <c r="C4" s="16"/>
      <c r="D4" s="24" t="s">
        <v>37</v>
      </c>
      <c r="E4" s="24" t="s">
        <v>58</v>
      </c>
      <c r="F4" s="16"/>
      <c r="G4" s="33">
        <v>42494</v>
      </c>
      <c r="H4" s="16"/>
      <c r="I4" s="24" t="s">
        <v>75</v>
      </c>
      <c r="J4" s="24" t="s">
        <v>80</v>
      </c>
      <c r="K4" s="16"/>
      <c r="L4" s="47"/>
      <c r="M4" s="49"/>
    </row>
    <row r="5" spans="1:13" ht="12.75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47"/>
      <c r="M5" s="49"/>
    </row>
    <row r="6" spans="1:13" ht="12.75">
      <c r="A6" s="5" t="s">
        <v>3</v>
      </c>
      <c r="B6" s="16"/>
      <c r="C6" s="16"/>
      <c r="D6" s="24" t="s">
        <v>38</v>
      </c>
      <c r="E6" s="24" t="s">
        <v>59</v>
      </c>
      <c r="F6" s="16"/>
      <c r="G6" s="16"/>
      <c r="H6" s="16"/>
      <c r="I6" s="24" t="s">
        <v>76</v>
      </c>
      <c r="J6" s="24"/>
      <c r="K6" s="16"/>
      <c r="L6" s="47"/>
      <c r="M6" s="49"/>
    </row>
    <row r="7" spans="1:13" ht="12.75">
      <c r="A7" s="4"/>
      <c r="B7" s="16"/>
      <c r="C7" s="16"/>
      <c r="D7" s="16"/>
      <c r="E7" s="16"/>
      <c r="F7" s="16"/>
      <c r="G7" s="16"/>
      <c r="H7" s="16"/>
      <c r="I7" s="16"/>
      <c r="J7" s="16"/>
      <c r="K7" s="16"/>
      <c r="L7" s="47"/>
      <c r="M7" s="49"/>
    </row>
    <row r="8" spans="1:13" ht="12.75">
      <c r="A8" s="5" t="s">
        <v>4</v>
      </c>
      <c r="B8" s="16"/>
      <c r="C8" s="16"/>
      <c r="D8" s="24" t="s">
        <v>39</v>
      </c>
      <c r="E8" s="24" t="s">
        <v>60</v>
      </c>
      <c r="F8" s="16"/>
      <c r="G8" s="33">
        <v>42494</v>
      </c>
      <c r="H8" s="16"/>
      <c r="I8" s="24" t="s">
        <v>77</v>
      </c>
      <c r="J8" s="24"/>
      <c r="K8" s="16"/>
      <c r="L8" s="47"/>
      <c r="M8" s="49"/>
    </row>
    <row r="9" spans="1:13" ht="12.75">
      <c r="A9" s="6"/>
      <c r="B9" s="17"/>
      <c r="C9" s="17"/>
      <c r="D9" s="17"/>
      <c r="E9" s="17"/>
      <c r="F9" s="17"/>
      <c r="G9" s="17"/>
      <c r="H9" s="17"/>
      <c r="I9" s="17"/>
      <c r="J9" s="17"/>
      <c r="K9" s="17"/>
      <c r="L9" s="48"/>
      <c r="M9" s="49"/>
    </row>
    <row r="10" spans="1:13" ht="12.75">
      <c r="A10" s="7" t="s">
        <v>5</v>
      </c>
      <c r="B10" s="18" t="s">
        <v>5</v>
      </c>
      <c r="C10" s="18" t="s">
        <v>5</v>
      </c>
      <c r="D10" s="18" t="s">
        <v>5</v>
      </c>
      <c r="E10" s="18" t="s">
        <v>5</v>
      </c>
      <c r="F10" s="18" t="s">
        <v>5</v>
      </c>
      <c r="G10" s="34" t="s">
        <v>69</v>
      </c>
      <c r="H10" s="37" t="s">
        <v>71</v>
      </c>
      <c r="I10" s="39"/>
      <c r="J10" s="42"/>
      <c r="K10" s="37" t="s">
        <v>82</v>
      </c>
      <c r="L10" s="42"/>
      <c r="M10" s="50"/>
    </row>
    <row r="11" spans="1:24" ht="12.75">
      <c r="A11" s="8" t="s">
        <v>6</v>
      </c>
      <c r="B11" s="19" t="s">
        <v>18</v>
      </c>
      <c r="C11" s="19" t="s">
        <v>19</v>
      </c>
      <c r="D11" s="19" t="s">
        <v>40</v>
      </c>
      <c r="E11" s="19" t="s">
        <v>61</v>
      </c>
      <c r="F11" s="30" t="s">
        <v>68</v>
      </c>
      <c r="G11" s="35" t="s">
        <v>70</v>
      </c>
      <c r="H11" s="38" t="s">
        <v>72</v>
      </c>
      <c r="I11" s="40" t="s">
        <v>78</v>
      </c>
      <c r="J11" s="43" t="s">
        <v>81</v>
      </c>
      <c r="K11" s="38" t="s">
        <v>69</v>
      </c>
      <c r="L11" s="43" t="s">
        <v>81</v>
      </c>
      <c r="M11" s="50"/>
      <c r="P11" s="45" t="s">
        <v>83</v>
      </c>
      <c r="Q11" s="45" t="s">
        <v>84</v>
      </c>
      <c r="R11" s="45" t="s">
        <v>87</v>
      </c>
      <c r="S11" s="45" t="s">
        <v>88</v>
      </c>
      <c r="T11" s="45" t="s">
        <v>89</v>
      </c>
      <c r="U11" s="45" t="s">
        <v>90</v>
      </c>
      <c r="V11" s="45" t="s">
        <v>91</v>
      </c>
      <c r="W11" s="45" t="s">
        <v>92</v>
      </c>
      <c r="X11" s="45" t="s">
        <v>93</v>
      </c>
    </row>
    <row r="12" spans="1:37" ht="12.75">
      <c r="A12" s="9"/>
      <c r="B12" s="9"/>
      <c r="C12" s="20" t="s">
        <v>20</v>
      </c>
      <c r="D12" s="25" t="s">
        <v>41</v>
      </c>
      <c r="E12" s="28"/>
      <c r="F12" s="28"/>
      <c r="G12" s="28"/>
      <c r="H12" s="52">
        <f>SUM(H13:H14)</f>
        <v>0</v>
      </c>
      <c r="I12" s="52">
        <f>SUM(I13:I14)</f>
        <v>0</v>
      </c>
      <c r="J12" s="52">
        <f>H12+I12</f>
        <v>0</v>
      </c>
      <c r="K12" s="44"/>
      <c r="L12" s="52">
        <f>SUM(L13:L14)</f>
        <v>0</v>
      </c>
      <c r="P12" s="53">
        <f>IF(Q12="PR",J12,SUM(O13:O14))</f>
        <v>0</v>
      </c>
      <c r="Q12" s="45" t="s">
        <v>85</v>
      </c>
      <c r="R12" s="53">
        <f>IF(Q12="HS",H12,0)</f>
        <v>0</v>
      </c>
      <c r="S12" s="53">
        <f>IF(Q12="HS",I12-P12,0)</f>
        <v>0</v>
      </c>
      <c r="T12" s="53">
        <f>IF(Q12="PS",H12,0)</f>
        <v>0</v>
      </c>
      <c r="U12" s="53">
        <f>IF(Q12="PS",I12-P12,0)</f>
        <v>0</v>
      </c>
      <c r="V12" s="53">
        <f>IF(Q12="MP",H12,0)</f>
        <v>0</v>
      </c>
      <c r="W12" s="53">
        <f>IF(Q12="MP",I12-P12,0)</f>
        <v>0</v>
      </c>
      <c r="X12" s="53">
        <f>IF(Q12="OM",H12,0)</f>
        <v>0</v>
      </c>
      <c r="Y12" s="45"/>
      <c r="AI12" s="53">
        <f>SUM(Z13:Z14)</f>
        <v>0</v>
      </c>
      <c r="AJ12" s="53">
        <f>SUM(AA13:AA14)</f>
        <v>0</v>
      </c>
      <c r="AK12" s="53">
        <f>SUM(AB13:AB14)</f>
        <v>0</v>
      </c>
    </row>
    <row r="13" spans="1:32" ht="12.75">
      <c r="A13" s="10" t="s">
        <v>7</v>
      </c>
      <c r="B13" s="10"/>
      <c r="C13" s="10" t="s">
        <v>21</v>
      </c>
      <c r="D13" s="10" t="s">
        <v>42</v>
      </c>
      <c r="E13" s="10" t="s">
        <v>62</v>
      </c>
      <c r="F13" s="31">
        <v>1</v>
      </c>
      <c r="H13" s="31">
        <f>ROUND(F13*AE13,2)</f>
        <v>0</v>
      </c>
      <c r="I13" s="31">
        <f>J13-H13</f>
        <v>0</v>
      </c>
      <c r="J13" s="31">
        <f>ROUND(F13*G13,2)</f>
        <v>0</v>
      </c>
      <c r="K13" s="31">
        <v>0</v>
      </c>
      <c r="L13" s="31">
        <f>F13*K13</f>
        <v>0</v>
      </c>
      <c r="N13" s="51" t="s">
        <v>7</v>
      </c>
      <c r="O13" s="31">
        <f>IF(N13="5",I13,0)</f>
        <v>0</v>
      </c>
      <c r="Z13" s="31">
        <f>IF(AD13=0,J13,0)</f>
        <v>0</v>
      </c>
      <c r="AA13" s="31">
        <f>IF(AD13=15,J13,0)</f>
        <v>0</v>
      </c>
      <c r="AB13" s="31">
        <f>IF(AD13=21,J13,0)</f>
        <v>0</v>
      </c>
      <c r="AD13" s="31">
        <v>21</v>
      </c>
      <c r="AE13" s="31">
        <f>G13*1</f>
        <v>0</v>
      </c>
      <c r="AF13" s="31">
        <f>G13*(1-1)</f>
        <v>0</v>
      </c>
    </row>
    <row r="14" spans="1:32" ht="12.75">
      <c r="A14" s="10" t="s">
        <v>8</v>
      </c>
      <c r="B14" s="10"/>
      <c r="C14" s="10" t="s">
        <v>22</v>
      </c>
      <c r="D14" s="10" t="s">
        <v>43</v>
      </c>
      <c r="E14" s="10" t="s">
        <v>62</v>
      </c>
      <c r="F14" s="31">
        <v>1</v>
      </c>
      <c r="H14" s="31">
        <f>ROUND(F14*AE14,2)</f>
        <v>0</v>
      </c>
      <c r="I14" s="31">
        <f>J14-H14</f>
        <v>0</v>
      </c>
      <c r="J14" s="31">
        <f>ROUND(F14*G14,2)</f>
        <v>0</v>
      </c>
      <c r="K14" s="31">
        <v>0</v>
      </c>
      <c r="L14" s="31">
        <f>F14*K14</f>
        <v>0</v>
      </c>
      <c r="N14" s="51" t="s">
        <v>7</v>
      </c>
      <c r="O14" s="31">
        <f>IF(N14="5",I14,0)</f>
        <v>0</v>
      </c>
      <c r="Z14" s="31">
        <f>IF(AD14=0,J14,0)</f>
        <v>0</v>
      </c>
      <c r="AA14" s="31">
        <f>IF(AD14=15,J14,0)</f>
        <v>0</v>
      </c>
      <c r="AB14" s="31">
        <f>IF(AD14=21,J14,0)</f>
        <v>0</v>
      </c>
      <c r="AD14" s="31">
        <v>21</v>
      </c>
      <c r="AE14" s="31">
        <f>G14*1</f>
        <v>0</v>
      </c>
      <c r="AF14" s="31">
        <f>G14*(1-1)</f>
        <v>0</v>
      </c>
    </row>
    <row r="15" spans="1:37" ht="12.75">
      <c r="A15" s="11"/>
      <c r="B15" s="11"/>
      <c r="C15" s="21" t="s">
        <v>23</v>
      </c>
      <c r="D15" s="26" t="s">
        <v>44</v>
      </c>
      <c r="E15" s="29"/>
      <c r="F15" s="29"/>
      <c r="G15" s="29"/>
      <c r="H15" s="53">
        <f>SUM(H16:H17)</f>
        <v>0</v>
      </c>
      <c r="I15" s="53">
        <f>SUM(I16:I17)</f>
        <v>0</v>
      </c>
      <c r="J15" s="53">
        <f>H15+I15</f>
        <v>0</v>
      </c>
      <c r="K15" s="45"/>
      <c r="L15" s="53">
        <f>SUM(L16:L17)</f>
        <v>374.971116</v>
      </c>
      <c r="P15" s="53">
        <f>IF(Q15="PR",J15,SUM(O16:O17))</f>
        <v>0</v>
      </c>
      <c r="Q15" s="45" t="s">
        <v>85</v>
      </c>
      <c r="R15" s="53">
        <f>IF(Q15="HS",H15,0)</f>
        <v>0</v>
      </c>
      <c r="S15" s="53">
        <f>IF(Q15="HS",I15-P15,0)</f>
        <v>0</v>
      </c>
      <c r="T15" s="53">
        <f>IF(Q15="PS",H15,0)</f>
        <v>0</v>
      </c>
      <c r="U15" s="53">
        <f>IF(Q15="PS",I15-P15,0)</f>
        <v>0</v>
      </c>
      <c r="V15" s="53">
        <f>IF(Q15="MP",H15,0)</f>
        <v>0</v>
      </c>
      <c r="W15" s="53">
        <f>IF(Q15="MP",I15-P15,0)</f>
        <v>0</v>
      </c>
      <c r="X15" s="53">
        <f>IF(Q15="OM",H15,0)</f>
        <v>0</v>
      </c>
      <c r="Y15" s="45"/>
      <c r="AI15" s="53">
        <f>SUM(Z16:Z17)</f>
        <v>0</v>
      </c>
      <c r="AJ15" s="53">
        <f>SUM(AA16:AA17)</f>
        <v>0</v>
      </c>
      <c r="AK15" s="53">
        <f>SUM(AB16:AB17)</f>
        <v>0</v>
      </c>
    </row>
    <row r="16" spans="1:32" ht="12.75">
      <c r="A16" s="10" t="s">
        <v>9</v>
      </c>
      <c r="B16" s="10"/>
      <c r="C16" s="10" t="s">
        <v>24</v>
      </c>
      <c r="D16" s="10" t="s">
        <v>45</v>
      </c>
      <c r="E16" s="10" t="s">
        <v>63</v>
      </c>
      <c r="F16" s="31">
        <v>777.4</v>
      </c>
      <c r="H16" s="31">
        <f>ROUND(F16*AE16,2)</f>
        <v>0</v>
      </c>
      <c r="I16" s="31">
        <f>J16-H16</f>
        <v>0</v>
      </c>
      <c r="J16" s="31">
        <f>ROUND(F16*G16,2)</f>
        <v>0</v>
      </c>
      <c r="K16" s="31">
        <v>0.2024</v>
      </c>
      <c r="L16" s="31">
        <f>F16*K16</f>
        <v>157.34575999999998</v>
      </c>
      <c r="N16" s="51" t="s">
        <v>7</v>
      </c>
      <c r="O16" s="31">
        <f>IF(N16="5",I16,0)</f>
        <v>0</v>
      </c>
      <c r="Z16" s="31">
        <f>IF(AD16=0,J16,0)</f>
        <v>0</v>
      </c>
      <c r="AA16" s="31">
        <f>IF(AD16=15,J16,0)</f>
        <v>0</v>
      </c>
      <c r="AB16" s="31">
        <f>IF(AD16=21,J16,0)</f>
        <v>0</v>
      </c>
      <c r="AD16" s="31">
        <v>21</v>
      </c>
      <c r="AE16" s="31">
        <f>G16*0.851758793969849</f>
        <v>0</v>
      </c>
      <c r="AF16" s="31">
        <f>G16*(1-0.851758793969849)</f>
        <v>0</v>
      </c>
    </row>
    <row r="17" spans="1:32" ht="12.75">
      <c r="A17" s="10" t="s">
        <v>10</v>
      </c>
      <c r="B17" s="10"/>
      <c r="C17" s="10" t="s">
        <v>25</v>
      </c>
      <c r="D17" s="10" t="s">
        <v>46</v>
      </c>
      <c r="E17" s="10" t="s">
        <v>63</v>
      </c>
      <c r="F17" s="31">
        <v>777.4</v>
      </c>
      <c r="H17" s="31">
        <f>ROUND(F17*AE17,2)</f>
        <v>0</v>
      </c>
      <c r="I17" s="31">
        <f>J17-H17</f>
        <v>0</v>
      </c>
      <c r="J17" s="31">
        <f>ROUND(F17*G17,2)</f>
        <v>0</v>
      </c>
      <c r="K17" s="31">
        <v>0.27994</v>
      </c>
      <c r="L17" s="31">
        <f>F17*K17</f>
        <v>217.625356</v>
      </c>
      <c r="N17" s="51" t="s">
        <v>7</v>
      </c>
      <c r="O17" s="31">
        <f>IF(N17="5",I17,0)</f>
        <v>0</v>
      </c>
      <c r="Z17" s="31">
        <f>IF(AD17=0,J17,0)</f>
        <v>0</v>
      </c>
      <c r="AA17" s="31">
        <f>IF(AD17=15,J17,0)</f>
        <v>0</v>
      </c>
      <c r="AB17" s="31">
        <f>IF(AD17=21,J17,0)</f>
        <v>0</v>
      </c>
      <c r="AD17" s="31">
        <v>21</v>
      </c>
      <c r="AE17" s="31">
        <f>G17*0.840930738876038</f>
        <v>0</v>
      </c>
      <c r="AF17" s="31">
        <f>G17*(1-0.840930738876038)</f>
        <v>0</v>
      </c>
    </row>
    <row r="18" spans="1:37" ht="12.75">
      <c r="A18" s="11"/>
      <c r="B18" s="11"/>
      <c r="C18" s="21" t="s">
        <v>26</v>
      </c>
      <c r="D18" s="26" t="s">
        <v>47</v>
      </c>
      <c r="E18" s="29"/>
      <c r="F18" s="29"/>
      <c r="G18" s="29"/>
      <c r="H18" s="53">
        <f>SUM(H19:H19)</f>
        <v>0</v>
      </c>
      <c r="I18" s="53">
        <f>SUM(I19:I19)</f>
        <v>0</v>
      </c>
      <c r="J18" s="53">
        <f>H18+I18</f>
        <v>0</v>
      </c>
      <c r="K18" s="45"/>
      <c r="L18" s="53">
        <f>SUM(L19:L19)</f>
        <v>0.049117999999999995</v>
      </c>
      <c r="P18" s="53">
        <f>IF(Q18="PR",J18,SUM(O19:O19))</f>
        <v>0</v>
      </c>
      <c r="Q18" s="45" t="s">
        <v>86</v>
      </c>
      <c r="R18" s="53">
        <f>IF(Q18="HS",H18,0)</f>
        <v>0</v>
      </c>
      <c r="S18" s="53">
        <f>IF(Q18="HS",I18-P18,0)</f>
        <v>0</v>
      </c>
      <c r="T18" s="53">
        <f>IF(Q18="PS",H18,0)</f>
        <v>0</v>
      </c>
      <c r="U18" s="53">
        <f>IF(Q18="PS",I18-P18,0)</f>
        <v>0</v>
      </c>
      <c r="V18" s="53">
        <f>IF(Q18="MP",H18,0)</f>
        <v>0</v>
      </c>
      <c r="W18" s="53">
        <f>IF(Q18="MP",I18-P18,0)</f>
        <v>0</v>
      </c>
      <c r="X18" s="53">
        <f>IF(Q18="OM",H18,0)</f>
        <v>0</v>
      </c>
      <c r="Y18" s="45"/>
      <c r="AI18" s="53">
        <f>SUM(Z19:Z19)</f>
        <v>0</v>
      </c>
      <c r="AJ18" s="53">
        <f>SUM(AA19:AA19)</f>
        <v>0</v>
      </c>
      <c r="AK18" s="53">
        <f>SUM(AB19:AB19)</f>
        <v>0</v>
      </c>
    </row>
    <row r="19" spans="1:32" ht="12.75">
      <c r="A19" s="10" t="s">
        <v>11</v>
      </c>
      <c r="B19" s="10"/>
      <c r="C19" s="10" t="s">
        <v>27</v>
      </c>
      <c r="D19" s="10" t="s">
        <v>48</v>
      </c>
      <c r="E19" s="10" t="s">
        <v>64</v>
      </c>
      <c r="F19" s="31">
        <v>59.9</v>
      </c>
      <c r="H19" s="31">
        <f>ROUND(F19*AE19,2)</f>
        <v>0</v>
      </c>
      <c r="I19" s="31">
        <f>J19-H19</f>
        <v>0</v>
      </c>
      <c r="J19" s="31">
        <f>ROUND(F19*G19,2)</f>
        <v>0</v>
      </c>
      <c r="K19" s="31">
        <v>0.00082</v>
      </c>
      <c r="L19" s="31">
        <f>F19*K19</f>
        <v>0.049117999999999995</v>
      </c>
      <c r="N19" s="51" t="s">
        <v>7</v>
      </c>
      <c r="O19" s="31">
        <f>IF(N19="5",I19,0)</f>
        <v>0</v>
      </c>
      <c r="Z19" s="31">
        <f>IF(AD19=0,J19,0)</f>
        <v>0</v>
      </c>
      <c r="AA19" s="31">
        <f>IF(AD19=15,J19,0)</f>
        <v>0</v>
      </c>
      <c r="AB19" s="31">
        <f>IF(AD19=21,J19,0)</f>
        <v>0</v>
      </c>
      <c r="AD19" s="31">
        <v>21</v>
      </c>
      <c r="AE19" s="31">
        <f>G19*0.116336046787323</f>
        <v>0</v>
      </c>
      <c r="AF19" s="31">
        <f>G19*(1-0.116336046787323)</f>
        <v>0</v>
      </c>
    </row>
    <row r="20" spans="1:37" ht="12.75">
      <c r="A20" s="11"/>
      <c r="B20" s="11"/>
      <c r="C20" s="21" t="s">
        <v>28</v>
      </c>
      <c r="D20" s="26" t="s">
        <v>49</v>
      </c>
      <c r="E20" s="29"/>
      <c r="F20" s="29"/>
      <c r="G20" s="29"/>
      <c r="H20" s="53">
        <f>SUM(H21:H21)</f>
        <v>0</v>
      </c>
      <c r="I20" s="53">
        <f>SUM(I21:I21)</f>
        <v>0</v>
      </c>
      <c r="J20" s="53">
        <f>H20+I20</f>
        <v>0</v>
      </c>
      <c r="K20" s="45"/>
      <c r="L20" s="53">
        <f>SUM(L21:L21)</f>
        <v>10.09186</v>
      </c>
      <c r="P20" s="53">
        <f>IF(Q20="PR",J20,SUM(O21:O21))</f>
        <v>0</v>
      </c>
      <c r="Q20" s="45" t="s">
        <v>85</v>
      </c>
      <c r="R20" s="53">
        <f>IF(Q20="HS",H20,0)</f>
        <v>0</v>
      </c>
      <c r="S20" s="53">
        <f>IF(Q20="HS",I20-P20,0)</f>
        <v>0</v>
      </c>
      <c r="T20" s="53">
        <f>IF(Q20="PS",H20,0)</f>
        <v>0</v>
      </c>
      <c r="U20" s="53">
        <f>IF(Q20="PS",I20-P20,0)</f>
        <v>0</v>
      </c>
      <c r="V20" s="53">
        <f>IF(Q20="MP",H20,0)</f>
        <v>0</v>
      </c>
      <c r="W20" s="53">
        <f>IF(Q20="MP",I20-P20,0)</f>
        <v>0</v>
      </c>
      <c r="X20" s="53">
        <f>IF(Q20="OM",H20,0)</f>
        <v>0</v>
      </c>
      <c r="Y20" s="45"/>
      <c r="AI20" s="53">
        <f>SUM(Z21:Z21)</f>
        <v>0</v>
      </c>
      <c r="AJ20" s="53">
        <f>SUM(AA21:AA21)</f>
        <v>0</v>
      </c>
      <c r="AK20" s="53">
        <f>SUM(AB21:AB21)</f>
        <v>0</v>
      </c>
    </row>
    <row r="21" spans="1:32" ht="12.75">
      <c r="A21" s="10" t="s">
        <v>12</v>
      </c>
      <c r="B21" s="10"/>
      <c r="C21" s="10" t="s">
        <v>29</v>
      </c>
      <c r="D21" s="10" t="s">
        <v>50</v>
      </c>
      <c r="E21" s="10" t="s">
        <v>65</v>
      </c>
      <c r="F21" s="31">
        <v>1</v>
      </c>
      <c r="H21" s="31">
        <f>ROUND(F21*AE21,2)</f>
        <v>0</v>
      </c>
      <c r="I21" s="31">
        <f>J21-H21</f>
        <v>0</v>
      </c>
      <c r="J21" s="31">
        <f>ROUND(F21*G21,2)</f>
        <v>0</v>
      </c>
      <c r="K21" s="31">
        <v>10.09186</v>
      </c>
      <c r="L21" s="31">
        <f>F21*K21</f>
        <v>10.09186</v>
      </c>
      <c r="N21" s="51" t="s">
        <v>7</v>
      </c>
      <c r="O21" s="31">
        <f>IF(N21="5",I21,0)</f>
        <v>0</v>
      </c>
      <c r="Z21" s="31">
        <f>IF(AD21=0,J21,0)</f>
        <v>0</v>
      </c>
      <c r="AA21" s="31">
        <f>IF(AD21=15,J21,0)</f>
        <v>0</v>
      </c>
      <c r="AB21" s="31">
        <f>IF(AD21=21,J21,0)</f>
        <v>0</v>
      </c>
      <c r="AD21" s="31">
        <v>21</v>
      </c>
      <c r="AE21" s="31">
        <f>G21*0.615724340898254</f>
        <v>0</v>
      </c>
      <c r="AF21" s="31">
        <f>G21*(1-0.615724340898254)</f>
        <v>0</v>
      </c>
    </row>
    <row r="22" spans="1:37" ht="12.75">
      <c r="A22" s="11"/>
      <c r="B22" s="11"/>
      <c r="C22" s="21" t="s">
        <v>30</v>
      </c>
      <c r="D22" s="26" t="s">
        <v>51</v>
      </c>
      <c r="E22" s="29"/>
      <c r="F22" s="29"/>
      <c r="G22" s="29"/>
      <c r="H22" s="53">
        <f>SUM(H23:H27)</f>
        <v>0</v>
      </c>
      <c r="I22" s="53">
        <f>SUM(I23:I27)</f>
        <v>0</v>
      </c>
      <c r="J22" s="53">
        <f>H22+I22</f>
        <v>0</v>
      </c>
      <c r="K22" s="45"/>
      <c r="L22" s="53">
        <f>SUM(L23:L27)</f>
        <v>2155.0454999999997</v>
      </c>
      <c r="P22" s="53">
        <f>IF(Q22="PR",J22,SUM(O23:O27))</f>
        <v>0</v>
      </c>
      <c r="Q22" s="45" t="s">
        <v>85</v>
      </c>
      <c r="R22" s="53">
        <f>IF(Q22="HS",H22,0)</f>
        <v>0</v>
      </c>
      <c r="S22" s="53">
        <f>IF(Q22="HS",I22-P22,0)</f>
        <v>0</v>
      </c>
      <c r="T22" s="53">
        <f>IF(Q22="PS",H22,0)</f>
        <v>0</v>
      </c>
      <c r="U22" s="53">
        <f>IF(Q22="PS",I22-P22,0)</f>
        <v>0</v>
      </c>
      <c r="V22" s="53">
        <f>IF(Q22="MP",H22,0)</f>
        <v>0</v>
      </c>
      <c r="W22" s="53">
        <f>IF(Q22="MP",I22-P22,0)</f>
        <v>0</v>
      </c>
      <c r="X22" s="53">
        <f>IF(Q22="OM",H22,0)</f>
        <v>0</v>
      </c>
      <c r="Y22" s="45"/>
      <c r="AI22" s="53">
        <f>SUM(Z23:Z27)</f>
        <v>0</v>
      </c>
      <c r="AJ22" s="53">
        <f>SUM(AA23:AA27)</f>
        <v>0</v>
      </c>
      <c r="AK22" s="53">
        <f>SUM(AB23:AB27)</f>
        <v>0</v>
      </c>
    </row>
    <row r="23" spans="1:32" ht="12.75">
      <c r="A23" s="10" t="s">
        <v>13</v>
      </c>
      <c r="B23" s="10"/>
      <c r="C23" s="10" t="s">
        <v>31</v>
      </c>
      <c r="D23" s="10" t="s">
        <v>52</v>
      </c>
      <c r="E23" s="10" t="s">
        <v>66</v>
      </c>
      <c r="F23" s="31">
        <v>3220.74</v>
      </c>
      <c r="H23" s="31">
        <f>ROUND(F23*AE23,2)</f>
        <v>0</v>
      </c>
      <c r="I23" s="31">
        <f>J23-H23</f>
        <v>0</v>
      </c>
      <c r="J23" s="31">
        <f>ROUND(F23*G23,2)</f>
        <v>0</v>
      </c>
      <c r="K23" s="31">
        <v>0.45</v>
      </c>
      <c r="L23" s="31">
        <f>F23*K23</f>
        <v>1449.3329999999999</v>
      </c>
      <c r="N23" s="51" t="s">
        <v>7</v>
      </c>
      <c r="O23" s="31">
        <f>IF(N23="5",I23,0)</f>
        <v>0</v>
      </c>
      <c r="Z23" s="31">
        <f>IF(AD23=0,J23,0)</f>
        <v>0</v>
      </c>
      <c r="AA23" s="31">
        <f>IF(AD23=15,J23,0)</f>
        <v>0</v>
      </c>
      <c r="AB23" s="31">
        <f>IF(AD23=21,J23,0)</f>
        <v>0</v>
      </c>
      <c r="AD23" s="31">
        <v>21</v>
      </c>
      <c r="AE23" s="31">
        <f>G23*0.0250257466529351</f>
        <v>0</v>
      </c>
      <c r="AF23" s="31">
        <f>G23*(1-0.0250257466529351)</f>
        <v>0</v>
      </c>
    </row>
    <row r="24" spans="1:32" ht="12.75">
      <c r="A24" s="10" t="s">
        <v>14</v>
      </c>
      <c r="B24" s="10"/>
      <c r="C24" s="10" t="s">
        <v>32</v>
      </c>
      <c r="D24" s="10" t="s">
        <v>53</v>
      </c>
      <c r="E24" s="10" t="s">
        <v>66</v>
      </c>
      <c r="F24" s="31">
        <v>4704.75</v>
      </c>
      <c r="H24" s="31">
        <f>ROUND(F24*AE24,2)</f>
        <v>0</v>
      </c>
      <c r="I24" s="31">
        <f>J24-H24</f>
        <v>0</v>
      </c>
      <c r="J24" s="31">
        <f>ROUND(F24*G24,2)</f>
        <v>0</v>
      </c>
      <c r="K24" s="31">
        <v>0.15</v>
      </c>
      <c r="L24" s="31">
        <f>F24*K24</f>
        <v>705.7125</v>
      </c>
      <c r="N24" s="51" t="s">
        <v>7</v>
      </c>
      <c r="O24" s="31">
        <f>IF(N24="5",I24,0)</f>
        <v>0</v>
      </c>
      <c r="Z24" s="31">
        <f>IF(AD24=0,J24,0)</f>
        <v>0</v>
      </c>
      <c r="AA24" s="31">
        <f>IF(AD24=15,J24,0)</f>
        <v>0</v>
      </c>
      <c r="AB24" s="31">
        <f>IF(AD24=21,J24,0)</f>
        <v>0</v>
      </c>
      <c r="AD24" s="31">
        <v>21</v>
      </c>
      <c r="AE24" s="31">
        <f>G24*0.0586006100378963</f>
        <v>0</v>
      </c>
      <c r="AF24" s="31">
        <f>G24*(1-0.0586006100378963)</f>
        <v>0</v>
      </c>
    </row>
    <row r="25" spans="1:32" ht="12.75">
      <c r="A25" s="10" t="s">
        <v>15</v>
      </c>
      <c r="B25" s="10"/>
      <c r="C25" s="10" t="s">
        <v>33</v>
      </c>
      <c r="D25" s="10" t="s">
        <v>54</v>
      </c>
      <c r="E25" s="10" t="s">
        <v>67</v>
      </c>
      <c r="F25" s="31">
        <v>2155.0455</v>
      </c>
      <c r="H25" s="31">
        <f>ROUND(F25*AE25,2)</f>
        <v>0</v>
      </c>
      <c r="I25" s="31">
        <f>J25-H25</f>
        <v>0</v>
      </c>
      <c r="J25" s="31">
        <f>ROUND(F25*G25,2)</f>
        <v>0</v>
      </c>
      <c r="K25" s="31">
        <v>0</v>
      </c>
      <c r="L25" s="31">
        <f>F25*K25</f>
        <v>0</v>
      </c>
      <c r="N25" s="51" t="s">
        <v>11</v>
      </c>
      <c r="O25" s="31">
        <f>IF(N25="5",I25,0)</f>
        <v>0</v>
      </c>
      <c r="Z25" s="31">
        <f>IF(AD25=0,J25,0)</f>
        <v>0</v>
      </c>
      <c r="AA25" s="31">
        <f>IF(AD25=15,J25,0)</f>
        <v>0</v>
      </c>
      <c r="AB25" s="31">
        <f>IF(AD25=21,J25,0)</f>
        <v>0</v>
      </c>
      <c r="AD25" s="31">
        <v>21</v>
      </c>
      <c r="AE25" s="31">
        <f>G25*0</f>
        <v>0</v>
      </c>
      <c r="AF25" s="31">
        <f>G25*(1-0)</f>
        <v>0</v>
      </c>
    </row>
    <row r="26" spans="1:32" ht="12.75">
      <c r="A26" s="10" t="s">
        <v>16</v>
      </c>
      <c r="B26" s="10"/>
      <c r="C26" s="10" t="s">
        <v>34</v>
      </c>
      <c r="D26" s="10" t="s">
        <v>55</v>
      </c>
      <c r="E26" s="10" t="s">
        <v>67</v>
      </c>
      <c r="F26" s="31">
        <v>150</v>
      </c>
      <c r="H26" s="31">
        <f>ROUND(F26*AE26,2)</f>
        <v>0</v>
      </c>
      <c r="I26" s="31">
        <f>J26-H26</f>
        <v>0</v>
      </c>
      <c r="J26" s="31">
        <f>ROUND(F26*G26,2)</f>
        <v>0</v>
      </c>
      <c r="K26" s="31">
        <v>0</v>
      </c>
      <c r="L26" s="31">
        <f>F26*K26</f>
        <v>0</v>
      </c>
      <c r="N26" s="51" t="s">
        <v>11</v>
      </c>
      <c r="O26" s="31">
        <f>IF(N26="5",I26,0)</f>
        <v>0</v>
      </c>
      <c r="Z26" s="31">
        <f>IF(AD26=0,J26,0)</f>
        <v>0</v>
      </c>
      <c r="AA26" s="31">
        <f>IF(AD26=15,J26,0)</f>
        <v>0</v>
      </c>
      <c r="AB26" s="31">
        <f>IF(AD26=21,J26,0)</f>
        <v>0</v>
      </c>
      <c r="AD26" s="31">
        <v>21</v>
      </c>
      <c r="AE26" s="31">
        <f>G26*0</f>
        <v>0</v>
      </c>
      <c r="AF26" s="31">
        <f>G26*(1-0)</f>
        <v>0</v>
      </c>
    </row>
    <row r="27" spans="1:32" ht="12.75">
      <c r="A27" s="12" t="s">
        <v>17</v>
      </c>
      <c r="B27" s="12"/>
      <c r="C27" s="12" t="s">
        <v>35</v>
      </c>
      <c r="D27" s="12" t="s">
        <v>56</v>
      </c>
      <c r="E27" s="12" t="s">
        <v>67</v>
      </c>
      <c r="F27" s="32">
        <v>2005.0455</v>
      </c>
      <c r="G27" s="36"/>
      <c r="H27" s="32">
        <f>ROUND(F27*AE27,2)</f>
        <v>0</v>
      </c>
      <c r="I27" s="32">
        <f>J27-H27</f>
        <v>0</v>
      </c>
      <c r="J27" s="32">
        <f>ROUND(F27*G27,2)</f>
        <v>0</v>
      </c>
      <c r="K27" s="32">
        <v>0</v>
      </c>
      <c r="L27" s="32">
        <f>F27*K27</f>
        <v>0</v>
      </c>
      <c r="N27" s="51" t="s">
        <v>11</v>
      </c>
      <c r="O27" s="31">
        <f>IF(N27="5",I27,0)</f>
        <v>0</v>
      </c>
      <c r="Z27" s="31">
        <f>IF(AD27=0,J27,0)</f>
        <v>0</v>
      </c>
      <c r="AA27" s="31">
        <f>IF(AD27=15,J27,0)</f>
        <v>0</v>
      </c>
      <c r="AB27" s="31">
        <f>IF(AD27=21,J27,0)</f>
        <v>0</v>
      </c>
      <c r="AD27" s="31">
        <v>21</v>
      </c>
      <c r="AE27" s="31">
        <f>G27*0</f>
        <v>0</v>
      </c>
      <c r="AF27" s="31">
        <f>G27*(1-0)</f>
        <v>0</v>
      </c>
    </row>
    <row r="28" spans="1:28" ht="12.75">
      <c r="A28" s="13"/>
      <c r="B28" s="13"/>
      <c r="C28" s="13"/>
      <c r="D28" s="13"/>
      <c r="E28" s="13"/>
      <c r="F28" s="13"/>
      <c r="G28" s="13"/>
      <c r="H28" s="22" t="s">
        <v>73</v>
      </c>
      <c r="I28" s="41"/>
      <c r="J28" s="54">
        <f>J12+J15+J18+J20+J22</f>
        <v>0</v>
      </c>
      <c r="K28" s="13"/>
      <c r="L28" s="13"/>
      <c r="Z28" s="55">
        <f>SUM(Z13:Z27)</f>
        <v>0</v>
      </c>
      <c r="AA28" s="55">
        <f>SUM(AA13:AA27)</f>
        <v>0</v>
      </c>
      <c r="AB28" s="55">
        <f>SUM(AB13:AB27)</f>
        <v>0</v>
      </c>
    </row>
  </sheetData>
  <mergeCells count="33">
    <mergeCell ref="D18:G18"/>
    <mergeCell ref="D20:G20"/>
    <mergeCell ref="D22:G22"/>
    <mergeCell ref="H28:I28"/>
    <mergeCell ref="H10:J10"/>
    <mergeCell ref="K10:L10"/>
    <mergeCell ref="D12:G12"/>
    <mergeCell ref="D15:G15"/>
    <mergeCell ref="I8:I9"/>
    <mergeCell ref="J2:L3"/>
    <mergeCell ref="J4:L5"/>
    <mergeCell ref="J6:L7"/>
    <mergeCell ref="J8:L9"/>
    <mergeCell ref="E8:F9"/>
    <mergeCell ref="G2:H3"/>
    <mergeCell ref="G4:H5"/>
    <mergeCell ref="G6:H7"/>
    <mergeCell ref="G8:H9"/>
    <mergeCell ref="A8:C9"/>
    <mergeCell ref="D2:D3"/>
    <mergeCell ref="D4:D5"/>
    <mergeCell ref="D6:D7"/>
    <mergeCell ref="D8:D9"/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F1"/>
    </sheetView>
  </sheetViews>
  <sheetFormatPr defaultColWidth="9.14062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  <col min="10" max="16384" width="11.421875" style="0" customWidth="1"/>
  </cols>
  <sheetData>
    <row r="1" spans="1:7" ht="21.75" customHeight="1">
      <c r="A1" s="2" t="s">
        <v>94</v>
      </c>
      <c r="B1" s="14"/>
      <c r="C1" s="14"/>
      <c r="D1" s="14"/>
      <c r="E1" s="14"/>
      <c r="F1" s="14"/>
      <c r="G1" s="36"/>
    </row>
    <row r="2" spans="1:8" ht="12.75">
      <c r="A2" s="3" t="s">
        <v>1</v>
      </c>
      <c r="B2" s="22" t="s">
        <v>36</v>
      </c>
      <c r="C2" s="41"/>
      <c r="D2" s="27" t="s">
        <v>74</v>
      </c>
      <c r="E2" s="27" t="s">
        <v>79</v>
      </c>
      <c r="F2" s="15"/>
      <c r="G2" s="46"/>
      <c r="H2" s="49"/>
    </row>
    <row r="3" spans="1:8" ht="12.75">
      <c r="A3" s="4"/>
      <c r="B3" s="23"/>
      <c r="C3" s="23"/>
      <c r="D3" s="16"/>
      <c r="E3" s="16"/>
      <c r="F3" s="16"/>
      <c r="G3" s="47"/>
      <c r="H3" s="49"/>
    </row>
    <row r="4" spans="1:8" ht="12.75">
      <c r="A4" s="5" t="s">
        <v>2</v>
      </c>
      <c r="B4" s="24" t="s">
        <v>37</v>
      </c>
      <c r="C4" s="16"/>
      <c r="D4" s="24" t="s">
        <v>75</v>
      </c>
      <c r="E4" s="24" t="s">
        <v>80</v>
      </c>
      <c r="F4" s="16"/>
      <c r="G4" s="47"/>
      <c r="H4" s="49"/>
    </row>
    <row r="5" spans="1:8" ht="12.75">
      <c r="A5" s="4"/>
      <c r="B5" s="16"/>
      <c r="C5" s="16"/>
      <c r="D5" s="16"/>
      <c r="E5" s="16"/>
      <c r="F5" s="16"/>
      <c r="G5" s="47"/>
      <c r="H5" s="49"/>
    </row>
    <row r="6" spans="1:8" ht="12.75">
      <c r="A6" s="5" t="s">
        <v>3</v>
      </c>
      <c r="B6" s="24" t="s">
        <v>38</v>
      </c>
      <c r="C6" s="16"/>
      <c r="D6" s="24" t="s">
        <v>76</v>
      </c>
      <c r="E6" s="24"/>
      <c r="F6" s="16"/>
      <c r="G6" s="47"/>
      <c r="H6" s="49"/>
    </row>
    <row r="7" spans="1:8" ht="12.75">
      <c r="A7" s="4"/>
      <c r="B7" s="16"/>
      <c r="C7" s="16"/>
      <c r="D7" s="16"/>
      <c r="E7" s="16"/>
      <c r="F7" s="16"/>
      <c r="G7" s="47"/>
      <c r="H7" s="49"/>
    </row>
    <row r="8" spans="1:8" ht="12.75">
      <c r="A8" s="5" t="s">
        <v>77</v>
      </c>
      <c r="B8" s="24"/>
      <c r="C8" s="16"/>
      <c r="D8" s="24" t="s">
        <v>60</v>
      </c>
      <c r="E8" s="33">
        <v>42494</v>
      </c>
      <c r="F8" s="16"/>
      <c r="G8" s="47"/>
      <c r="H8" s="49"/>
    </row>
    <row r="9" spans="1:8" ht="12.75">
      <c r="A9" s="6"/>
      <c r="B9" s="17"/>
      <c r="C9" s="17"/>
      <c r="D9" s="17"/>
      <c r="E9" s="17"/>
      <c r="F9" s="17"/>
      <c r="G9" s="48"/>
      <c r="H9" s="49"/>
    </row>
    <row r="10" spans="1:8" ht="12.75">
      <c r="A10" s="56" t="s">
        <v>18</v>
      </c>
      <c r="B10" s="58" t="s">
        <v>19</v>
      </c>
      <c r="C10" s="59" t="s">
        <v>40</v>
      </c>
      <c r="D10" s="60" t="s">
        <v>95</v>
      </c>
      <c r="E10" s="60" t="s">
        <v>96</v>
      </c>
      <c r="F10" s="60" t="s">
        <v>97</v>
      </c>
      <c r="G10" s="63" t="s">
        <v>98</v>
      </c>
      <c r="H10" s="50"/>
    </row>
    <row r="11" spans="1:9" ht="12.75">
      <c r="A11" s="57"/>
      <c r="B11" s="57" t="s">
        <v>20</v>
      </c>
      <c r="C11" s="57" t="s">
        <v>41</v>
      </c>
      <c r="D11" s="61"/>
      <c r="E11" s="61"/>
      <c r="F11" s="64">
        <f>D11+E11</f>
        <v>0</v>
      </c>
      <c r="G11" s="64">
        <v>0</v>
      </c>
      <c r="H11" s="31" t="s">
        <v>99</v>
      </c>
      <c r="I11" s="31">
        <f>IF(H11="T",0,F11)</f>
        <v>0</v>
      </c>
    </row>
    <row r="12" spans="1:9" ht="12.75">
      <c r="A12" s="10"/>
      <c r="B12" s="10" t="s">
        <v>23</v>
      </c>
      <c r="C12" s="10" t="s">
        <v>44</v>
      </c>
      <c r="F12" s="31">
        <f>D12+E12</f>
        <v>0</v>
      </c>
      <c r="G12" s="31">
        <v>374.97112</v>
      </c>
      <c r="H12" s="31" t="s">
        <v>99</v>
      </c>
      <c r="I12" s="31">
        <f>IF(H12="T",0,F12)</f>
        <v>0</v>
      </c>
    </row>
    <row r="13" spans="1:9" ht="12.75">
      <c r="A13" s="10"/>
      <c r="B13" s="10" t="s">
        <v>26</v>
      </c>
      <c r="C13" s="10" t="s">
        <v>47</v>
      </c>
      <c r="F13" s="31">
        <f>D13+E13</f>
        <v>0</v>
      </c>
      <c r="G13" s="31">
        <v>0.04912</v>
      </c>
      <c r="H13" s="31" t="s">
        <v>99</v>
      </c>
      <c r="I13" s="31">
        <f>IF(H13="T",0,F13)</f>
        <v>0</v>
      </c>
    </row>
    <row r="14" spans="1:9" ht="12.75">
      <c r="A14" s="10"/>
      <c r="B14" s="10" t="s">
        <v>28</v>
      </c>
      <c r="C14" s="10" t="s">
        <v>49</v>
      </c>
      <c r="F14" s="31">
        <f>D14+E14</f>
        <v>0</v>
      </c>
      <c r="G14" s="31">
        <v>10.09186</v>
      </c>
      <c r="H14" s="31" t="s">
        <v>99</v>
      </c>
      <c r="I14" s="31">
        <f>IF(H14="T",0,F14)</f>
        <v>0</v>
      </c>
    </row>
    <row r="15" spans="1:9" ht="12.75">
      <c r="A15" s="10"/>
      <c r="B15" s="10" t="s">
        <v>30</v>
      </c>
      <c r="C15" s="10" t="s">
        <v>51</v>
      </c>
      <c r="F15" s="31">
        <f>D15+E15</f>
        <v>0</v>
      </c>
      <c r="G15" s="31">
        <v>2155.0455</v>
      </c>
      <c r="H15" s="31" t="s">
        <v>99</v>
      </c>
      <c r="I15" s="31">
        <f>IF(H15="T",0,F15)</f>
        <v>0</v>
      </c>
    </row>
    <row r="17" spans="5:6" ht="12.75">
      <c r="E17" s="62" t="s">
        <v>73</v>
      </c>
      <c r="F17" s="55">
        <f>SUM(I11:I15)</f>
        <v>0</v>
      </c>
    </row>
  </sheetData>
  <mergeCells count="17">
    <mergeCell ref="D8:D9"/>
    <mergeCell ref="E2:G3"/>
    <mergeCell ref="E4:G5"/>
    <mergeCell ref="E6:G7"/>
    <mergeCell ref="E8:G9"/>
    <mergeCell ref="A8:A9"/>
    <mergeCell ref="B2:C3"/>
    <mergeCell ref="B4:C5"/>
    <mergeCell ref="B6:C7"/>
    <mergeCell ref="B8:C9"/>
    <mergeCell ref="A1:F1"/>
    <mergeCell ref="A2:A3"/>
    <mergeCell ref="A4:A5"/>
    <mergeCell ref="A6:A7"/>
    <mergeCell ref="D2:D3"/>
    <mergeCell ref="D4:D5"/>
    <mergeCell ref="D6:D7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G1"/>
    </sheetView>
  </sheetViews>
  <sheetFormatPr defaultColWidth="9.140625" defaultRowHeight="12.75"/>
  <cols>
    <col min="3" max="3" width="13.28125" style="0" customWidth="1"/>
    <col min="4" max="4" width="44.00390625" style="0" customWidth="1"/>
    <col min="5" max="5" width="9.8515625" style="0" customWidth="1"/>
    <col min="6" max="6" width="24.140625" style="0" customWidth="1"/>
    <col min="7" max="7" width="20.421875" style="0" customWidth="1"/>
    <col min="8" max="8" width="44.00390625" style="0" customWidth="1"/>
    <col min="9" max="16384" width="11.421875" style="0" customWidth="1"/>
  </cols>
  <sheetData>
    <row r="1" spans="1:7" ht="21.75" customHeight="1">
      <c r="A1" s="2" t="s">
        <v>100</v>
      </c>
      <c r="B1" s="14"/>
      <c r="C1" s="14"/>
      <c r="D1" s="14"/>
      <c r="E1" s="14"/>
      <c r="F1" s="14"/>
      <c r="G1" s="14"/>
    </row>
    <row r="2" spans="1:8" ht="12.75">
      <c r="A2" s="3" t="s">
        <v>1</v>
      </c>
      <c r="B2" s="15"/>
      <c r="C2" s="22" t="s">
        <v>36</v>
      </c>
      <c r="D2" s="41"/>
      <c r="E2" s="27" t="s">
        <v>74</v>
      </c>
      <c r="F2" s="27" t="s">
        <v>79</v>
      </c>
      <c r="G2" s="46"/>
      <c r="H2" s="49"/>
    </row>
    <row r="3" spans="1:8" ht="12.75">
      <c r="A3" s="4"/>
      <c r="B3" s="16"/>
      <c r="C3" s="23"/>
      <c r="D3" s="23"/>
      <c r="E3" s="16"/>
      <c r="F3" s="16"/>
      <c r="G3" s="47"/>
      <c r="H3" s="49"/>
    </row>
    <row r="4" spans="1:8" ht="12.75">
      <c r="A4" s="5" t="s">
        <v>2</v>
      </c>
      <c r="B4" s="16"/>
      <c r="C4" s="24" t="s">
        <v>37</v>
      </c>
      <c r="D4" s="16"/>
      <c r="E4" s="24" t="s">
        <v>75</v>
      </c>
      <c r="F4" s="24" t="s">
        <v>80</v>
      </c>
      <c r="G4" s="47"/>
      <c r="H4" s="49"/>
    </row>
    <row r="5" spans="1:8" ht="12.75">
      <c r="A5" s="4"/>
      <c r="B5" s="16"/>
      <c r="C5" s="16"/>
      <c r="D5" s="16"/>
      <c r="E5" s="16"/>
      <c r="F5" s="16"/>
      <c r="G5" s="47"/>
      <c r="H5" s="49"/>
    </row>
    <row r="6" spans="1:8" ht="12.75">
      <c r="A6" s="5" t="s">
        <v>3</v>
      </c>
      <c r="B6" s="16"/>
      <c r="C6" s="24" t="s">
        <v>38</v>
      </c>
      <c r="D6" s="16"/>
      <c r="E6" s="24" t="s">
        <v>76</v>
      </c>
      <c r="F6" s="24"/>
      <c r="G6" s="47"/>
      <c r="H6" s="49"/>
    </row>
    <row r="7" spans="1:8" ht="12.75">
      <c r="A7" s="4"/>
      <c r="B7" s="16"/>
      <c r="C7" s="16"/>
      <c r="D7" s="16"/>
      <c r="E7" s="16"/>
      <c r="F7" s="16"/>
      <c r="G7" s="47"/>
      <c r="H7" s="49"/>
    </row>
    <row r="8" spans="1:8" ht="12.75">
      <c r="A8" s="5" t="s">
        <v>77</v>
      </c>
      <c r="B8" s="16"/>
      <c r="C8" s="24"/>
      <c r="D8" s="16"/>
      <c r="E8" s="24" t="s">
        <v>60</v>
      </c>
      <c r="F8" s="33">
        <v>42494</v>
      </c>
      <c r="G8" s="47"/>
      <c r="H8" s="49"/>
    </row>
    <row r="9" spans="1:8" ht="12.75">
      <c r="A9" s="6"/>
      <c r="B9" s="17"/>
      <c r="C9" s="17"/>
      <c r="D9" s="17"/>
      <c r="E9" s="17"/>
      <c r="F9" s="17"/>
      <c r="G9" s="48"/>
      <c r="H9" s="49"/>
    </row>
    <row r="10" spans="1:8" ht="12.75">
      <c r="A10" s="58" t="s">
        <v>6</v>
      </c>
      <c r="B10" s="59" t="s">
        <v>18</v>
      </c>
      <c r="C10" s="59" t="s">
        <v>19</v>
      </c>
      <c r="D10" s="59" t="s">
        <v>40</v>
      </c>
      <c r="E10" s="59" t="s">
        <v>61</v>
      </c>
      <c r="F10" s="59" t="s">
        <v>101</v>
      </c>
      <c r="G10" s="65" t="s">
        <v>68</v>
      </c>
      <c r="H10" s="50"/>
    </row>
    <row r="11" spans="1:7" ht="12.75">
      <c r="A11" s="57" t="s">
        <v>7</v>
      </c>
      <c r="B11" s="57"/>
      <c r="C11" s="57" t="s">
        <v>24</v>
      </c>
      <c r="D11" s="57" t="s">
        <v>45</v>
      </c>
      <c r="E11" s="57" t="s">
        <v>63</v>
      </c>
      <c r="F11" s="57" t="s">
        <v>102</v>
      </c>
      <c r="G11" s="64">
        <v>777.4</v>
      </c>
    </row>
    <row r="12" spans="1:7" ht="12.75">
      <c r="A12" s="10" t="s">
        <v>8</v>
      </c>
      <c r="B12" s="10"/>
      <c r="C12" s="10" t="s">
        <v>25</v>
      </c>
      <c r="D12" s="10" t="s">
        <v>46</v>
      </c>
      <c r="E12" s="10" t="s">
        <v>63</v>
      </c>
      <c r="F12" s="10" t="s">
        <v>102</v>
      </c>
      <c r="G12" s="31">
        <v>777.4</v>
      </c>
    </row>
    <row r="13" spans="1:7" ht="12.75">
      <c r="A13" s="10" t="s">
        <v>9</v>
      </c>
      <c r="B13" s="10"/>
      <c r="C13" s="10" t="s">
        <v>31</v>
      </c>
      <c r="D13" s="10" t="s">
        <v>52</v>
      </c>
      <c r="E13" s="10" t="s">
        <v>66</v>
      </c>
      <c r="F13" s="10" t="s">
        <v>103</v>
      </c>
      <c r="G13" s="31">
        <v>3220.74</v>
      </c>
    </row>
    <row r="14" spans="1:7" ht="12.75">
      <c r="A14" s="10"/>
      <c r="B14" s="10"/>
      <c r="C14" s="10"/>
      <c r="D14" s="10"/>
      <c r="E14" s="10"/>
      <c r="F14" s="10" t="s">
        <v>104</v>
      </c>
      <c r="G14" s="31">
        <v>0</v>
      </c>
    </row>
    <row r="15" spans="1:7" ht="12.75">
      <c r="A15" s="10"/>
      <c r="B15" s="10"/>
      <c r="C15" s="10"/>
      <c r="D15" s="10"/>
      <c r="E15" s="10"/>
      <c r="F15" s="10" t="s">
        <v>105</v>
      </c>
      <c r="G15" s="31">
        <v>0</v>
      </c>
    </row>
    <row r="16" spans="1:7" ht="12.75">
      <c r="A16" s="10" t="s">
        <v>10</v>
      </c>
      <c r="B16" s="10"/>
      <c r="C16" s="10" t="s">
        <v>32</v>
      </c>
      <c r="D16" s="10" t="s">
        <v>53</v>
      </c>
      <c r="E16" s="10" t="s">
        <v>66</v>
      </c>
      <c r="F16" s="10" t="s">
        <v>106</v>
      </c>
      <c r="G16" s="31">
        <v>4704.75</v>
      </c>
    </row>
    <row r="17" spans="1:7" ht="12.75">
      <c r="A17" s="10" t="s">
        <v>11</v>
      </c>
      <c r="B17" s="10"/>
      <c r="C17" s="10" t="s">
        <v>34</v>
      </c>
      <c r="D17" s="10" t="s">
        <v>55</v>
      </c>
      <c r="E17" s="10" t="s">
        <v>67</v>
      </c>
      <c r="F17" s="10"/>
      <c r="G17" s="31">
        <v>150</v>
      </c>
    </row>
  </sheetData>
  <mergeCells count="17">
    <mergeCell ref="E8:E9"/>
    <mergeCell ref="F2:G3"/>
    <mergeCell ref="F4:G5"/>
    <mergeCell ref="F6:G7"/>
    <mergeCell ref="F8:G9"/>
    <mergeCell ref="A8:B9"/>
    <mergeCell ref="C2:D3"/>
    <mergeCell ref="C4:D5"/>
    <mergeCell ref="C6:D7"/>
    <mergeCell ref="C8:D9"/>
    <mergeCell ref="A1:G1"/>
    <mergeCell ref="A2:B3"/>
    <mergeCell ref="A4:B5"/>
    <mergeCell ref="A6:B7"/>
    <mergeCell ref="E2:E3"/>
    <mergeCell ref="E4:E5"/>
    <mergeCell ref="E6:E7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4">
      <selection activeCell="A1" sqref="A1:I1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1.8515625" style="0" customWidth="1"/>
    <col min="9" max="9" width="22.421875" style="0" customWidth="1"/>
    <col min="10" max="16384" width="11.421875" style="0" customWidth="1"/>
  </cols>
  <sheetData>
    <row r="1" spans="1:9" ht="28.5" customHeight="1">
      <c r="A1" s="66" t="s">
        <v>107</v>
      </c>
      <c r="B1" s="79"/>
      <c r="C1" s="79"/>
      <c r="D1" s="79"/>
      <c r="E1" s="79"/>
      <c r="F1" s="79"/>
      <c r="G1" s="79"/>
      <c r="H1" s="79"/>
      <c r="I1" s="79"/>
    </row>
    <row r="2" spans="1:10" ht="12.75">
      <c r="A2" s="3" t="s">
        <v>1</v>
      </c>
      <c r="B2" s="15"/>
      <c r="C2" s="22" t="s">
        <v>36</v>
      </c>
      <c r="D2" s="41"/>
      <c r="E2" s="27" t="s">
        <v>74</v>
      </c>
      <c r="F2" s="27" t="s">
        <v>79</v>
      </c>
      <c r="G2" s="15"/>
      <c r="H2" s="27" t="s">
        <v>143</v>
      </c>
      <c r="I2" s="99" t="s">
        <v>147</v>
      </c>
      <c r="J2" s="49"/>
    </row>
    <row r="3" spans="1:10" ht="12.75">
      <c r="A3" s="4"/>
      <c r="B3" s="16"/>
      <c r="C3" s="23"/>
      <c r="D3" s="23"/>
      <c r="E3" s="16"/>
      <c r="F3" s="16"/>
      <c r="G3" s="16"/>
      <c r="H3" s="16"/>
      <c r="I3" s="47"/>
      <c r="J3" s="49"/>
    </row>
    <row r="4" spans="1:10" ht="12.75">
      <c r="A4" s="5" t="s">
        <v>2</v>
      </c>
      <c r="B4" s="16"/>
      <c r="C4" s="24" t="s">
        <v>37</v>
      </c>
      <c r="D4" s="16"/>
      <c r="E4" s="24" t="s">
        <v>75</v>
      </c>
      <c r="F4" s="24" t="s">
        <v>80</v>
      </c>
      <c r="G4" s="16"/>
      <c r="H4" s="24" t="s">
        <v>143</v>
      </c>
      <c r="I4" s="100" t="s">
        <v>148</v>
      </c>
      <c r="J4" s="49"/>
    </row>
    <row r="5" spans="1:10" ht="12.75">
      <c r="A5" s="4"/>
      <c r="B5" s="16"/>
      <c r="C5" s="16"/>
      <c r="D5" s="16"/>
      <c r="E5" s="16"/>
      <c r="F5" s="16"/>
      <c r="G5" s="16"/>
      <c r="H5" s="16"/>
      <c r="I5" s="47"/>
      <c r="J5" s="49"/>
    </row>
    <row r="6" spans="1:10" ht="12.75">
      <c r="A6" s="5" t="s">
        <v>3</v>
      </c>
      <c r="B6" s="16"/>
      <c r="C6" s="24" t="s">
        <v>38</v>
      </c>
      <c r="D6" s="16"/>
      <c r="E6" s="24" t="s">
        <v>76</v>
      </c>
      <c r="F6" s="24"/>
      <c r="G6" s="16"/>
      <c r="H6" s="24" t="s">
        <v>143</v>
      </c>
      <c r="I6" s="100"/>
      <c r="J6" s="49"/>
    </row>
    <row r="7" spans="1:10" ht="12.75">
      <c r="A7" s="4"/>
      <c r="B7" s="16"/>
      <c r="C7" s="16"/>
      <c r="D7" s="16"/>
      <c r="E7" s="16"/>
      <c r="F7" s="16"/>
      <c r="G7" s="16"/>
      <c r="H7" s="16"/>
      <c r="I7" s="47"/>
      <c r="J7" s="49"/>
    </row>
    <row r="8" spans="1:10" ht="12.75">
      <c r="A8" s="5" t="s">
        <v>58</v>
      </c>
      <c r="B8" s="16"/>
      <c r="C8" s="33">
        <v>42494</v>
      </c>
      <c r="D8" s="16"/>
      <c r="E8" s="24" t="s">
        <v>59</v>
      </c>
      <c r="F8" s="16"/>
      <c r="G8" s="16"/>
      <c r="H8" s="24" t="s">
        <v>144</v>
      </c>
      <c r="I8" s="100" t="s">
        <v>17</v>
      </c>
      <c r="J8" s="49"/>
    </row>
    <row r="9" spans="1:10" ht="12.75">
      <c r="A9" s="4"/>
      <c r="B9" s="16"/>
      <c r="C9" s="16"/>
      <c r="D9" s="16"/>
      <c r="E9" s="16"/>
      <c r="F9" s="16"/>
      <c r="G9" s="16"/>
      <c r="H9" s="16"/>
      <c r="I9" s="47"/>
      <c r="J9" s="49"/>
    </row>
    <row r="10" spans="1:10" ht="12.75">
      <c r="A10" s="5" t="s">
        <v>4</v>
      </c>
      <c r="B10" s="16"/>
      <c r="C10" s="24" t="s">
        <v>39</v>
      </c>
      <c r="D10" s="16"/>
      <c r="E10" s="24" t="s">
        <v>77</v>
      </c>
      <c r="F10" s="24"/>
      <c r="G10" s="16"/>
      <c r="H10" s="24" t="s">
        <v>145</v>
      </c>
      <c r="I10" s="101">
        <v>42494</v>
      </c>
      <c r="J10" s="49"/>
    </row>
    <row r="11" spans="1:10" ht="12.75">
      <c r="A11" s="67"/>
      <c r="B11" s="80"/>
      <c r="C11" s="80"/>
      <c r="D11" s="80"/>
      <c r="E11" s="80"/>
      <c r="F11" s="80"/>
      <c r="G11" s="80"/>
      <c r="H11" s="80"/>
      <c r="I11" s="102"/>
      <c r="J11" s="49"/>
    </row>
    <row r="12" spans="1:9" ht="23.25" customHeight="1">
      <c r="A12" s="68" t="s">
        <v>108</v>
      </c>
      <c r="B12" s="81"/>
      <c r="C12" s="81"/>
      <c r="D12" s="81"/>
      <c r="E12" s="81"/>
      <c r="F12" s="81"/>
      <c r="G12" s="81"/>
      <c r="H12" s="81"/>
      <c r="I12" s="81"/>
    </row>
    <row r="13" spans="1:10" ht="26.25" customHeight="1">
      <c r="A13" s="69" t="s">
        <v>109</v>
      </c>
      <c r="B13" s="82" t="s">
        <v>121</v>
      </c>
      <c r="C13" s="89"/>
      <c r="D13" s="69" t="s">
        <v>123</v>
      </c>
      <c r="E13" s="82" t="s">
        <v>131</v>
      </c>
      <c r="F13" s="89"/>
      <c r="G13" s="69" t="s">
        <v>132</v>
      </c>
      <c r="H13" s="82" t="s">
        <v>146</v>
      </c>
      <c r="I13" s="89"/>
      <c r="J13" s="49"/>
    </row>
    <row r="14" spans="1:10" ht="15" customHeight="1">
      <c r="A14" s="70" t="s">
        <v>110</v>
      </c>
      <c r="B14" s="83" t="s">
        <v>122</v>
      </c>
      <c r="C14" s="90"/>
      <c r="D14" s="95" t="s">
        <v>124</v>
      </c>
      <c r="E14" s="97"/>
      <c r="F14" s="90"/>
      <c r="G14" s="95" t="s">
        <v>133</v>
      </c>
      <c r="H14" s="97"/>
      <c r="I14" s="90"/>
      <c r="J14" s="49"/>
    </row>
    <row r="15" spans="1:10" ht="15" customHeight="1">
      <c r="A15" s="71"/>
      <c r="B15" s="83" t="s">
        <v>78</v>
      </c>
      <c r="C15" s="90"/>
      <c r="D15" s="95" t="s">
        <v>125</v>
      </c>
      <c r="E15" s="97"/>
      <c r="F15" s="90"/>
      <c r="G15" s="95" t="s">
        <v>134</v>
      </c>
      <c r="H15" s="97"/>
      <c r="I15" s="90"/>
      <c r="J15" s="49"/>
    </row>
    <row r="16" spans="1:10" ht="15" customHeight="1">
      <c r="A16" s="70" t="s">
        <v>111</v>
      </c>
      <c r="B16" s="83" t="s">
        <v>122</v>
      </c>
      <c r="C16" s="90"/>
      <c r="D16" s="95" t="s">
        <v>126</v>
      </c>
      <c r="E16" s="97"/>
      <c r="F16" s="90"/>
      <c r="G16" s="95" t="s">
        <v>135</v>
      </c>
      <c r="H16" s="97"/>
      <c r="I16" s="90"/>
      <c r="J16" s="49"/>
    </row>
    <row r="17" spans="1:10" ht="15" customHeight="1">
      <c r="A17" s="71"/>
      <c r="B17" s="83" t="s">
        <v>78</v>
      </c>
      <c r="C17" s="90"/>
      <c r="D17" s="95"/>
      <c r="E17" s="97"/>
      <c r="F17" s="98"/>
      <c r="G17" s="95" t="s">
        <v>136</v>
      </c>
      <c r="H17" s="97"/>
      <c r="I17" s="90"/>
      <c r="J17" s="49"/>
    </row>
    <row r="18" spans="1:10" ht="15" customHeight="1">
      <c r="A18" s="70" t="s">
        <v>112</v>
      </c>
      <c r="B18" s="83" t="s">
        <v>122</v>
      </c>
      <c r="C18" s="90"/>
      <c r="D18" s="95"/>
      <c r="E18" s="97"/>
      <c r="F18" s="98"/>
      <c r="G18" s="95" t="s">
        <v>137</v>
      </c>
      <c r="H18" s="97"/>
      <c r="I18" s="90"/>
      <c r="J18" s="49"/>
    </row>
    <row r="19" spans="1:10" ht="15" customHeight="1">
      <c r="A19" s="71"/>
      <c r="B19" s="83" t="s">
        <v>78</v>
      </c>
      <c r="C19" s="90"/>
      <c r="D19" s="95"/>
      <c r="E19" s="97"/>
      <c r="F19" s="98"/>
      <c r="G19" s="95" t="s">
        <v>138</v>
      </c>
      <c r="H19" s="97"/>
      <c r="I19" s="90"/>
      <c r="J19" s="49"/>
    </row>
    <row r="20" spans="1:10" ht="15" customHeight="1">
      <c r="A20" s="72" t="s">
        <v>113</v>
      </c>
      <c r="B20" s="84"/>
      <c r="C20" s="90"/>
      <c r="D20" s="95"/>
      <c r="E20" s="97"/>
      <c r="F20" s="98"/>
      <c r="G20" s="95"/>
      <c r="H20" s="97"/>
      <c r="I20" s="98"/>
      <c r="J20" s="49"/>
    </row>
    <row r="21" spans="1:10" ht="15" customHeight="1">
      <c r="A21" s="72" t="s">
        <v>114</v>
      </c>
      <c r="B21" s="84"/>
      <c r="C21" s="90"/>
      <c r="D21" s="95"/>
      <c r="E21" s="97"/>
      <c r="F21" s="98"/>
      <c r="G21" s="95"/>
      <c r="H21" s="97"/>
      <c r="I21" s="98"/>
      <c r="J21" s="49"/>
    </row>
    <row r="22" spans="1:10" ht="16.5" customHeight="1">
      <c r="A22" s="72" t="s">
        <v>115</v>
      </c>
      <c r="B22" s="84"/>
      <c r="C22" s="90"/>
      <c r="D22" s="72" t="s">
        <v>127</v>
      </c>
      <c r="E22" s="84"/>
      <c r="F22" s="90"/>
      <c r="G22" s="72" t="s">
        <v>139</v>
      </c>
      <c r="H22" s="84"/>
      <c r="I22" s="90"/>
      <c r="J22" s="49"/>
    </row>
    <row r="23" spans="1:9" ht="12.75">
      <c r="A23" s="73"/>
      <c r="B23" s="73"/>
      <c r="C23" s="73"/>
      <c r="D23" s="13"/>
      <c r="E23" s="13"/>
      <c r="F23" s="13"/>
      <c r="G23" s="13"/>
      <c r="H23" s="13"/>
      <c r="I23" s="13"/>
    </row>
    <row r="24" spans="1:9" ht="15" customHeight="1">
      <c r="A24" s="74" t="s">
        <v>116</v>
      </c>
      <c r="B24" s="85"/>
      <c r="C24" s="91"/>
      <c r="D24" s="96"/>
      <c r="E24" s="36"/>
      <c r="F24" s="36"/>
      <c r="G24" s="36"/>
      <c r="H24" s="36"/>
      <c r="I24" s="36"/>
    </row>
    <row r="25" spans="1:10" ht="15" customHeight="1">
      <c r="A25" s="74" t="s">
        <v>117</v>
      </c>
      <c r="B25" s="85"/>
      <c r="C25" s="91"/>
      <c r="D25" s="74" t="s">
        <v>128</v>
      </c>
      <c r="E25" s="85"/>
      <c r="F25" s="91"/>
      <c r="G25" s="74" t="s">
        <v>140</v>
      </c>
      <c r="H25" s="85"/>
      <c r="I25" s="91"/>
      <c r="J25" s="49"/>
    </row>
    <row r="26" spans="1:10" ht="15" customHeight="1">
      <c r="A26" s="74" t="s">
        <v>118</v>
      </c>
      <c r="B26" s="85"/>
      <c r="C26" s="91"/>
      <c r="D26" s="74" t="s">
        <v>129</v>
      </c>
      <c r="E26" s="85"/>
      <c r="F26" s="91"/>
      <c r="G26" s="74" t="s">
        <v>141</v>
      </c>
      <c r="H26" s="85"/>
      <c r="I26" s="91"/>
      <c r="J26" s="49"/>
    </row>
    <row r="27" spans="1:9" ht="12.75">
      <c r="A27" s="75"/>
      <c r="B27" s="75"/>
      <c r="C27" s="75"/>
      <c r="D27" s="75"/>
      <c r="E27" s="75"/>
      <c r="F27" s="75"/>
      <c r="G27" s="75"/>
      <c r="H27" s="75"/>
      <c r="I27" s="75"/>
    </row>
    <row r="28" spans="1:10" ht="14.25" customHeight="1">
      <c r="A28" s="76" t="s">
        <v>119</v>
      </c>
      <c r="B28" s="86"/>
      <c r="C28" s="92"/>
      <c r="D28" s="76" t="s">
        <v>130</v>
      </c>
      <c r="E28" s="86"/>
      <c r="F28" s="92"/>
      <c r="G28" s="76" t="s">
        <v>142</v>
      </c>
      <c r="H28" s="86"/>
      <c r="I28" s="92"/>
      <c r="J28" s="50"/>
    </row>
    <row r="29" spans="1:10" ht="14.25" customHeight="1">
      <c r="A29" s="77"/>
      <c r="B29" s="87"/>
      <c r="C29" s="93"/>
      <c r="D29" s="77"/>
      <c r="E29" s="87"/>
      <c r="F29" s="93"/>
      <c r="G29" s="77"/>
      <c r="H29" s="87"/>
      <c r="I29" s="93"/>
      <c r="J29" s="50"/>
    </row>
    <row r="30" spans="1:10" ht="14.25" customHeight="1">
      <c r="A30" s="77"/>
      <c r="B30" s="87"/>
      <c r="C30" s="93"/>
      <c r="D30" s="77"/>
      <c r="E30" s="87"/>
      <c r="F30" s="93"/>
      <c r="G30" s="77"/>
      <c r="H30" s="87"/>
      <c r="I30" s="93"/>
      <c r="J30" s="50"/>
    </row>
    <row r="31" spans="1:10" ht="14.25" customHeight="1">
      <c r="A31" s="77"/>
      <c r="B31" s="87"/>
      <c r="C31" s="93"/>
      <c r="D31" s="77"/>
      <c r="E31" s="87"/>
      <c r="F31" s="93"/>
      <c r="G31" s="77"/>
      <c r="H31" s="87"/>
      <c r="I31" s="93"/>
      <c r="J31" s="50"/>
    </row>
    <row r="32" spans="1:10" ht="14.25" customHeight="1">
      <c r="A32" s="78" t="s">
        <v>120</v>
      </c>
      <c r="B32" s="88"/>
      <c r="C32" s="94"/>
      <c r="D32" s="78" t="s">
        <v>120</v>
      </c>
      <c r="E32" s="88"/>
      <c r="F32" s="94"/>
      <c r="G32" s="78" t="s">
        <v>120</v>
      </c>
      <c r="H32" s="88"/>
      <c r="I32" s="94"/>
      <c r="J32" s="50"/>
    </row>
    <row r="33" spans="1:9" ht="12.75">
      <c r="A33" s="61"/>
      <c r="B33" s="61"/>
      <c r="C33" s="61"/>
      <c r="D33" s="61"/>
      <c r="E33" s="61"/>
      <c r="F33" s="61"/>
      <c r="G33" s="61"/>
      <c r="H33" s="61"/>
      <c r="I33" s="61"/>
    </row>
  </sheetData>
  <mergeCells count="78"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22:H22"/>
    <mergeCell ref="A24:B24"/>
    <mergeCell ref="A25:B25"/>
    <mergeCell ref="A26:B26"/>
    <mergeCell ref="D25:E25"/>
    <mergeCell ref="D26:E26"/>
    <mergeCell ref="G25:H25"/>
    <mergeCell ref="G26:H26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A12:I12"/>
    <mergeCell ref="B13:C13"/>
    <mergeCell ref="E13:F13"/>
    <mergeCell ref="H13:I13"/>
    <mergeCell ref="H8:H9"/>
    <mergeCell ref="H10:H11"/>
    <mergeCell ref="I2:I3"/>
    <mergeCell ref="I4:I5"/>
    <mergeCell ref="I6:I7"/>
    <mergeCell ref="I8:I9"/>
    <mergeCell ref="I10:I11"/>
    <mergeCell ref="E8:E9"/>
    <mergeCell ref="E10:E11"/>
    <mergeCell ref="F2:G3"/>
    <mergeCell ref="F4:G5"/>
    <mergeCell ref="F6:G7"/>
    <mergeCell ref="F8:G9"/>
    <mergeCell ref="F10:G11"/>
    <mergeCell ref="A8:B9"/>
    <mergeCell ref="A10:B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</cp:lastModifiedBy>
  <dcterms:modified xsi:type="dcterms:W3CDTF">2016-08-24T06:24:42Z</dcterms:modified>
  <cp:category/>
  <cp:version/>
  <cp:contentType/>
  <cp:contentStatus/>
</cp:coreProperties>
</file>